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drawings/drawing3.xml" ContentType="application/vnd.openxmlformats-officedocument.drawing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drawings/drawing4.xml" ContentType="application/vnd.openxmlformats-officedocument.drawing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drawings/drawing5.xml" ContentType="application/vnd.openxmlformats-officedocument.drawing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drawings/drawing6.xml" ContentType="application/vnd.openxmlformats-officedocument.drawing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drawings/drawing7.xml" ContentType="application/vnd.openxmlformats-officedocument.drawing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drawings/drawing8.xml" ContentType="application/vnd.openxmlformats-officedocument.drawing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drawings/drawing9.xml" ContentType="application/vnd.openxmlformats-officedocument.drawing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drawings/drawing10.xml" ContentType="application/vnd.openxmlformats-officedocument.drawing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drawings/drawing11.xml" ContentType="application/vnd.openxmlformats-officedocument.drawing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drawings/drawing12.xml" ContentType="application/vnd.openxmlformats-officedocument.drawing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drawings/drawing13.xml" ContentType="application/vnd.openxmlformats-officedocument.drawing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drawings/drawing14.xml" ContentType="application/vnd.openxmlformats-officedocument.drawing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drawings/drawing15.xml" ContentType="application/vnd.openxmlformats-officedocument.drawing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drawings/drawing16.xml" ContentType="application/vnd.openxmlformats-officedocument.drawing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hp\My Desktop\Stock Market Analysis NEPSE\NEPSE\"/>
    </mc:Choice>
  </mc:AlternateContent>
  <xr:revisionPtr revIDLastSave="0" documentId="13_ncr:1_{7922CAD2-D14D-4D58-9250-90D6030CBEA6}" xr6:coauthVersionLast="47" xr6:coauthVersionMax="47" xr10:uidLastSave="{00000000-0000-0000-0000-000000000000}"/>
  <bookViews>
    <workbookView xWindow="-108" yWindow="-108" windowWidth="23256" windowHeight="13176" activeTab="3" xr2:uid="{00000000-000D-0000-FFFF-FFFF00000000}"/>
  </bookViews>
  <sheets>
    <sheet name="Contents" sheetId="1" r:id="rId1"/>
    <sheet name="Monthly Data" sheetId="2" r:id="rId2"/>
    <sheet name="Sector Description" sheetId="22" r:id="rId3"/>
    <sheet name="Script Description" sheetId="23" r:id="rId4"/>
    <sheet name="Fall vs Recovery (Sector) " sheetId="9" r:id="rId5"/>
    <sheet name="A" sheetId="5" r:id="rId6"/>
    <sheet name="B" sheetId="8" r:id="rId7"/>
    <sheet name="C" sheetId="10" r:id="rId8"/>
    <sheet name="D" sheetId="11" r:id="rId9"/>
    <sheet name="E" sheetId="12" r:id="rId10"/>
    <sheet name="F" sheetId="13" r:id="rId11"/>
    <sheet name="G" sheetId="14" r:id="rId12"/>
    <sheet name="H" sheetId="15" r:id="rId13"/>
    <sheet name="I" sheetId="16" r:id="rId14"/>
    <sheet name="J" sheetId="17" r:id="rId15"/>
    <sheet name="K" sheetId="18" r:id="rId16"/>
    <sheet name="L" sheetId="19" r:id="rId17"/>
    <sheet name="M" sheetId="20" r:id="rId18"/>
    <sheet name="N" sheetId="21" r:id="rId19"/>
    <sheet name="O" sheetId="24" r:id="rId20"/>
    <sheet name="Participation" sheetId="3" r:id="rId21"/>
    <sheet name="Fall vs Recovery (Script)" sheetId="7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4" i="9" l="1"/>
  <c r="Q5" i="9"/>
  <c r="Q6" i="9"/>
  <c r="Q7" i="9"/>
  <c r="Q8" i="9"/>
  <c r="Q9" i="9"/>
  <c r="Q10" i="9"/>
  <c r="Q11" i="9"/>
  <c r="Q12" i="9"/>
  <c r="Q13" i="9"/>
  <c r="Q14" i="9"/>
  <c r="Q15" i="9"/>
  <c r="Q16" i="9"/>
  <c r="Q3" i="9"/>
  <c r="G44" i="9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G55" i="9" s="1"/>
  <c r="G56" i="9" s="1"/>
  <c r="G57" i="9" s="1"/>
  <c r="D44" i="9"/>
  <c r="D45" i="9" s="1"/>
  <c r="D46" i="9" s="1"/>
  <c r="D47" i="9" s="1"/>
  <c r="D48" i="9" s="1"/>
  <c r="D49" i="9" s="1"/>
  <c r="D50" i="9" s="1"/>
  <c r="D51" i="9" s="1"/>
  <c r="D52" i="9" s="1"/>
  <c r="D53" i="9" s="1"/>
  <c r="D54" i="9" s="1"/>
  <c r="D55" i="9" s="1"/>
  <c r="D56" i="9" s="1"/>
  <c r="D57" i="9" s="1"/>
  <c r="D58" i="9" s="1"/>
  <c r="G16" i="9"/>
  <c r="P6" i="9"/>
  <c r="P4" i="9"/>
  <c r="P12" i="9"/>
  <c r="P13" i="9"/>
  <c r="P7" i="9"/>
  <c r="P11" i="9"/>
  <c r="P10" i="9"/>
  <c r="P8" i="9"/>
  <c r="P15" i="9"/>
  <c r="P9" i="9"/>
  <c r="P14" i="9"/>
  <c r="P5" i="9"/>
  <c r="P16" i="9"/>
  <c r="P3" i="9"/>
  <c r="O6" i="9"/>
  <c r="O4" i="9"/>
  <c r="O12" i="9"/>
  <c r="O13" i="9"/>
  <c r="O32" i="9" s="1" a="1"/>
  <c r="O32" i="9" s="1"/>
  <c r="O7" i="9"/>
  <c r="O11" i="9"/>
  <c r="O10" i="9"/>
  <c r="O8" i="9"/>
  <c r="O15" i="9"/>
  <c r="O9" i="9"/>
  <c r="O14" i="9"/>
  <c r="O5" i="9"/>
  <c r="O16" i="9"/>
  <c r="O3" i="9"/>
  <c r="N6" i="9"/>
  <c r="N4" i="9"/>
  <c r="N12" i="9"/>
  <c r="N13" i="9"/>
  <c r="N7" i="9"/>
  <c r="N11" i="9"/>
  <c r="N10" i="9"/>
  <c r="N8" i="9"/>
  <c r="N15" i="9"/>
  <c r="N9" i="9"/>
  <c r="N14" i="9"/>
  <c r="N5" i="9"/>
  <c r="N16" i="9"/>
  <c r="N3" i="9"/>
  <c r="M6" i="9"/>
  <c r="M4" i="9"/>
  <c r="M12" i="9"/>
  <c r="M13" i="9"/>
  <c r="M7" i="9"/>
  <c r="M11" i="9"/>
  <c r="M10" i="9"/>
  <c r="M8" i="9"/>
  <c r="M15" i="9"/>
  <c r="M9" i="9"/>
  <c r="M14" i="9"/>
  <c r="M5" i="9"/>
  <c r="M16" i="9"/>
  <c r="M3" i="9"/>
  <c r="L6" i="9"/>
  <c r="L4" i="9"/>
  <c r="L12" i="9"/>
  <c r="L13" i="9"/>
  <c r="L7" i="9"/>
  <c r="L11" i="9"/>
  <c r="L10" i="9"/>
  <c r="L8" i="9"/>
  <c r="L15" i="9"/>
  <c r="L9" i="9"/>
  <c r="L14" i="9"/>
  <c r="L5" i="9"/>
  <c r="L16" i="9"/>
  <c r="L3" i="9"/>
  <c r="K9" i="9"/>
  <c r="K6" i="9"/>
  <c r="K13" i="9"/>
  <c r="K10" i="9"/>
  <c r="K3" i="9"/>
  <c r="K4" i="9"/>
  <c r="K11" i="9"/>
  <c r="K14" i="9"/>
  <c r="K12" i="9"/>
  <c r="K8" i="9"/>
  <c r="K15" i="9"/>
  <c r="K5" i="9"/>
  <c r="K16" i="9"/>
  <c r="K7" i="9"/>
  <c r="J3" i="9"/>
  <c r="J6" i="9"/>
  <c r="J11" i="9"/>
  <c r="J9" i="9"/>
  <c r="J13" i="9"/>
  <c r="J4" i="9"/>
  <c r="J8" i="9"/>
  <c r="J10" i="9"/>
  <c r="J14" i="9"/>
  <c r="J15" i="9"/>
  <c r="J16" i="9"/>
  <c r="J5" i="9"/>
  <c r="J7" i="9"/>
  <c r="J12" i="9"/>
  <c r="I3" i="9"/>
  <c r="I6" i="9"/>
  <c r="I11" i="9"/>
  <c r="I9" i="9"/>
  <c r="I13" i="9"/>
  <c r="I4" i="9"/>
  <c r="I8" i="9"/>
  <c r="I10" i="9"/>
  <c r="I14" i="9"/>
  <c r="I15" i="9"/>
  <c r="I16" i="9"/>
  <c r="I5" i="9"/>
  <c r="I7" i="9"/>
  <c r="I12" i="9"/>
  <c r="H3" i="9"/>
  <c r="H6" i="9"/>
  <c r="H11" i="9"/>
  <c r="H9" i="9"/>
  <c r="H13" i="9"/>
  <c r="H4" i="9"/>
  <c r="H8" i="9"/>
  <c r="H10" i="9"/>
  <c r="H14" i="9"/>
  <c r="H15" i="9"/>
  <c r="H16" i="9"/>
  <c r="H5" i="9"/>
  <c r="H7" i="9"/>
  <c r="H12" i="9"/>
  <c r="O17" i="12"/>
  <c r="N17" i="12"/>
  <c r="G9" i="9"/>
  <c r="G3" i="9"/>
  <c r="G6" i="9"/>
  <c r="G11" i="9"/>
  <c r="G13" i="9"/>
  <c r="G4" i="9"/>
  <c r="G8" i="9"/>
  <c r="G10" i="9"/>
  <c r="G14" i="9"/>
  <c r="G15" i="9"/>
  <c r="G5" i="9"/>
  <c r="G7" i="9"/>
  <c r="G12" i="9"/>
  <c r="F3" i="9"/>
  <c r="F6" i="9"/>
  <c r="F11" i="9"/>
  <c r="F9" i="9"/>
  <c r="F13" i="9"/>
  <c r="F4" i="9"/>
  <c r="F8" i="9"/>
  <c r="F10" i="9"/>
  <c r="F14" i="9"/>
  <c r="F15" i="9"/>
  <c r="F16" i="9"/>
  <c r="F5" i="9"/>
  <c r="F7" i="9"/>
  <c r="F12" i="9"/>
  <c r="E3" i="9"/>
  <c r="E6" i="9"/>
  <c r="E11" i="9"/>
  <c r="E9" i="9"/>
  <c r="E13" i="9"/>
  <c r="E4" i="9"/>
  <c r="E8" i="9"/>
  <c r="E10" i="9"/>
  <c r="E14" i="9"/>
  <c r="E15" i="9"/>
  <c r="E16" i="9"/>
  <c r="E5" i="9"/>
  <c r="E7" i="9"/>
  <c r="E12" i="9"/>
  <c r="D6" i="9"/>
  <c r="D4" i="9"/>
  <c r="D12" i="9"/>
  <c r="D13" i="9"/>
  <c r="D7" i="9"/>
  <c r="D11" i="9"/>
  <c r="D10" i="9"/>
  <c r="D8" i="9"/>
  <c r="D15" i="9"/>
  <c r="D9" i="9"/>
  <c r="D14" i="9"/>
  <c r="D5" i="9"/>
  <c r="D16" i="9"/>
  <c r="D3" i="9"/>
  <c r="C3" i="9"/>
  <c r="C6" i="9"/>
  <c r="C4" i="9"/>
  <c r="C12" i="9"/>
  <c r="C13" i="9"/>
  <c r="C7" i="9"/>
  <c r="C11" i="9"/>
  <c r="C10" i="9"/>
  <c r="C8" i="9"/>
  <c r="C15" i="9"/>
  <c r="C9" i="9"/>
  <c r="C14" i="9"/>
  <c r="C5" i="9"/>
  <c r="C16" i="9"/>
  <c r="O23" i="9" l="1" a="1"/>
  <c r="O23" i="9" s="1"/>
  <c r="N31" i="9" a="1"/>
  <c r="N31" i="9" s="1"/>
  <c r="I23" i="9" a="1"/>
  <c r="I23" i="9" s="1"/>
  <c r="K23" i="9" a="1"/>
  <c r="K23" i="9" s="1"/>
  <c r="M23" i="9" a="1"/>
  <c r="M23" i="9" s="1"/>
  <c r="P23" i="9" a="1"/>
  <c r="P23" i="9" s="1"/>
  <c r="K27" i="9" a="1"/>
  <c r="K27" i="9" s="1"/>
  <c r="O34" i="9" a="1"/>
  <c r="O34" i="9" s="1"/>
  <c r="O26" i="9" a="1"/>
  <c r="O26" i="9" s="1"/>
  <c r="L27" i="9" a="1"/>
  <c r="L27" i="9" s="1"/>
  <c r="P26" i="9" a="1"/>
  <c r="P26" i="9" s="1"/>
  <c r="N27" i="9" a="1"/>
  <c r="N27" i="9" s="1"/>
  <c r="P34" i="9" a="1"/>
  <c r="P34" i="9" s="1"/>
  <c r="P27" i="9" a="1"/>
  <c r="P27" i="9" s="1"/>
  <c r="O27" i="9" a="1"/>
  <c r="O27" i="9" s="1"/>
  <c r="P25" i="9" a="1"/>
  <c r="P25" i="9" s="1"/>
  <c r="N24" i="9" a="1"/>
  <c r="N24" i="9" s="1"/>
  <c r="O25" i="9" a="1"/>
  <c r="O25" i="9" s="1"/>
  <c r="P35" i="9" a="1"/>
  <c r="P35" i="9" s="1"/>
  <c r="P24" i="9" a="1"/>
  <c r="P24" i="9" s="1"/>
  <c r="P33" i="9" a="1"/>
  <c r="P33" i="9" s="1"/>
  <c r="P31" i="9" a="1"/>
  <c r="P31" i="9" s="1"/>
  <c r="N32" i="9" a="1"/>
  <c r="N32" i="9" s="1"/>
  <c r="O30" i="9" a="1"/>
  <c r="O30" i="9" s="1"/>
  <c r="P30" i="9" a="1"/>
  <c r="P30" i="9" s="1"/>
  <c r="M30" i="9" a="1"/>
  <c r="M30" i="9" s="1"/>
  <c r="P32" i="9" a="1"/>
  <c r="P32" i="9" s="1"/>
  <c r="P29" i="9" a="1"/>
  <c r="P29" i="9" s="1"/>
  <c r="P28" i="9" a="1"/>
  <c r="P28" i="9" s="1"/>
  <c r="O28" i="9" a="1"/>
  <c r="O28" i="9" s="1"/>
  <c r="O22" i="9" a="1"/>
  <c r="O22" i="9" s="1"/>
  <c r="H22" i="9" a="1"/>
  <c r="H22" i="9" s="1"/>
  <c r="M22" i="9" a="1"/>
  <c r="M22" i="9" s="1"/>
  <c r="P22" i="9" a="1"/>
  <c r="P22" i="9" s="1"/>
  <c r="M28" i="9" a="1"/>
  <c r="M28" i="9" s="1"/>
  <c r="E29" i="9" a="1"/>
  <c r="E29" i="9" s="1"/>
  <c r="F23" i="9" a="1"/>
  <c r="F23" i="9" s="1"/>
  <c r="G24" i="9" a="1"/>
  <c r="G24" i="9" s="1"/>
  <c r="I33" i="9" a="1"/>
  <c r="I33" i="9" s="1"/>
  <c r="J27" i="9" a="1"/>
  <c r="J27" i="9" s="1"/>
  <c r="M25" i="9" a="1"/>
  <c r="M25" i="9" s="1"/>
  <c r="O35" i="9" a="1"/>
  <c r="O35" i="9" s="1"/>
  <c r="L23" i="9" a="1"/>
  <c r="L23" i="9" s="1"/>
  <c r="O24" i="9" a="1"/>
  <c r="O24" i="9" s="1"/>
  <c r="F31" i="9" a="1"/>
  <c r="F31" i="9" s="1"/>
  <c r="G25" i="9" a="1"/>
  <c r="G25" i="9" s="1"/>
  <c r="I22" i="9" a="1"/>
  <c r="I22" i="9" s="1"/>
  <c r="K22" i="9" a="1"/>
  <c r="K22" i="9" s="1"/>
  <c r="N29" i="9" a="1"/>
  <c r="N29" i="9" s="1"/>
  <c r="J23" i="9" a="1"/>
  <c r="J23" i="9" s="1"/>
  <c r="L28" i="9" a="1"/>
  <c r="L28" i="9" s="1"/>
  <c r="M27" i="9" a="1"/>
  <c r="M27" i="9" s="1"/>
  <c r="N22" i="9" a="1"/>
  <c r="N22" i="9" s="1"/>
  <c r="N30" i="9" a="1"/>
  <c r="N30" i="9" s="1"/>
  <c r="E24" i="9" a="1"/>
  <c r="E24" i="9" s="1"/>
  <c r="E28" i="9" a="1"/>
  <c r="E28" i="9" s="1"/>
  <c r="F34" i="9" a="1"/>
  <c r="F34" i="9" s="1"/>
  <c r="F25" i="9" a="1"/>
  <c r="F25" i="9" s="1"/>
  <c r="G27" i="9" a="1"/>
  <c r="G27" i="9" s="1"/>
  <c r="H27" i="9" a="1"/>
  <c r="H27" i="9" s="1"/>
  <c r="I26" i="9" a="1"/>
  <c r="I26" i="9" s="1"/>
  <c r="I32" i="9" a="1"/>
  <c r="I32" i="9" s="1"/>
  <c r="J35" i="9" a="1"/>
  <c r="J35" i="9" s="1"/>
  <c r="J30" i="9" a="1"/>
  <c r="J30" i="9" s="1"/>
  <c r="K31" i="9" a="1"/>
  <c r="K31" i="9" s="1"/>
  <c r="K28" i="9" a="1"/>
  <c r="K28" i="9" s="1"/>
  <c r="L29" i="9" a="1"/>
  <c r="L29" i="9" s="1"/>
  <c r="M35" i="9" a="1"/>
  <c r="M35" i="9" s="1"/>
  <c r="M26" i="9" a="1"/>
  <c r="M26" i="9" s="1"/>
  <c r="N33" i="9" a="1"/>
  <c r="N33" i="9" s="1"/>
  <c r="G23" i="9" a="1"/>
  <c r="G23" i="9" s="1"/>
  <c r="H23" i="9" a="1"/>
  <c r="H23" i="9" s="1"/>
  <c r="I24" i="9" a="1"/>
  <c r="I24" i="9" s="1"/>
  <c r="L22" i="9" a="1"/>
  <c r="L22" i="9" s="1"/>
  <c r="L30" i="9" a="1"/>
  <c r="L30" i="9" s="1"/>
  <c r="M24" i="9" a="1"/>
  <c r="M24" i="9" s="1"/>
  <c r="M32" i="9" a="1"/>
  <c r="M32" i="9" s="1"/>
  <c r="N28" i="9" a="1"/>
  <c r="N28" i="9" s="1"/>
  <c r="N23" i="9" a="1"/>
  <c r="N23" i="9" s="1"/>
  <c r="E35" i="9" a="1"/>
  <c r="E35" i="9" s="1"/>
  <c r="F33" i="9" a="1"/>
  <c r="F33" i="9" s="1"/>
  <c r="E34" i="9" a="1"/>
  <c r="E34" i="9" s="1"/>
  <c r="E25" i="9" a="1"/>
  <c r="E25" i="9" s="1"/>
  <c r="F29" i="9" a="1"/>
  <c r="F29" i="9" s="1"/>
  <c r="G31" i="9" a="1"/>
  <c r="G31" i="9" s="1"/>
  <c r="G32" i="9" a="1"/>
  <c r="G32" i="9" s="1"/>
  <c r="H26" i="9" a="1"/>
  <c r="H26" i="9" s="1"/>
  <c r="H32" i="9" a="1"/>
  <c r="H32" i="9" s="1"/>
  <c r="I35" i="9" a="1"/>
  <c r="I35" i="9" s="1"/>
  <c r="I30" i="9" a="1"/>
  <c r="I30" i="9" s="1"/>
  <c r="J33" i="9" a="1"/>
  <c r="J33" i="9" s="1"/>
  <c r="J22" i="9" a="1"/>
  <c r="J22" i="9" s="1"/>
  <c r="K30" i="9" a="1"/>
  <c r="K30" i="9" s="1"/>
  <c r="L35" i="9" a="1"/>
  <c r="L35" i="9" s="1"/>
  <c r="L26" i="9" a="1"/>
  <c r="L26" i="9" s="1"/>
  <c r="M33" i="9" a="1"/>
  <c r="M33" i="9" s="1"/>
  <c r="M31" i="9" a="1"/>
  <c r="M31" i="9" s="1"/>
  <c r="N34" i="9" a="1"/>
  <c r="N34" i="9" s="1"/>
  <c r="N25" i="9" a="1"/>
  <c r="N25" i="9" s="1"/>
  <c r="O29" i="9" a="1"/>
  <c r="O29" i="9" s="1"/>
  <c r="F22" i="9" a="1"/>
  <c r="F22" i="9" s="1"/>
  <c r="E33" i="9" a="1"/>
  <c r="E33" i="9" s="1"/>
  <c r="E22" i="9" a="1"/>
  <c r="E22" i="9" s="1"/>
  <c r="F27" i="9" a="1"/>
  <c r="F27" i="9" s="1"/>
  <c r="G26" i="9" a="1"/>
  <c r="G26" i="9" s="1"/>
  <c r="G30" i="9" a="1"/>
  <c r="G30" i="9" s="1"/>
  <c r="H24" i="9" a="1"/>
  <c r="H24" i="9" s="1"/>
  <c r="H28" i="9" a="1"/>
  <c r="H28" i="9" s="1"/>
  <c r="I34" i="9" a="1"/>
  <c r="I34" i="9" s="1"/>
  <c r="I25" i="9" a="1"/>
  <c r="I25" i="9" s="1"/>
  <c r="J29" i="9" a="1"/>
  <c r="J29" i="9" s="1"/>
  <c r="K26" i="9" a="1"/>
  <c r="K26" i="9" s="1"/>
  <c r="L24" i="9" a="1"/>
  <c r="L24" i="9" s="1"/>
  <c r="L32" i="9" a="1"/>
  <c r="L32" i="9" s="1"/>
  <c r="K35" i="9" a="1"/>
  <c r="K35" i="9" s="1"/>
  <c r="E27" i="9" a="1"/>
  <c r="E27" i="9" s="1"/>
  <c r="F26" i="9" a="1"/>
  <c r="F26" i="9" s="1"/>
  <c r="F32" i="9" a="1"/>
  <c r="F32" i="9" s="1"/>
  <c r="G34" i="9" a="1"/>
  <c r="G34" i="9" s="1"/>
  <c r="G22" i="9" a="1"/>
  <c r="G22" i="9" s="1"/>
  <c r="H34" i="9" a="1"/>
  <c r="H34" i="9" s="1"/>
  <c r="H25" i="9" a="1"/>
  <c r="H25" i="9" s="1"/>
  <c r="I29" i="9" a="1"/>
  <c r="I29" i="9" s="1"/>
  <c r="J31" i="9" a="1"/>
  <c r="J31" i="9" s="1"/>
  <c r="K24" i="9" a="1"/>
  <c r="K24" i="9" s="1"/>
  <c r="K29" i="9" a="1"/>
  <c r="K29" i="9" s="1"/>
  <c r="H35" i="9" a="1"/>
  <c r="H35" i="9" s="1"/>
  <c r="M34" i="9" a="1"/>
  <c r="M34" i="9" s="1"/>
  <c r="E31" i="9" a="1"/>
  <c r="E31" i="9" s="1"/>
  <c r="E23" i="9" a="1"/>
  <c r="E23" i="9" s="1"/>
  <c r="F24" i="9" a="1"/>
  <c r="F24" i="9" s="1"/>
  <c r="F28" i="9" a="1"/>
  <c r="F28" i="9" s="1"/>
  <c r="G33" i="9" a="1"/>
  <c r="G33" i="9" s="1"/>
  <c r="G28" i="9" a="1"/>
  <c r="G28" i="9" s="1"/>
  <c r="H33" i="9" a="1"/>
  <c r="H33" i="9" s="1"/>
  <c r="I27" i="9" a="1"/>
  <c r="I27" i="9" s="1"/>
  <c r="J26" i="9" a="1"/>
  <c r="J26" i="9" s="1"/>
  <c r="J32" i="9" a="1"/>
  <c r="J32" i="9" s="1"/>
  <c r="K34" i="9" a="1"/>
  <c r="K34" i="9" s="1"/>
  <c r="K32" i="9" a="1"/>
  <c r="K32" i="9" s="1"/>
  <c r="L34" i="9" a="1"/>
  <c r="L34" i="9" s="1"/>
  <c r="L25" i="9" a="1"/>
  <c r="L25" i="9" s="1"/>
  <c r="M29" i="9" a="1"/>
  <c r="M29" i="9" s="1"/>
  <c r="N35" i="9" a="1"/>
  <c r="N35" i="9" s="1"/>
  <c r="N26" i="9" a="1"/>
  <c r="N26" i="9" s="1"/>
  <c r="O33" i="9" a="1"/>
  <c r="O33" i="9" s="1"/>
  <c r="O31" i="9" a="1"/>
  <c r="O31" i="9" s="1"/>
  <c r="H30" i="9" a="1"/>
  <c r="H30" i="9" s="1"/>
  <c r="L33" i="9" a="1"/>
  <c r="L33" i="9" s="1"/>
  <c r="L31" i="9" a="1"/>
  <c r="L31" i="9" s="1"/>
  <c r="E26" i="9" a="1"/>
  <c r="E26" i="9" s="1"/>
  <c r="E32" i="9" a="1"/>
  <c r="E32" i="9" s="1"/>
  <c r="F35" i="9" a="1"/>
  <c r="F35" i="9" s="1"/>
  <c r="F30" i="9" a="1"/>
  <c r="F30" i="9" s="1"/>
  <c r="G29" i="9" a="1"/>
  <c r="G29" i="9" s="1"/>
  <c r="H29" i="9" a="1"/>
  <c r="H29" i="9" s="1"/>
  <c r="I31" i="9" a="1"/>
  <c r="I31" i="9" s="1"/>
  <c r="J24" i="9" a="1"/>
  <c r="J24" i="9" s="1"/>
  <c r="J28" i="9" a="1"/>
  <c r="J28" i="9" s="1"/>
  <c r="K25" i="9" a="1"/>
  <c r="K25" i="9" s="1"/>
  <c r="G35" i="9" a="1"/>
  <c r="G35" i="9" s="1"/>
  <c r="E30" i="9" a="1"/>
  <c r="E30" i="9" s="1"/>
  <c r="H31" i="9" a="1"/>
  <c r="H31" i="9" s="1"/>
  <c r="I28" i="9" a="1"/>
  <c r="I28" i="9" s="1"/>
  <c r="J34" i="9" a="1"/>
  <c r="J34" i="9" s="1"/>
  <c r="J25" i="9" a="1"/>
  <c r="J25" i="9" s="1"/>
  <c r="K33" i="9" a="1"/>
  <c r="K33" i="9" s="1"/>
  <c r="C29" i="9" a="1"/>
  <c r="C29" i="9" s="1"/>
  <c r="D32" i="9" a="1"/>
  <c r="D32" i="9" s="1"/>
  <c r="C26" i="9" a="1"/>
  <c r="C26" i="9" s="1"/>
  <c r="D24" i="9" a="1"/>
  <c r="D24" i="9" s="1"/>
  <c r="C35" i="9" a="1"/>
  <c r="C35" i="9" s="1"/>
  <c r="C34" i="9" a="1"/>
  <c r="C34" i="9" s="1"/>
  <c r="C30" i="9" a="1"/>
  <c r="C30" i="9" s="1"/>
  <c r="D35" i="9" a="1"/>
  <c r="D35" i="9" s="1"/>
  <c r="D26" i="9" a="1"/>
  <c r="D26" i="9" s="1"/>
  <c r="D33" i="9" a="1"/>
  <c r="D33" i="9" s="1"/>
  <c r="C31" i="9" a="1"/>
  <c r="C31" i="9" s="1"/>
  <c r="D28" i="9" a="1"/>
  <c r="D28" i="9" s="1"/>
  <c r="D23" i="9" a="1"/>
  <c r="D23" i="9" s="1"/>
  <c r="D31" i="9" a="1"/>
  <c r="D31" i="9" s="1"/>
  <c r="C24" i="9" a="1"/>
  <c r="C24" i="9" s="1"/>
  <c r="C33" i="9" a="1"/>
  <c r="C33" i="9" s="1"/>
  <c r="C28" i="9" a="1"/>
  <c r="C28" i="9" s="1"/>
  <c r="C23" i="9" a="1"/>
  <c r="C23" i="9" s="1"/>
  <c r="D34" i="9" a="1"/>
  <c r="D34" i="9" s="1"/>
  <c r="D25" i="9" a="1"/>
  <c r="D25" i="9" s="1"/>
  <c r="D27" i="9" a="1"/>
  <c r="D27" i="9" s="1"/>
  <c r="C25" i="9" a="1"/>
  <c r="C25" i="9" s="1"/>
  <c r="C27" i="9" a="1"/>
  <c r="C27" i="9" s="1"/>
  <c r="C22" i="9" a="1"/>
  <c r="C22" i="9" s="1"/>
  <c r="D29" i="9" a="1"/>
  <c r="D29" i="9" s="1"/>
  <c r="D22" i="9" a="1"/>
  <c r="D22" i="9" s="1"/>
  <c r="D30" i="9" a="1"/>
  <c r="D30" i="9" s="1"/>
  <c r="C32" i="9" a="1"/>
  <c r="C32" i="9" s="1"/>
  <c r="Q26" i="2"/>
  <c r="P26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Q11" i="2"/>
  <c r="Q6" i="2"/>
  <c r="Q7" i="2"/>
  <c r="Q8" i="2"/>
  <c r="Q9" i="2"/>
  <c r="Q10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5" i="2"/>
  <c r="P5" i="2"/>
  <c r="N27" i="2"/>
  <c r="M27" i="2"/>
  <c r="O27" i="2"/>
  <c r="L27" i="2"/>
  <c r="K27" i="2"/>
  <c r="J27" i="2"/>
  <c r="I27" i="2"/>
  <c r="H27" i="2"/>
  <c r="G27" i="2"/>
  <c r="F27" i="2"/>
  <c r="E27" i="2"/>
  <c r="D27" i="2"/>
  <c r="D18" i="3"/>
  <c r="D19" i="3"/>
  <c r="D20" i="3"/>
  <c r="D17" i="3"/>
  <c r="Q27" i="2" l="1"/>
  <c r="P27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<sst xmlns="http://schemas.openxmlformats.org/spreadsheetml/2006/main" count="5777" uniqueCount="831">
  <si>
    <t xml:space="preserve">NEPSE ANALYSIS </t>
  </si>
  <si>
    <t xml:space="preserve">CONTENTS </t>
  </si>
  <si>
    <t xml:space="preserve">Gender </t>
  </si>
  <si>
    <t xml:space="preserve">Frequency </t>
  </si>
  <si>
    <t>percentages</t>
  </si>
  <si>
    <t xml:space="preserve">Male </t>
  </si>
  <si>
    <t xml:space="preserve">Female </t>
  </si>
  <si>
    <t>Gender group of the online traders</t>
  </si>
  <si>
    <t>Age Group of the online traders</t>
  </si>
  <si>
    <t xml:space="preserve">Age Group </t>
  </si>
  <si>
    <t>Frequency</t>
  </si>
  <si>
    <t>percentage</t>
  </si>
  <si>
    <t>16-30</t>
  </si>
  <si>
    <t>30-40</t>
  </si>
  <si>
    <t>40-50</t>
  </si>
  <si>
    <t>50 and &gt;</t>
  </si>
  <si>
    <t>Month-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</si>
  <si>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</si>
  <si>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</si>
  <si>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</si>
  <si>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</si>
  <si>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</si>
  <si>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</si>
  <si>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</si>
  <si>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</si>
  <si>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</si>
  <si>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</si>
  <si>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</si>
  <si>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</si>
  <si>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Yearly Average</t>
  </si>
  <si>
    <t>Yearly sum</t>
  </si>
  <si>
    <t>Monthly average</t>
  </si>
  <si>
    <t>NEPSE</t>
  </si>
  <si>
    <t>BULL</t>
  </si>
  <si>
    <t>BEAR</t>
  </si>
  <si>
    <t>A</t>
  </si>
  <si>
    <t>Drop</t>
  </si>
  <si>
    <t>Nature</t>
  </si>
  <si>
    <t>Range</t>
  </si>
  <si>
    <t xml:space="preserve">Bars </t>
  </si>
  <si>
    <t>Percentage</t>
  </si>
  <si>
    <t>Points</t>
  </si>
  <si>
    <t>Days</t>
  </si>
  <si>
    <t xml:space="preserve">SECTOR PERFOMANCE DURING THIS DROP </t>
  </si>
  <si>
    <t>FINANCEIND</t>
  </si>
  <si>
    <t>HYDROPOWIND</t>
  </si>
  <si>
    <t>INVIDX</t>
  </si>
  <si>
    <t>DEVBANKIND</t>
  </si>
  <si>
    <t>NONLIFEIND</t>
  </si>
  <si>
    <t>TRADINGIND</t>
  </si>
  <si>
    <t>OTHERSIND</t>
  </si>
  <si>
    <t>LIFEINSUIND</t>
  </si>
  <si>
    <t>MANUFACTUREIND</t>
  </si>
  <si>
    <t>HOTELIND</t>
  </si>
  <si>
    <t>MICROFININD</t>
  </si>
  <si>
    <t>BANKINGIND</t>
  </si>
  <si>
    <t>MUTUALIND</t>
  </si>
  <si>
    <t>Symbol</t>
  </si>
  <si>
    <t>Close</t>
  </si>
  <si>
    <t>Prev Close</t>
  </si>
  <si>
    <t>Point Change</t>
  </si>
  <si>
    <t>% Change</t>
  </si>
  <si>
    <t>ICFC</t>
  </si>
  <si>
    <t>PFL</t>
  </si>
  <si>
    <t>GUFL</t>
  </si>
  <si>
    <t>CFCL</t>
  </si>
  <si>
    <t>SFCL</t>
  </si>
  <si>
    <t>NFS</t>
  </si>
  <si>
    <t>SIFC</t>
  </si>
  <si>
    <t>RLFL</t>
  </si>
  <si>
    <t>GMFIL</t>
  </si>
  <si>
    <t>BFC</t>
  </si>
  <si>
    <t>GFCL</t>
  </si>
  <si>
    <t>MPFL</t>
  </si>
  <si>
    <t>PROFL</t>
  </si>
  <si>
    <t>JFL</t>
  </si>
  <si>
    <t>MFIL</t>
  </si>
  <si>
    <t>Finance</t>
  </si>
  <si>
    <t>NGPL</t>
  </si>
  <si>
    <t>NHDL</t>
  </si>
  <si>
    <t>UPCL</t>
  </si>
  <si>
    <t>MHNL</t>
  </si>
  <si>
    <t>RURU</t>
  </si>
  <si>
    <t>UNHPL</t>
  </si>
  <si>
    <t>SPDL</t>
  </si>
  <si>
    <t>HPPL</t>
  </si>
  <si>
    <t>SHPC</t>
  </si>
  <si>
    <t>RHPC</t>
  </si>
  <si>
    <t>AHPC</t>
  </si>
  <si>
    <t>RADHI</t>
  </si>
  <si>
    <t>AKPL</t>
  </si>
  <si>
    <t>BARUN</t>
  </si>
  <si>
    <t>UMRH</t>
  </si>
  <si>
    <t>PPCL</t>
  </si>
  <si>
    <t>LEC</t>
  </si>
  <si>
    <t>SSHL</t>
  </si>
  <si>
    <t>KPCL</t>
  </si>
  <si>
    <t>GLH</t>
  </si>
  <si>
    <t>CHL</t>
  </si>
  <si>
    <t>JOSHI</t>
  </si>
  <si>
    <t>PMHPL</t>
  </si>
  <si>
    <t>UMHL</t>
  </si>
  <si>
    <t>KKHC</t>
  </si>
  <si>
    <t>API</t>
  </si>
  <si>
    <t>RHPL</t>
  </si>
  <si>
    <t>DHPL</t>
  </si>
  <si>
    <t>SHEL</t>
  </si>
  <si>
    <t>SJCL</t>
  </si>
  <si>
    <t>AKJCL</t>
  </si>
  <si>
    <t>HURJA</t>
  </si>
  <si>
    <t>RRHP</t>
  </si>
  <si>
    <t>HDHPC</t>
  </si>
  <si>
    <t>NHPC</t>
  </si>
  <si>
    <t>GHL</t>
  </si>
  <si>
    <t>UPPER</t>
  </si>
  <si>
    <t>BPCL</t>
  </si>
  <si>
    <t>MEN</t>
  </si>
  <si>
    <t>CHCL</t>
  </si>
  <si>
    <t>Hydropower</t>
  </si>
  <si>
    <t>CHDC</t>
  </si>
  <si>
    <t>HIDCL</t>
  </si>
  <si>
    <t>NRN</t>
  </si>
  <si>
    <t>NIFRA</t>
  </si>
  <si>
    <t>CIT</t>
  </si>
  <si>
    <t>Investment</t>
  </si>
  <si>
    <t>EDBL</t>
  </si>
  <si>
    <t>LBBL</t>
  </si>
  <si>
    <t>SADBL</t>
  </si>
  <si>
    <t>SAPDBL</t>
  </si>
  <si>
    <t>MDB</t>
  </si>
  <si>
    <t>SHINE</t>
  </si>
  <si>
    <t>SINDU</t>
  </si>
  <si>
    <t>GRDBL</t>
  </si>
  <si>
    <t>JBBL</t>
  </si>
  <si>
    <t>GBBL</t>
  </si>
  <si>
    <t>NABBC</t>
  </si>
  <si>
    <t>KRBL</t>
  </si>
  <si>
    <t>CORBL</t>
  </si>
  <si>
    <t>KSBBL</t>
  </si>
  <si>
    <t>MLBL</t>
  </si>
  <si>
    <t>MNBBL</t>
  </si>
  <si>
    <t>Dev Bank</t>
  </si>
  <si>
    <t>GLICL</t>
  </si>
  <si>
    <t>RLI</t>
  </si>
  <si>
    <t>ULI</t>
  </si>
  <si>
    <t>JLI</t>
  </si>
  <si>
    <t>NLICL</t>
  </si>
  <si>
    <t>PLI</t>
  </si>
  <si>
    <t>ALICL</t>
  </si>
  <si>
    <t>SLICL</t>
  </si>
  <si>
    <t>LICN</t>
  </si>
  <si>
    <t>PLIC</t>
  </si>
  <si>
    <t>NLIC</t>
  </si>
  <si>
    <t xml:space="preserve">Non life </t>
  </si>
  <si>
    <t>LGIL</t>
  </si>
  <si>
    <t>UIC</t>
  </si>
  <si>
    <t>HGI</t>
  </si>
  <si>
    <t>GIC</t>
  </si>
  <si>
    <t>SIL</t>
  </si>
  <si>
    <t>NICL</t>
  </si>
  <si>
    <t>PICL</t>
  </si>
  <si>
    <t>EIC</t>
  </si>
  <si>
    <t>SGI</t>
  </si>
  <si>
    <t>PRIN</t>
  </si>
  <si>
    <t>NLG</t>
  </si>
  <si>
    <t>PIC</t>
  </si>
  <si>
    <t>IGI</t>
  </si>
  <si>
    <t>AIL</t>
  </si>
  <si>
    <t>NIL</t>
  </si>
  <si>
    <t>SICL</t>
  </si>
  <si>
    <t>SIC</t>
  </si>
  <si>
    <t>RBCL</t>
  </si>
  <si>
    <t>STC</t>
  </si>
  <si>
    <t>BBC</t>
  </si>
  <si>
    <t>Trading</t>
  </si>
  <si>
    <t>NRIC</t>
  </si>
  <si>
    <t>NTC</t>
  </si>
  <si>
    <t>Others</t>
  </si>
  <si>
    <t>Life Insurance</t>
  </si>
  <si>
    <t>Manufacturing</t>
  </si>
  <si>
    <t>SHIVM</t>
  </si>
  <si>
    <t>HDL</t>
  </si>
  <si>
    <t>BNT</t>
  </si>
  <si>
    <t>UNL</t>
  </si>
  <si>
    <t>OHL</t>
  </si>
  <si>
    <t>SHL</t>
  </si>
  <si>
    <t>TRH</t>
  </si>
  <si>
    <t>CGH</t>
  </si>
  <si>
    <t>Hotels</t>
  </si>
  <si>
    <t>Microfinance</t>
  </si>
  <si>
    <t>FMDBL</t>
  </si>
  <si>
    <t>DDBL</t>
  </si>
  <si>
    <t>NICLBSL</t>
  </si>
  <si>
    <t>GBLBS</t>
  </si>
  <si>
    <t>RSDC</t>
  </si>
  <si>
    <t>LLBS</t>
  </si>
  <si>
    <t>NSLB</t>
  </si>
  <si>
    <t>MMFDB</t>
  </si>
  <si>
    <t>SMFDB</t>
  </si>
  <si>
    <t>SKBBL</t>
  </si>
  <si>
    <t>GILB</t>
  </si>
  <si>
    <t>KLBSL</t>
  </si>
  <si>
    <t>NMFBS</t>
  </si>
  <si>
    <t>GLBSL</t>
  </si>
  <si>
    <t>GMFBS</t>
  </si>
  <si>
    <t>SWBBL</t>
  </si>
  <si>
    <t>SLBSL</t>
  </si>
  <si>
    <t>RMDC</t>
  </si>
  <si>
    <t>HLBSL</t>
  </si>
  <si>
    <t>NLBBL</t>
  </si>
  <si>
    <t>ALBSL</t>
  </si>
  <si>
    <t>VLBS</t>
  </si>
  <si>
    <t>NUBL</t>
  </si>
  <si>
    <t>ACLBSL</t>
  </si>
  <si>
    <t>SMATA</t>
  </si>
  <si>
    <t>NMBMF</t>
  </si>
  <si>
    <t>KMCDB</t>
  </si>
  <si>
    <t>ILBS</t>
  </si>
  <si>
    <t>MERO</t>
  </si>
  <si>
    <t>USLB</t>
  </si>
  <si>
    <t>FOWAD</t>
  </si>
  <si>
    <t>MSLB</t>
  </si>
  <si>
    <t>CBBL</t>
  </si>
  <si>
    <t>JSLBB</t>
  </si>
  <si>
    <t>MLBBL</t>
  </si>
  <si>
    <t>SLBS</t>
  </si>
  <si>
    <t>SABSL</t>
  </si>
  <si>
    <t>SMB</t>
  </si>
  <si>
    <t>SLBBL</t>
  </si>
  <si>
    <t>MLBSL</t>
  </si>
  <si>
    <t>SDLBSL</t>
  </si>
  <si>
    <t>SMFBS</t>
  </si>
  <si>
    <t>JBLB</t>
  </si>
  <si>
    <t>MKLB</t>
  </si>
  <si>
    <t>Banking</t>
  </si>
  <si>
    <t>CZBIL</t>
  </si>
  <si>
    <t>KBL</t>
  </si>
  <si>
    <t>SBL</t>
  </si>
  <si>
    <t>LBL</t>
  </si>
  <si>
    <t>NCCB</t>
  </si>
  <si>
    <t>GBIME</t>
  </si>
  <si>
    <t>SRBL</t>
  </si>
  <si>
    <t>PRVU</t>
  </si>
  <si>
    <t>NBB</t>
  </si>
  <si>
    <t>BOKL</t>
  </si>
  <si>
    <t>MEGA</t>
  </si>
  <si>
    <t>CCBL</t>
  </si>
  <si>
    <t>CBL</t>
  </si>
  <si>
    <t>NICA</t>
  </si>
  <si>
    <t>NBL</t>
  </si>
  <si>
    <t>NMB</t>
  </si>
  <si>
    <t>ADBL</t>
  </si>
  <si>
    <t>SBI</t>
  </si>
  <si>
    <t>MBL</t>
  </si>
  <si>
    <t>PCBL</t>
  </si>
  <si>
    <t>SCB</t>
  </si>
  <si>
    <t>SANIMA</t>
  </si>
  <si>
    <t>EBL</t>
  </si>
  <si>
    <t>NABIL</t>
  </si>
  <si>
    <t>B</t>
  </si>
  <si>
    <t xml:space="preserve">C 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</si>
  <si>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</si>
  <si>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</si>
  <si>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</si>
  <si>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</si>
  <si>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</si>
  <si>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</si>
  <si>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</si>
  <si>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</si>
  <si>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</si>
  <si>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</si>
  <si>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</si>
  <si>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Rally</t>
  </si>
  <si>
    <t>MKJC</t>
  </si>
  <si>
    <t>SLI</t>
  </si>
  <si>
    <t>C</t>
  </si>
  <si>
    <t>SAHAS</t>
  </si>
  <si>
    <t>TPC</t>
  </si>
  <si>
    <t>MLBS</t>
  </si>
  <si>
    <t>SPC</t>
  </si>
  <si>
    <t>NYADI</t>
  </si>
  <si>
    <t>MBJC</t>
  </si>
  <si>
    <t>BNHC</t>
  </si>
  <si>
    <t>RBCLPO</t>
  </si>
  <si>
    <t>BHL</t>
  </si>
  <si>
    <t>GVL</t>
  </si>
  <si>
    <t>RFPL</t>
  </si>
  <si>
    <t>ENL</t>
  </si>
  <si>
    <t>CYCL</t>
  </si>
  <si>
    <t>RULB</t>
  </si>
  <si>
    <t>AKBSL</t>
  </si>
  <si>
    <t>NESDO</t>
  </si>
  <si>
    <t>ULBSL</t>
  </si>
  <si>
    <t>JALPA</t>
  </si>
  <si>
    <t>SWMF</t>
  </si>
  <si>
    <t>WNLB</t>
  </si>
  <si>
    <t>HBL</t>
  </si>
  <si>
    <t>DORDI</t>
  </si>
  <si>
    <t>BHDC</t>
  </si>
  <si>
    <t>SGHC</t>
  </si>
  <si>
    <t>HHL</t>
  </si>
  <si>
    <t>USHEC</t>
  </si>
  <si>
    <t>RIDI</t>
  </si>
  <si>
    <t>RHGCL</t>
  </si>
  <si>
    <t>MHL</t>
  </si>
  <si>
    <t>UHEWA</t>
  </si>
  <si>
    <t>HEI</t>
  </si>
  <si>
    <t>AVYAN</t>
  </si>
  <si>
    <t>EHPL</t>
  </si>
  <si>
    <t>PPL</t>
  </si>
  <si>
    <t>SIKLES</t>
  </si>
  <si>
    <t>SPHL</t>
  </si>
  <si>
    <t>PHCL</t>
  </si>
  <si>
    <t>BHPL</t>
  </si>
  <si>
    <t>DLBS</t>
  </si>
  <si>
    <t>SHLB</t>
  </si>
  <si>
    <t>KLBS</t>
  </si>
  <si>
    <t>NADEP</t>
  </si>
  <si>
    <t>ADLB</t>
  </si>
  <si>
    <t>NIMB</t>
  </si>
  <si>
    <t>SPL</t>
  </si>
  <si>
    <t>MAKAR</t>
  </si>
  <si>
    <t>TAMOR</t>
  </si>
  <si>
    <t>SMH</t>
  </si>
  <si>
    <t>SMHL</t>
  </si>
  <si>
    <t>SMJC</t>
  </si>
  <si>
    <t>AHL</t>
  </si>
  <si>
    <t>MHCL</t>
  </si>
  <si>
    <t>MKHL</t>
  </si>
  <si>
    <t>MKHC</t>
  </si>
  <si>
    <t>SGIC</t>
  </si>
  <si>
    <t>SPIL</t>
  </si>
  <si>
    <t>SALICO</t>
  </si>
  <si>
    <t>SJLIC</t>
  </si>
  <si>
    <t>KDL</t>
  </si>
  <si>
    <t>ANLB</t>
  </si>
  <si>
    <t>UNLB</t>
  </si>
  <si>
    <t>MEL</t>
  </si>
  <si>
    <t>IHL</t>
  </si>
  <si>
    <t>DOLTI</t>
  </si>
  <si>
    <t>BEDC</t>
  </si>
  <si>
    <t>RAWA</t>
  </si>
  <si>
    <t>MCHL</t>
  </si>
  <si>
    <t>UAIL</t>
  </si>
  <si>
    <t>SRLI</t>
  </si>
  <si>
    <t>HLI</t>
  </si>
  <si>
    <t>NLO</t>
  </si>
  <si>
    <t>CITY</t>
  </si>
  <si>
    <t>BPW</t>
  </si>
  <si>
    <t>SAMAJ</t>
  </si>
  <si>
    <t>USHL</t>
  </si>
  <si>
    <t>TSHL</t>
  </si>
  <si>
    <t>MMKJL</t>
  </si>
  <si>
    <t>MEHL</t>
  </si>
  <si>
    <t>MSHL</t>
  </si>
  <si>
    <t>MANDU</t>
  </si>
  <si>
    <t>BGWT</t>
  </si>
  <si>
    <t>ULHC</t>
  </si>
  <si>
    <t>KBSH</t>
  </si>
  <si>
    <t>HATHY</t>
  </si>
  <si>
    <t>NRM</t>
  </si>
  <si>
    <t>RNLI</t>
  </si>
  <si>
    <t>SNLI</t>
  </si>
  <si>
    <t>CLI</t>
  </si>
  <si>
    <t>ILI</t>
  </si>
  <si>
    <t>SONA</t>
  </si>
  <si>
    <t>GCIL</t>
  </si>
  <si>
    <t>LSL</t>
  </si>
  <si>
    <t>CKHL</t>
  </si>
  <si>
    <t>VLUCL</t>
  </si>
  <si>
    <t>TVCL</t>
  </si>
  <si>
    <t>HRL</t>
  </si>
  <si>
    <t>NWCL</t>
  </si>
  <si>
    <t>MKCL</t>
  </si>
  <si>
    <t>PMLI</t>
  </si>
  <si>
    <t>SARBTM</t>
  </si>
  <si>
    <t>BNL</t>
  </si>
  <si>
    <t>Cummulative Gain</t>
  </si>
  <si>
    <t>From A</t>
  </si>
  <si>
    <t>From B</t>
  </si>
  <si>
    <t>From C</t>
  </si>
  <si>
    <t>From D</t>
  </si>
  <si>
    <t>From E</t>
  </si>
  <si>
    <t>From F</t>
  </si>
  <si>
    <t>From G</t>
  </si>
  <si>
    <t>From H</t>
  </si>
  <si>
    <t>From I</t>
  </si>
  <si>
    <t>From J</t>
  </si>
  <si>
    <t xml:space="preserve">From K </t>
  </si>
  <si>
    <t>From L</t>
  </si>
  <si>
    <t>From M</t>
  </si>
  <si>
    <t>From N</t>
  </si>
  <si>
    <t xml:space="preserve">Lets take an example if I bought 100 rs script of ….. Company then I have </t>
  </si>
  <si>
    <t xml:space="preserve">F </t>
  </si>
  <si>
    <t>Wave</t>
  </si>
  <si>
    <t>Profit till N Wave</t>
  </si>
  <si>
    <t>SECTOR</t>
  </si>
  <si>
    <t>No of Scripts</t>
  </si>
  <si>
    <t>BANKING</t>
  </si>
  <si>
    <t>9.36 Kharab</t>
  </si>
  <si>
    <t>HYDRO</t>
  </si>
  <si>
    <t>4.70 Kharab</t>
  </si>
  <si>
    <t>MICROFINANCE</t>
  </si>
  <si>
    <t>3.43 Kharab</t>
  </si>
  <si>
    <t>LIFEINSU</t>
  </si>
  <si>
    <t>3.04 Kharab</t>
  </si>
  <si>
    <t>INVESTMENT</t>
  </si>
  <si>
    <t>2.28 Kharab</t>
  </si>
  <si>
    <t>OTHERS</t>
  </si>
  <si>
    <t>2.27 Kharab</t>
  </si>
  <si>
    <t>NONLIFEINSU</t>
  </si>
  <si>
    <t>2.05 Kharab</t>
  </si>
  <si>
    <t>MANUFACTURE</t>
  </si>
  <si>
    <t>1.82 Kharab</t>
  </si>
  <si>
    <t>DEVBANK</t>
  </si>
  <si>
    <t>1.53 Kharab</t>
  </si>
  <si>
    <t>FINANCE</t>
  </si>
  <si>
    <t>66.94 Arab</t>
  </si>
  <si>
    <t>HOTELS</t>
  </si>
  <si>
    <t>56.35 Arab</t>
  </si>
  <si>
    <t>TRDIND</t>
  </si>
  <si>
    <t>14.27 Arab</t>
  </si>
  <si>
    <t xml:space="preserve">Sector </t>
  </si>
  <si>
    <t>Market Cap %</t>
  </si>
  <si>
    <t>Market Cap</t>
  </si>
  <si>
    <t>26.23 Cr</t>
  </si>
  <si>
    <t>12.85 Cr</t>
  </si>
  <si>
    <t>34.13 Cr</t>
  </si>
  <si>
    <t>7.01 Cr</t>
  </si>
  <si>
    <t>14.20 Cr</t>
  </si>
  <si>
    <t>6.96 Cr</t>
  </si>
  <si>
    <t>23.54 Cr</t>
  </si>
  <si>
    <t>11.54 Cr</t>
  </si>
  <si>
    <t>36.13 Cr</t>
  </si>
  <si>
    <t>17.70 Cr</t>
  </si>
  <si>
    <t>11.62 Cr</t>
  </si>
  <si>
    <t>5.69 Cr</t>
  </si>
  <si>
    <t>23.19 Cr</t>
  </si>
  <si>
    <t>11.35 Cr</t>
  </si>
  <si>
    <t>18.37 Cr</t>
  </si>
  <si>
    <t>9.00 Cr</t>
  </si>
  <si>
    <t>21.66 Cr</t>
  </si>
  <si>
    <t>3.25 Cr</t>
  </si>
  <si>
    <t>19.40 Cr</t>
  </si>
  <si>
    <t>9.51 Cr</t>
  </si>
  <si>
    <t>14.69 Cr</t>
  </si>
  <si>
    <t>7.20 Cr</t>
  </si>
  <si>
    <t>14.09 Cr</t>
  </si>
  <si>
    <t>6.90 Cr</t>
  </si>
  <si>
    <t>13.58 Cr</t>
  </si>
  <si>
    <t>6.65 Cr</t>
  </si>
  <si>
    <t>18.88 Cr</t>
  </si>
  <si>
    <t>9.25 Cr</t>
  </si>
  <si>
    <t>10.50 Cr</t>
  </si>
  <si>
    <t>3.15 Cr</t>
  </si>
  <si>
    <t>14.92 Cr</t>
  </si>
  <si>
    <t>7.31 Cr</t>
  </si>
  <si>
    <t>27.06 Cr</t>
  </si>
  <si>
    <t>10.82 Cr</t>
  </si>
  <si>
    <t>9.43 Cr</t>
  </si>
  <si>
    <t>2.55 Cr</t>
  </si>
  <si>
    <t>11.77 Cr</t>
  </si>
  <si>
    <t>4.80 Cr</t>
  </si>
  <si>
    <t>Script</t>
  </si>
  <si>
    <t>Close Price</t>
  </si>
  <si>
    <t>Listed  Share</t>
  </si>
  <si>
    <t>Floated Share</t>
  </si>
  <si>
    <t>Sector</t>
  </si>
  <si>
    <t>4.40 Cr</t>
  </si>
  <si>
    <t>2.15 Cr</t>
  </si>
  <si>
    <t>7.05 Cr</t>
  </si>
  <si>
    <t>3.45 Cr</t>
  </si>
  <si>
    <t>4.17 Cr</t>
  </si>
  <si>
    <t>2.04 Cr</t>
  </si>
  <si>
    <t>3.43 Cr</t>
  </si>
  <si>
    <t>1.68 Cr</t>
  </si>
  <si>
    <t>5.68 Cr</t>
  </si>
  <si>
    <t>2.78 Cr</t>
  </si>
  <si>
    <t>4.73 Cr</t>
  </si>
  <si>
    <t>2.32 Cr</t>
  </si>
  <si>
    <t>3.28 Cr</t>
  </si>
  <si>
    <t>1.61 Cr</t>
  </si>
  <si>
    <t>3.52 Cr</t>
  </si>
  <si>
    <t>1.72 Cr</t>
  </si>
  <si>
    <t>83.43 Lac</t>
  </si>
  <si>
    <t>28.01 Lac</t>
  </si>
  <si>
    <t>50.28 Lac</t>
  </si>
  <si>
    <t>24.64 Lac</t>
  </si>
  <si>
    <t>55.75 Lac</t>
  </si>
  <si>
    <t>27.32 Lac</t>
  </si>
  <si>
    <t>1.25 Cr</t>
  </si>
  <si>
    <t>61.24 Lac</t>
  </si>
  <si>
    <t>26.25 Lac</t>
  </si>
  <si>
    <t>7.61 Lac</t>
  </si>
  <si>
    <t>1.11 Cr</t>
  </si>
  <si>
    <t>54.46 Lac</t>
  </si>
  <si>
    <t>53.87 Lac</t>
  </si>
  <si>
    <t>24.24 Lac</t>
  </si>
  <si>
    <t>52.50 Lac</t>
  </si>
  <si>
    <t>15.75 Lac</t>
  </si>
  <si>
    <t>85.48 Lac</t>
  </si>
  <si>
    <t>34.19 Lac</t>
  </si>
  <si>
    <t>1.01 Cr</t>
  </si>
  <si>
    <t>48.58 Lac</t>
  </si>
  <si>
    <t>1.08 Cr</t>
  </si>
  <si>
    <t>43.30 Lac</t>
  </si>
  <si>
    <t>69.05 Lac</t>
  </si>
  <si>
    <t>33.83 Lac</t>
  </si>
  <si>
    <t>1.12 Cr</t>
  </si>
  <si>
    <t>54.95 Lac</t>
  </si>
  <si>
    <t>84.81 Lac</t>
  </si>
  <si>
    <t>41.56 Lac</t>
  </si>
  <si>
    <t>98.17 Lac</t>
  </si>
  <si>
    <t>46.14 Lac</t>
  </si>
  <si>
    <t>94.89 Lac</t>
  </si>
  <si>
    <t>46.49 Lac</t>
  </si>
  <si>
    <t>81.89 Lac</t>
  </si>
  <si>
    <t>32.76 Lac</t>
  </si>
  <si>
    <t>1.35 Cr</t>
  </si>
  <si>
    <t>66.23 Lac</t>
  </si>
  <si>
    <t>61.02 Lac</t>
  </si>
  <si>
    <t>29.90 Lac</t>
  </si>
  <si>
    <t>1.18 Cr</t>
  </si>
  <si>
    <t>57.99 Lac</t>
  </si>
  <si>
    <t>86.80 Lac</t>
  </si>
  <si>
    <t>42.53 Lac</t>
  </si>
  <si>
    <t>94.61 Lac</t>
  </si>
  <si>
    <t>46.36 Lac</t>
  </si>
  <si>
    <t>72.99 Lac</t>
  </si>
  <si>
    <t>29.20 Lac</t>
  </si>
  <si>
    <t>92.90 Lac</t>
  </si>
  <si>
    <t>28.80 Lac</t>
  </si>
  <si>
    <t>1.67 Cr</t>
  </si>
  <si>
    <t>16.74 Lac</t>
  </si>
  <si>
    <t>1.53 Cr</t>
  </si>
  <si>
    <t>1.13 Cr</t>
  </si>
  <si>
    <t>33.84 Lac</t>
  </si>
  <si>
    <t>59.64 Lac</t>
  </si>
  <si>
    <t>10.73 Lac</t>
  </si>
  <si>
    <t>2.67 Cr</t>
  </si>
  <si>
    <t>1.96 Cr</t>
  </si>
  <si>
    <t>84.37 Lac</t>
  </si>
  <si>
    <t>1.60 Cr</t>
  </si>
  <si>
    <t>80.00 Lac</t>
  </si>
  <si>
    <t>1.65 Cr</t>
  </si>
  <si>
    <t>1.48 Cr</t>
  </si>
  <si>
    <t>21.18 Cr</t>
  </si>
  <si>
    <t>99.00 Lac</t>
  </si>
  <si>
    <t>2.47 Cr</t>
  </si>
  <si>
    <t>2.90 Cr</t>
  </si>
  <si>
    <t>26.40 Lac</t>
  </si>
  <si>
    <t>3.90 Cr</t>
  </si>
  <si>
    <t>46.57 Lac</t>
  </si>
  <si>
    <t>2.28 Cr</t>
  </si>
  <si>
    <t>75.00 Lac</t>
  </si>
  <si>
    <t>1.10 Cr</t>
  </si>
  <si>
    <t>1.50 Cr</t>
  </si>
  <si>
    <t>3.74 Cr</t>
  </si>
  <si>
    <t>96.25 Lac</t>
  </si>
  <si>
    <t>1.21 Cr</t>
  </si>
  <si>
    <t>43.50 Lac</t>
  </si>
  <si>
    <t>1.80 Cr</t>
  </si>
  <si>
    <t>5.79 Cr</t>
  </si>
  <si>
    <t>1.23 Cr</t>
  </si>
  <si>
    <t>37.14 Lac</t>
  </si>
  <si>
    <t>3.65 Cr</t>
  </si>
  <si>
    <t>1.07 Cr</t>
  </si>
  <si>
    <t>53.58 Lac</t>
  </si>
  <si>
    <t>22.50 Lac</t>
  </si>
  <si>
    <t>6.00 Cr</t>
  </si>
  <si>
    <t>90.00 Lac</t>
  </si>
  <si>
    <t>1.00 Cr</t>
  </si>
  <si>
    <t>24.00 Lac</t>
  </si>
  <si>
    <t>3.20 Cr</t>
  </si>
  <si>
    <t>48.00 Lac</t>
  </si>
  <si>
    <t>38.70 Lac</t>
  </si>
  <si>
    <t>20.00 Lac</t>
  </si>
  <si>
    <t>6.84 Cr</t>
  </si>
  <si>
    <t>80.25 Lac</t>
  </si>
  <si>
    <t>27.29 Lac</t>
  </si>
  <si>
    <t>50.98 Lac</t>
  </si>
  <si>
    <t>19.88 Lac</t>
  </si>
  <si>
    <t>1.59 Cr</t>
  </si>
  <si>
    <t>23.89 Lac</t>
  </si>
  <si>
    <t>61.28 Lac</t>
  </si>
  <si>
    <t>23.29 Lac</t>
  </si>
  <si>
    <t>1.76 Cr</t>
  </si>
  <si>
    <t>1.09 Cr</t>
  </si>
  <si>
    <t>19.68 Lac</t>
  </si>
  <si>
    <t>40.00 Lac</t>
  </si>
  <si>
    <t>1.85 Cr</t>
  </si>
  <si>
    <t>54.41 Lac</t>
  </si>
  <si>
    <t>10.88 Lac</t>
  </si>
  <si>
    <t>44.31 Lac</t>
  </si>
  <si>
    <t>3.41 Cr</t>
  </si>
  <si>
    <t>1.83 Cr</t>
  </si>
  <si>
    <t>18.28 Lac</t>
  </si>
  <si>
    <t>1.05 Cr</t>
  </si>
  <si>
    <t>18.98 Lac</t>
  </si>
  <si>
    <t>1.79 Cr</t>
  </si>
  <si>
    <t>26.84 Lac</t>
  </si>
  <si>
    <t>87.28 Lac</t>
  </si>
  <si>
    <t>37.63 Lac</t>
  </si>
  <si>
    <t>5.64 Lac</t>
  </si>
  <si>
    <t>19.57 Lac</t>
  </si>
  <si>
    <t>54.26 Lac</t>
  </si>
  <si>
    <t>10.85 Lac</t>
  </si>
  <si>
    <t>15.00 Lac</t>
  </si>
  <si>
    <t>70.00 Lac</t>
  </si>
  <si>
    <t>27.30 Lac</t>
  </si>
  <si>
    <t>3.13 Cr</t>
  </si>
  <si>
    <t>31.25 Lac</t>
  </si>
  <si>
    <t>33.32 Cr</t>
  </si>
  <si>
    <t>5.00 Cr</t>
  </si>
  <si>
    <t>76.00 Lac</t>
  </si>
  <si>
    <t>15.20 Lac</t>
  </si>
  <si>
    <t>3.40 Cr</t>
  </si>
  <si>
    <t>8.00 Lac</t>
  </si>
  <si>
    <t>50.00 Lac</t>
  </si>
  <si>
    <t>39.22 Lac</t>
  </si>
  <si>
    <t>15.29 Lac</t>
  </si>
  <si>
    <t>43.68 Lac</t>
  </si>
  <si>
    <t>7.30 Lac</t>
  </si>
  <si>
    <t>7.98 Cr</t>
  </si>
  <si>
    <t>63.26 Lac</t>
  </si>
  <si>
    <t>24.67 Lac</t>
  </si>
  <si>
    <t>60.00 Lac</t>
  </si>
  <si>
    <t>12.00 Lac</t>
  </si>
  <si>
    <t>35.94 Lac</t>
  </si>
  <si>
    <t>53.65 Lac</t>
  </si>
  <si>
    <t>3.50 Cr</t>
  </si>
  <si>
    <t>67.90 Lac</t>
  </si>
  <si>
    <t>28.00 Lac</t>
  </si>
  <si>
    <t>5.60 Lac</t>
  </si>
  <si>
    <t>2.10 Cr</t>
  </si>
  <si>
    <t>21.00 Lac</t>
  </si>
  <si>
    <t>34.00 Lac</t>
  </si>
  <si>
    <t>8.40 Lac</t>
  </si>
  <si>
    <t>1.91 Cr</t>
  </si>
  <si>
    <t>2.26 Cr</t>
  </si>
  <si>
    <t>30.00 Lac</t>
  </si>
  <si>
    <t>6.00 Lac</t>
  </si>
  <si>
    <t>25.00 Lac</t>
  </si>
  <si>
    <t>4.50 Lac</t>
  </si>
  <si>
    <t>22.00 Lac</t>
  </si>
  <si>
    <t>6.50 Lac</t>
  </si>
  <si>
    <t>62.00 Lac</t>
  </si>
  <si>
    <t>6.57 Lac</t>
  </si>
  <si>
    <t>85.00 Lac</t>
  </si>
  <si>
    <t>11.35 Lac</t>
  </si>
  <si>
    <t>49.33 Lac</t>
  </si>
  <si>
    <t>61.60 Lac</t>
  </si>
  <si>
    <t>12.32 Lac</t>
  </si>
  <si>
    <t>4.00 Lac</t>
  </si>
  <si>
    <t>1.36 Cr</t>
  </si>
  <si>
    <t>13.64 Lac</t>
  </si>
  <si>
    <t>74.84 Lac</t>
  </si>
  <si>
    <t>7.48 Lac</t>
  </si>
  <si>
    <t>57.21 Lac</t>
  </si>
  <si>
    <t>8.58 Lac</t>
  </si>
  <si>
    <t>5.00 Lac</t>
  </si>
  <si>
    <t>49.25 Lac</t>
  </si>
  <si>
    <t>7.39 Lac</t>
  </si>
  <si>
    <t>12.19 Lac</t>
  </si>
  <si>
    <t>1.22 Lac</t>
  </si>
  <si>
    <t>22.87 Cr</t>
  </si>
  <si>
    <t>4.57 Cr</t>
  </si>
  <si>
    <t>21.60 Cr</t>
  </si>
  <si>
    <t>8.64 Cr</t>
  </si>
  <si>
    <t>1.22 Cr</t>
  </si>
  <si>
    <t>55.56 Lac</t>
  </si>
  <si>
    <t>5.56 Lac</t>
  </si>
  <si>
    <t>1.29 Cr</t>
  </si>
  <si>
    <t>16.09 Lac</t>
  </si>
  <si>
    <t>5.31 Cr</t>
  </si>
  <si>
    <t>1.06 Cr</t>
  </si>
  <si>
    <t>93.17 Lac</t>
  </si>
  <si>
    <t>8.02 Cr</t>
  </si>
  <si>
    <t>3.93 Cr</t>
  </si>
  <si>
    <t>5.01 Cr</t>
  </si>
  <si>
    <t>2.46 Cr</t>
  </si>
  <si>
    <t>4.64 Cr</t>
  </si>
  <si>
    <t>1.39 Cr</t>
  </si>
  <si>
    <t>4.18 Cr</t>
  </si>
  <si>
    <t>2.05 Cr</t>
  </si>
  <si>
    <t>3.96 Cr</t>
  </si>
  <si>
    <t>1.19 Cr</t>
  </si>
  <si>
    <t>4.30 Cr</t>
  </si>
  <si>
    <t>65.86 Lac</t>
  </si>
  <si>
    <t>1.75 Cr</t>
  </si>
  <si>
    <t>3.94 Cr</t>
  </si>
  <si>
    <t>8.21 Cr</t>
  </si>
  <si>
    <t>4.02 Cr</t>
  </si>
  <si>
    <t>2.65 Cr</t>
  </si>
  <si>
    <t>79.60 Lac</t>
  </si>
  <si>
    <t>3.08 Cr</t>
  </si>
  <si>
    <t>86.79 Lac</t>
  </si>
  <si>
    <t>5.03 Cr</t>
  </si>
  <si>
    <t>4.65 Cr</t>
  </si>
  <si>
    <t>50.69 Lac</t>
  </si>
  <si>
    <t>12.10 Lac</t>
  </si>
  <si>
    <t>3.02 Lac</t>
  </si>
  <si>
    <t>19.49 Lac</t>
  </si>
  <si>
    <t>4.87 Lac</t>
  </si>
  <si>
    <t>9.21 Lac</t>
  </si>
  <si>
    <t>94.44 Lac</t>
  </si>
  <si>
    <t>46.27 Lac</t>
  </si>
  <si>
    <t>72.14 Lac</t>
  </si>
  <si>
    <t>21.64 Lac</t>
  </si>
  <si>
    <t>60.46 Lac</t>
  </si>
  <si>
    <t>1.74 Cr</t>
  </si>
  <si>
    <t>55.66 Lac</t>
  </si>
  <si>
    <t>98.25 Lac</t>
  </si>
  <si>
    <t>29.48 Lac</t>
  </si>
  <si>
    <t>2.61 Cr</t>
  </si>
  <si>
    <t>88.81 Lac</t>
  </si>
  <si>
    <t>1.32 Cr</t>
  </si>
  <si>
    <t>64.68 Lac</t>
  </si>
  <si>
    <t>NMLBBL</t>
  </si>
  <si>
    <t>1.40 Cr</t>
  </si>
  <si>
    <t>67.81 Lac</t>
  </si>
  <si>
    <t>91.08 Lac</t>
  </si>
  <si>
    <t>44.63 Lac</t>
  </si>
  <si>
    <t>74.50 Lac</t>
  </si>
  <si>
    <t>18.63 Lac</t>
  </si>
  <si>
    <t>3.81 Cr</t>
  </si>
  <si>
    <t>1.14 Cr</t>
  </si>
  <si>
    <t>56.40 Lac</t>
  </si>
  <si>
    <t>16.92 Lac</t>
  </si>
  <si>
    <t>31.98 Lac</t>
  </si>
  <si>
    <t>15.67 Lac</t>
  </si>
  <si>
    <t>9.75 Lac</t>
  </si>
  <si>
    <t>1.71 Cr</t>
  </si>
  <si>
    <t>83.60 Lac</t>
  </si>
  <si>
    <t>2.98 Cr</t>
  </si>
  <si>
    <t>1.46 Cr</t>
  </si>
  <si>
    <t>SMPDA</t>
  </si>
  <si>
    <t>70.09 Lac</t>
  </si>
  <si>
    <t>22.65 Lac</t>
  </si>
  <si>
    <t>67.11 Lac</t>
  </si>
  <si>
    <t>32.88 Lac</t>
  </si>
  <si>
    <t>49.74 Lac</t>
  </si>
  <si>
    <t>15.92 Lac</t>
  </si>
  <si>
    <t>64.16 Lac</t>
  </si>
  <si>
    <t>20.53 Lac</t>
  </si>
  <si>
    <t>1.45 Cr</t>
  </si>
  <si>
    <t>36.71 Lac</t>
  </si>
  <si>
    <t>14.69 Lac</t>
  </si>
  <si>
    <t>14.57 Lac</t>
  </si>
  <si>
    <t>37.23 Lac</t>
  </si>
  <si>
    <t>13.03 Lac</t>
  </si>
  <si>
    <t>44.17 Lac</t>
  </si>
  <si>
    <t>13.25 Lac</t>
  </si>
  <si>
    <t>61.89 Lac</t>
  </si>
  <si>
    <t>18.57 Lac</t>
  </si>
  <si>
    <t>17.08 Lac</t>
  </si>
  <si>
    <t>5.12 Lac</t>
  </si>
  <si>
    <t>MATRI</t>
  </si>
  <si>
    <t>62.84 Lac</t>
  </si>
  <si>
    <t>18.85 Lac</t>
  </si>
  <si>
    <t>13.31 Lac</t>
  </si>
  <si>
    <t>4.26 Lac</t>
  </si>
  <si>
    <t>1.17 Cr</t>
  </si>
  <si>
    <t>34.97 Lac</t>
  </si>
  <si>
    <t>31.67 Lac</t>
  </si>
  <si>
    <t>19.60 Lac</t>
  </si>
  <si>
    <t>9.60 Lac</t>
  </si>
  <si>
    <t>17.01 Lac</t>
  </si>
  <si>
    <t>7.65 Lac</t>
  </si>
  <si>
    <t>26.64 Lac</t>
  </si>
  <si>
    <t>8.53 Lac</t>
  </si>
  <si>
    <t>14.61 Lac</t>
  </si>
  <si>
    <t>4.68 Lac</t>
  </si>
  <si>
    <t>24.69 Lac</t>
  </si>
  <si>
    <t>7.41 Lac</t>
  </si>
  <si>
    <t>44.47 Lac</t>
  </si>
  <si>
    <t>32.24 Lac</t>
  </si>
  <si>
    <t>9.67 Lac</t>
  </si>
  <si>
    <t>15.16 Lac</t>
  </si>
  <si>
    <t>4.85 Lac</t>
  </si>
  <si>
    <t>10.94 Lac</t>
  </si>
  <si>
    <t>3.94 Lac</t>
  </si>
  <si>
    <t>10.14 Lac</t>
  </si>
  <si>
    <t>3.24 Lac</t>
  </si>
  <si>
    <t>10.76 Lac</t>
  </si>
  <si>
    <t>3.23 Lac</t>
  </si>
  <si>
    <t>21.76 Lac</t>
  </si>
  <si>
    <t>8.70 Lac</t>
  </si>
  <si>
    <t>25.50 Lac</t>
  </si>
  <si>
    <t>8.41 Lac</t>
  </si>
  <si>
    <t>7.92 Lac</t>
  </si>
  <si>
    <t>2.38 Lac</t>
  </si>
  <si>
    <t>14.86 Lac</t>
  </si>
  <si>
    <t>4.46 Lac</t>
  </si>
  <si>
    <t>2.29 Lac</t>
  </si>
  <si>
    <t>98.25 K</t>
  </si>
  <si>
    <t>10.61 Lac</t>
  </si>
  <si>
    <t>3.82 Lac</t>
  </si>
  <si>
    <t>6.86 Lac</t>
  </si>
  <si>
    <t>2.24 Lac</t>
  </si>
  <si>
    <t>3.03 Cr</t>
  </si>
  <si>
    <t>1.03 Cr</t>
  </si>
  <si>
    <t>2.00 Cr</t>
  </si>
  <si>
    <t>98.00 Lac</t>
  </si>
  <si>
    <t>2.50 Cr</t>
  </si>
  <si>
    <t>2.62 Cr</t>
  </si>
  <si>
    <t>1.30 Cr</t>
  </si>
  <si>
    <t>2.81 Cr</t>
  </si>
  <si>
    <t>1.38 Cr</t>
  </si>
  <si>
    <t>2.01 Cr</t>
  </si>
  <si>
    <t>80.49 Lac</t>
  </si>
  <si>
    <t>1.44 Cr</t>
  </si>
  <si>
    <t>70.63 Lac</t>
  </si>
  <si>
    <t>1.64 Cr</t>
  </si>
  <si>
    <t>80.57 Lac</t>
  </si>
  <si>
    <t>1.54 Cr</t>
  </si>
  <si>
    <t>75.44 Lac</t>
  </si>
  <si>
    <t>26.66 Lac</t>
  </si>
  <si>
    <t>3.27 Lac</t>
  </si>
  <si>
    <t>Non Life</t>
  </si>
  <si>
    <t>96.75 Lac</t>
  </si>
  <si>
    <t>43.53 Lac</t>
  </si>
  <si>
    <t>10.40 Cr</t>
  </si>
  <si>
    <t>3.12 Cr</t>
  </si>
  <si>
    <t>12.81 Cr</t>
  </si>
  <si>
    <t>18.00 Cr</t>
  </si>
  <si>
    <t>68.75 Lac</t>
  </si>
  <si>
    <t>13.75 Lac</t>
  </si>
  <si>
    <t>14.00 Lac</t>
  </si>
  <si>
    <t>32.07 Lac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</si>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</sst>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£&quot;* #,##0.00_-;\-&quot;£&quot;* #,##0.00_-;_-&quot;£&quot;* &quot;-&quot;??_-;_-@_-"/>
    <numFmt numFmtId="164" formatCode="0.0%"/>
    <numFmt numFmtId="165" formatCode="0.0"/>
    <numFmt numFmtId="166" formatCode="_ [$₹-4009]\ * #,##0.00_ ;_ [$₹-4009]\ * \-#,##0.00_ ;_ [$₹-4009]\ * &quot;-&quot;??_ ;_ @_ 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72"/>
      <color theme="9"/>
      <name val="Calibri"/>
      <family val="2"/>
      <scheme val="minor"/>
    </font>
    <font>
      <sz val="24"/>
      <color theme="9"/>
      <name val="Calibri"/>
      <family val="2"/>
      <scheme val="minor"/>
    </font>
    <font>
      <b/>
      <sz val="20"/>
      <color theme="9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11"/>
      <color rgb="FF00206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/>
        <bgColor indexed="64"/>
      </patternFill>
    </fill>
  </fills>
  <borders count="2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9"/>
      </left>
      <right style="thin">
        <color theme="9"/>
      </right>
      <top/>
      <bottom style="medium">
        <color theme="9"/>
      </bottom>
      <diagonal/>
    </border>
    <border>
      <left style="medium">
        <color indexed="64"/>
      </left>
      <right style="thin">
        <color theme="9"/>
      </right>
      <top/>
      <bottom style="medium">
        <color theme="9"/>
      </bottom>
      <diagonal/>
    </border>
    <border>
      <left style="thin">
        <color theme="9"/>
      </left>
      <right style="medium">
        <color indexed="64"/>
      </right>
      <top/>
      <bottom style="medium">
        <color theme="9"/>
      </bottom>
      <diagonal/>
    </border>
    <border>
      <left/>
      <right style="thin">
        <color theme="9"/>
      </right>
      <top/>
      <bottom style="medium">
        <color theme="9"/>
      </bottom>
      <diagonal/>
    </border>
    <border>
      <left style="thin">
        <color theme="9"/>
      </left>
      <right/>
      <top/>
      <bottom style="medium">
        <color theme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4">
    <xf numFmtId="0" fontId="0" fillId="0" borderId="0" xfId="0"/>
    <xf numFmtId="9" fontId="0" fillId="0" borderId="0" xfId="1" applyFont="1" applyBorder="1"/>
    <xf numFmtId="0" fontId="0" fillId="2" borderId="0" xfId="0" applyFill="1"/>
    <xf numFmtId="0" fontId="0" fillId="2" borderId="1" xfId="0" applyFill="1" applyBorder="1"/>
    <xf numFmtId="0" fontId="0" fillId="2" borderId="3" xfId="0" applyFill="1" applyBorder="1"/>
    <xf numFmtId="0" fontId="0" fillId="2" borderId="2" xfId="0" applyFill="1" applyBorder="1"/>
    <xf numFmtId="10" fontId="0" fillId="0" borderId="0" xfId="0" applyNumberFormat="1"/>
    <xf numFmtId="9" fontId="0" fillId="0" borderId="0" xfId="0" applyNumberFormat="1"/>
    <xf numFmtId="10" fontId="0" fillId="0" borderId="0" xfId="1" applyNumberFormat="1" applyFont="1"/>
    <xf numFmtId="10" fontId="0" fillId="0" borderId="4" xfId="1" applyNumberFormat="1" applyFont="1" applyBorder="1"/>
    <xf numFmtId="10" fontId="0" fillId="0" borderId="5" xfId="1" applyNumberFormat="1" applyFont="1" applyBorder="1"/>
    <xf numFmtId="10" fontId="0" fillId="0" borderId="6" xfId="1" applyNumberFormat="1" applyFont="1" applyBorder="1"/>
    <xf numFmtId="10" fontId="0" fillId="0" borderId="7" xfId="1" applyNumberFormat="1" applyFont="1" applyBorder="1"/>
    <xf numFmtId="10" fontId="0" fillId="0" borderId="0" xfId="1" applyNumberFormat="1" applyFont="1" applyBorder="1"/>
    <xf numFmtId="10" fontId="0" fillId="0" borderId="8" xfId="1" applyNumberFormat="1" applyFont="1" applyBorder="1"/>
    <xf numFmtId="10" fontId="0" fillId="0" borderId="9" xfId="1" applyNumberFormat="1" applyFont="1" applyBorder="1"/>
    <xf numFmtId="10" fontId="0" fillId="0" borderId="10" xfId="1" applyNumberFormat="1" applyFont="1" applyBorder="1"/>
    <xf numFmtId="10" fontId="0" fillId="0" borderId="11" xfId="1" applyNumberFormat="1" applyFont="1" applyBorder="1"/>
    <xf numFmtId="0" fontId="0" fillId="3" borderId="0" xfId="0" applyFill="1"/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ill="1"/>
    <xf numFmtId="0" fontId="0" fillId="5" borderId="12" xfId="0" applyFill="1" applyBorder="1"/>
    <xf numFmtId="0" fontId="0" fillId="5" borderId="13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9" xfId="0" applyFill="1" applyBorder="1"/>
    <xf numFmtId="0" fontId="0" fillId="5" borderId="14" xfId="0" applyFill="1" applyBorder="1"/>
    <xf numFmtId="0" fontId="0" fillId="5" borderId="11" xfId="0" applyFill="1" applyBorder="1"/>
    <xf numFmtId="10" fontId="0" fillId="5" borderId="0" xfId="0" applyNumberFormat="1" applyFill="1"/>
    <xf numFmtId="0" fontId="2" fillId="5" borderId="15" xfId="0" applyFont="1" applyFill="1" applyBorder="1"/>
    <xf numFmtId="0" fontId="2" fillId="5" borderId="16" xfId="0" applyFont="1" applyFill="1" applyBorder="1"/>
    <xf numFmtId="0" fontId="2" fillId="5" borderId="17" xfId="0" applyFont="1" applyFill="1" applyBorder="1"/>
    <xf numFmtId="0" fontId="0" fillId="5" borderId="10" xfId="0" applyFill="1" applyBorder="1"/>
    <xf numFmtId="10" fontId="0" fillId="5" borderId="10" xfId="0" applyNumberFormat="1" applyFill="1" applyBorder="1"/>
    <xf numFmtId="0" fontId="0" fillId="6" borderId="0" xfId="0" applyFill="1"/>
    <xf numFmtId="0" fontId="0" fillId="6" borderId="0" xfId="0" applyFill="1" applyAlignment="1">
      <alignment horizontal="center"/>
    </xf>
    <xf numFmtId="0" fontId="0" fillId="7" borderId="0" xfId="0" applyFill="1"/>
    <xf numFmtId="0" fontId="2" fillId="5" borderId="18" xfId="0" applyFont="1" applyFill="1" applyBorder="1"/>
    <xf numFmtId="0" fontId="2" fillId="5" borderId="19" xfId="0" applyFont="1" applyFill="1" applyBorder="1"/>
    <xf numFmtId="164" fontId="0" fillId="0" borderId="0" xfId="1" applyNumberFormat="1" applyFont="1"/>
    <xf numFmtId="2" fontId="0" fillId="5" borderId="0" xfId="0" applyNumberFormat="1" applyFill="1"/>
    <xf numFmtId="0" fontId="0" fillId="5" borderId="20" xfId="0" applyFill="1" applyBorder="1"/>
    <xf numFmtId="0" fontId="0" fillId="5" borderId="21" xfId="0" applyFill="1" applyBorder="1"/>
    <xf numFmtId="10" fontId="9" fillId="8" borderId="0" xfId="0" applyNumberFormat="1" applyFont="1" applyFill="1"/>
    <xf numFmtId="9" fontId="0" fillId="9" borderId="0" xfId="1" applyFont="1" applyFill="1"/>
    <xf numFmtId="0" fontId="0" fillId="9" borderId="23" xfId="0" applyFill="1" applyBorder="1"/>
    <xf numFmtId="0" fontId="0" fillId="9" borderId="22" xfId="0" applyFill="1" applyBorder="1"/>
    <xf numFmtId="165" fontId="0" fillId="9" borderId="24" xfId="0" applyNumberFormat="1" applyFill="1" applyBorder="1"/>
    <xf numFmtId="165" fontId="0" fillId="9" borderId="25" xfId="0" applyNumberFormat="1" applyFill="1" applyBorder="1"/>
    <xf numFmtId="165" fontId="10" fillId="9" borderId="22" xfId="0" applyNumberFormat="1" applyFont="1" applyFill="1" applyBorder="1"/>
    <xf numFmtId="165" fontId="0" fillId="9" borderId="22" xfId="0" applyNumberFormat="1" applyFill="1" applyBorder="1"/>
    <xf numFmtId="9" fontId="0" fillId="9" borderId="25" xfId="1" applyFont="1" applyFill="1" applyBorder="1"/>
    <xf numFmtId="165" fontId="0" fillId="0" borderId="0" xfId="0" applyNumberFormat="1"/>
    <xf numFmtId="166" fontId="0" fillId="0" borderId="0" xfId="0" applyNumberFormat="1"/>
    <xf numFmtId="166" fontId="0" fillId="0" borderId="0" xfId="2" applyNumberFormat="1" applyFont="1"/>
    <xf numFmtId="0" fontId="5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8" fillId="5" borderId="4" xfId="0" applyFont="1" applyFill="1" applyBorder="1" applyAlignment="1">
      <alignment horizontal="center"/>
    </xf>
    <xf numFmtId="0" fontId="8" fillId="5" borderId="5" xfId="0" applyFont="1" applyFill="1" applyBorder="1" applyAlignment="1">
      <alignment horizontal="center"/>
    </xf>
    <xf numFmtId="0" fontId="8" fillId="5" borderId="6" xfId="0" applyFont="1" applyFill="1" applyBorder="1" applyAlignment="1">
      <alignment horizontal="center"/>
    </xf>
    <xf numFmtId="0" fontId="8" fillId="5" borderId="7" xfId="0" applyFont="1" applyFill="1" applyBorder="1" applyAlignment="1">
      <alignment horizontal="center"/>
    </xf>
    <xf numFmtId="0" fontId="8" fillId="5" borderId="0" xfId="0" applyFont="1" applyFill="1" applyAlignment="1">
      <alignment horizontal="center"/>
    </xf>
    <xf numFmtId="0" fontId="8" fillId="5" borderId="8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7" fillId="5" borderId="5" xfId="0" applyFont="1" applyFill="1" applyBorder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7" xfId="0" applyFont="1" applyFill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8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5" borderId="6" xfId="0" applyFill="1" applyBorder="1" applyAlignment="1">
      <alignment horizontal="center"/>
    </xf>
    <xf numFmtId="0" fontId="6" fillId="5" borderId="4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0" fontId="6" fillId="5" borderId="6" xfId="0" applyFont="1" applyFill="1" applyBorder="1" applyAlignment="1">
      <alignment horizontal="center"/>
    </xf>
    <xf numFmtId="0" fontId="6" fillId="5" borderId="9" xfId="0" applyFont="1" applyFill="1" applyBorder="1" applyAlignment="1">
      <alignment horizontal="center"/>
    </xf>
    <xf numFmtId="0" fontId="6" fillId="5" borderId="10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3">
    <cellStyle name="Currency" xfId="2" builtinId="4"/>
    <cellStyle name="Normal" xfId="0" builtinId="0"/>
    <cellStyle name="Per cent" xfId="1" builtinId="5"/>
  </cellStyles>
  <dxfs count="1640">
    <dxf>
      <fill>
        <patternFill patternType="solid"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theme="9"/>
        </top>
      </border>
    </dxf>
    <dxf>
      <fill>
        <patternFill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theme="9"/>
        </top>
      </border>
    </dxf>
    <dxf>
      <fill>
        <patternFill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/>
        <strike val="0"/>
        <outline val="0"/>
        <shadow val="0"/>
        <u val="none"/>
        <vertAlign val="baseline"/>
        <sz val="11"/>
        <color theme="5" tint="-0.249977111117893"/>
        <name val="Calibri"/>
        <family val="2"/>
        <scheme val="minor"/>
      </font>
      <numFmt numFmtId="14" formatCode="0.00%"/>
      <fill>
        <patternFill patternType="solid">
          <fgColor indexed="64"/>
          <bgColor theme="8" tint="0.59999389629810485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</dxf>
    <dxf>
      <numFmt numFmtId="166" formatCode="_ [$₹-4009]\ * #,##0.00_ ;_ [$₹-4009]\ * \-#,##0.00_ ;_ [$₹-4009]\ * &quot;-&quot;??_ ;_ @_ 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  <border diagonalUp="0" diagonalDown="0">
        <left style="medium">
          <color indexed="64"/>
        </left>
        <right/>
        <top/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A!$N$4</c:f>
              <c:strCache>
                <c:ptCount val="1"/>
                <c:pt idx="0">
                  <c:v>% Change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286-4C30-A820-CB2B8013940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286-4C30-A820-CB2B8013940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286-4C30-A820-CB2B8013940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1286-4C30-A820-CB2B8013940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286-4C30-A820-CB2B8013940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1286-4C30-A820-CB2B8013940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286-4C30-A820-CB2B8013940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1286-4C30-A820-CB2B8013940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1286-4C30-A820-CB2B8013940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1286-4C30-A820-CB2B8013940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1286-4C30-A820-CB2B8013940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1286-4C30-A820-CB2B8013940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1286-4C30-A820-CB2B8013940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1286-4C30-A820-CB2B8013940B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1286-4C30-A820-CB2B8013940B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1286-4C30-A820-CB2B8013940B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1286-4C30-A820-CB2B8013940B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1286-4C30-A820-CB2B8013940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1286-4C30-A820-CB2B8013940B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1286-4C30-A820-CB2B8013940B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1286-4C30-A820-CB2B8013940B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8-1286-4C30-A820-CB2B8013940B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1286-4C30-A820-CB2B8013940B}"/>
                </c:ext>
              </c:extLst>
            </c:dLbl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A-1286-4C30-A820-CB2B8013940B}"/>
                </c:ext>
              </c:extLst>
            </c:dLbl>
            <c:dLbl>
              <c:idx val="1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1286-4C30-A820-CB2B8013940B}"/>
                </c:ext>
              </c:extLst>
            </c:dLbl>
            <c:dLbl>
              <c:idx val="1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C-1286-4C30-A820-CB2B8013940B}"/>
                </c:ext>
              </c:extLst>
            </c:dLbl>
            <c:dLbl>
              <c:idx val="1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D-1286-4C30-A820-CB2B8013940B}"/>
                </c:ext>
              </c:extLst>
            </c:dLbl>
            <c:dLbl>
              <c:idx val="1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E-1286-4C30-A820-CB2B8013940B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A!$K$5:$K$18</c:f>
              <c:strCache>
                <c:ptCount val="14"/>
                <c:pt idx="0">
                  <c:v>FINANCEIND</c:v>
                </c:pt>
                <c:pt idx="1">
                  <c:v>HYDROPOWIND</c:v>
                </c:pt>
                <c:pt idx="2">
                  <c:v>INVIDX</c:v>
                </c:pt>
                <c:pt idx="3">
                  <c:v>DEVBANKIND</c:v>
                </c:pt>
                <c:pt idx="4">
                  <c:v>NONLIFEIND</c:v>
                </c:pt>
                <c:pt idx="5">
                  <c:v>TRADINGIND</c:v>
                </c:pt>
                <c:pt idx="6">
                  <c:v>OTHERSIND</c:v>
                </c:pt>
                <c:pt idx="7">
                  <c:v>LIFEINSUIND</c:v>
                </c:pt>
                <c:pt idx="8">
                  <c:v>NEPSE</c:v>
                </c:pt>
                <c:pt idx="9">
                  <c:v>MANUFACTUREIND</c:v>
                </c:pt>
                <c:pt idx="10">
                  <c:v>HOTELIND</c:v>
                </c:pt>
                <c:pt idx="11">
                  <c:v>MICROFININD</c:v>
                </c:pt>
                <c:pt idx="12">
                  <c:v>BANKINGIND</c:v>
                </c:pt>
                <c:pt idx="13">
                  <c:v>MUTUALIND</c:v>
                </c:pt>
              </c:strCache>
            </c:strRef>
          </c:cat>
          <c:val>
            <c:numRef>
              <c:f>A!$N$5:$N$18</c:f>
              <c:numCache>
                <c:formatCode>0.00%</c:formatCode>
                <c:ptCount val="14"/>
                <c:pt idx="0">
                  <c:v>-0.3306</c:v>
                </c:pt>
                <c:pt idx="1">
                  <c:v>-0.3276</c:v>
                </c:pt>
                <c:pt idx="2">
                  <c:v>-0.30759999999999998</c:v>
                </c:pt>
                <c:pt idx="3">
                  <c:v>-0.26469999999999999</c:v>
                </c:pt>
                <c:pt idx="4">
                  <c:v>-0.23830000000000001</c:v>
                </c:pt>
                <c:pt idx="5">
                  <c:v>-0.2258</c:v>
                </c:pt>
                <c:pt idx="6">
                  <c:v>-0.2177</c:v>
                </c:pt>
                <c:pt idx="7">
                  <c:v>-0.21690000000000001</c:v>
                </c:pt>
                <c:pt idx="8">
                  <c:v>-0.2107</c:v>
                </c:pt>
                <c:pt idx="9">
                  <c:v>-0.2011</c:v>
                </c:pt>
                <c:pt idx="10">
                  <c:v>-0.188</c:v>
                </c:pt>
                <c:pt idx="11">
                  <c:v>-0.16589999999999999</c:v>
                </c:pt>
                <c:pt idx="12">
                  <c:v>-0.1479</c:v>
                </c:pt>
                <c:pt idx="13">
                  <c:v>-0.11899999999999999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86-4C30-A820-CB2B8013940B}"/>
            </c:ext>
          </c:extLst>
        </c:ser>
        <c:dLbls>
          <c:dLblPos val="outEnd"/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Gender group</a:t>
            </a:r>
            <a:r>
              <a:rPr lang="en-US" sz="1050" baseline="0"/>
              <a:t> of online traders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Participation!$C$3</c:f>
              <c:strCache>
                <c:ptCount val="1"/>
                <c:pt idx="0">
                  <c:v>Frequency </c:v>
                </c:pt>
              </c:strCache>
            </c:strRef>
          </c:tx>
          <c:explosion val="2"/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30D-40D5-B12F-3A9DDB03177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30D-40D5-B12F-3A9DDB031776}"/>
              </c:ext>
            </c:extLst>
          </c:dPt>
          <c:dLbls>
            <c:dLbl>
              <c:idx val="0"/>
              <c:layout>
                <c:manualLayout>
                  <c:x val="0.16374335356702646"/>
                  <c:y val="-2.0324867128181753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2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226239"/>
                        <a:gd name="adj2" fmla="val -99302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930D-40D5-B12F-3A9DDB031776}"/>
                </c:ext>
              </c:extLst>
            </c:dLbl>
            <c:dLbl>
              <c:idx val="1"/>
              <c:layout>
                <c:manualLayout>
                  <c:x val="-0.10292439367070236"/>
                  <c:y val="8.807442422212039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2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24020"/>
                        <a:gd name="adj2" fmla="val 59806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930D-40D5-B12F-3A9DDB03177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Participation!$B$4:$B$5</c:f>
              <c:strCache>
                <c:ptCount val="2"/>
                <c:pt idx="0">
                  <c:v>Male </c:v>
                </c:pt>
                <c:pt idx="1">
                  <c:v>Female </c:v>
                </c:pt>
              </c:strCache>
            </c:strRef>
          </c:cat>
          <c:val>
            <c:numRef>
              <c:f>Participation!$C$4:$C$5</c:f>
              <c:numCache>
                <c:formatCode>General</c:formatCode>
                <c:ptCount val="2"/>
                <c:pt idx="0">
                  <c:v>276</c:v>
                </c:pt>
                <c:pt idx="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D-40D5-B12F-3A9DDB031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IN" sz="900" b="0" i="0" u="none" strike="noStrike" kern="1200" spc="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 sz="9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rPr>
              <a:t>Age group of online traders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IN" sz="900" b="0" i="0" u="none" strike="noStrike" kern="1200" spc="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1B8-4C38-B650-D90CC857803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51B8-4C38-B650-D90CC857803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1B8-4C38-B650-D90CC857803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1B8-4C38-B650-D90CC8578032}"/>
              </c:ext>
            </c:extLst>
          </c:dPt>
          <c:dLbls>
            <c:dLbl>
              <c:idx val="0"/>
              <c:layout>
                <c:manualLayout>
                  <c:x val="5.549389567147614E-2"/>
                  <c:y val="-1.849796522382538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97324"/>
                        <a:gd name="adj2" fmla="val 45200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51B8-4C38-B650-D90CC8578032}"/>
                </c:ext>
              </c:extLst>
            </c:dLbl>
            <c:dLbl>
              <c:idx val="1"/>
              <c:layout>
                <c:manualLayout>
                  <c:x val="-8.8790233074361818E-2"/>
                  <c:y val="2.4663953631767172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84370"/>
                        <a:gd name="adj2" fmla="val -70017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51B8-4C38-B650-D90CC8578032}"/>
                </c:ext>
              </c:extLst>
            </c:dLbl>
            <c:dLbl>
              <c:idx val="2"/>
              <c:layout>
                <c:manualLayout>
                  <c:x val="-5.549389567147614E-2"/>
                  <c:y val="5.549389567147614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25047"/>
                        <a:gd name="adj2" fmla="val 33153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1B8-4C38-B650-D90CC8578032}"/>
                </c:ext>
              </c:extLst>
            </c:dLbl>
            <c:dLbl>
              <c:idx val="3"/>
              <c:layout>
                <c:manualLayout>
                  <c:x val="0.22937476877543464"/>
                  <c:y val="4.3161918855592576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27151"/>
                        <a:gd name="adj2" fmla="val 57187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1B8-4C38-B650-D90CC857803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Participation!$B$17:$B$20</c:f>
              <c:strCache>
                <c:ptCount val="4"/>
                <c:pt idx="0">
                  <c:v>16-30</c:v>
                </c:pt>
                <c:pt idx="1">
                  <c:v>30-40</c:v>
                </c:pt>
                <c:pt idx="2">
                  <c:v>40-50</c:v>
                </c:pt>
                <c:pt idx="3">
                  <c:v>50 and &gt;</c:v>
                </c:pt>
              </c:strCache>
            </c:strRef>
          </c:cat>
          <c:val>
            <c:numRef>
              <c:f>Participation!$C$17:$C$20</c:f>
              <c:numCache>
                <c:formatCode>General</c:formatCode>
                <c:ptCount val="4"/>
                <c:pt idx="0">
                  <c:v>142</c:v>
                </c:pt>
                <c:pt idx="1">
                  <c:v>96</c:v>
                </c:pt>
                <c:pt idx="2">
                  <c:v>42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B8-4C38-B650-D90CC8578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0</xdr:row>
      <xdr:rowOff>0</xdr:rowOff>
    </xdr:from>
    <xdr:to>
      <xdr:col>8</xdr:col>
      <xdr:colOff>15240</xdr:colOff>
      <xdr:row>21</xdr:row>
      <xdr:rowOff>174528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508AB3-E59A-B3A3-4D63-243C488F2F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464"/>
        <a:stretch/>
      </xdr:blipFill>
      <xdr:spPr>
        <a:xfrm>
          <a:off x="2705100" y="0"/>
          <a:ext cx="2887980" cy="4037868"/>
        </a:xfrm>
        <a:prstGeom prst="rect">
          <a:avLst/>
        </a:prstGeom>
      </xdr:spPr>
    </xdr:pic>
    <xdr:clientData/>
  </xdr:twoCellAnchor>
  <xdr:twoCellAnchor>
    <xdr:from>
      <xdr:col>16</xdr:col>
      <xdr:colOff>15240</xdr:colOff>
      <xdr:row>0</xdr:row>
      <xdr:rowOff>45720</xdr:rowOff>
    </xdr:from>
    <xdr:to>
      <xdr:col>26</xdr:col>
      <xdr:colOff>723900</xdr:colOff>
      <xdr:row>22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80E97B-D20D-F7C7-271B-58E5F9AB2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0</xdr:row>
      <xdr:rowOff>0</xdr:rowOff>
    </xdr:from>
    <xdr:to>
      <xdr:col>8</xdr:col>
      <xdr:colOff>120207</xdr:colOff>
      <xdr:row>21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16D9ED-8077-59AB-7D0D-92850445A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9880" y="0"/>
          <a:ext cx="3031047" cy="40309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527540</xdr:colOff>
      <xdr:row>0</xdr:row>
      <xdr:rowOff>26894</xdr:rowOff>
    </xdr:from>
    <xdr:to>
      <xdr:col>8</xdr:col>
      <xdr:colOff>419141</xdr:colOff>
      <xdr:row>21</xdr:row>
      <xdr:rowOff>167571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96279-AF27-390F-AD11-C2E40D39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4599" y="26894"/>
          <a:ext cx="3629883" cy="39327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134472</xdr:colOff>
      <xdr:row>0</xdr:row>
      <xdr:rowOff>0</xdr:rowOff>
    </xdr:from>
    <xdr:to>
      <xdr:col>7</xdr:col>
      <xdr:colOff>448235</xdr:colOff>
      <xdr:row>22</xdr:row>
      <xdr:rowOff>17201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2A10F6-7CEC-291B-10D9-44509B895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40425" y="0"/>
          <a:ext cx="2653551" cy="39885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775605</xdr:colOff>
      <xdr:row>0</xdr:row>
      <xdr:rowOff>0</xdr:rowOff>
    </xdr:from>
    <xdr:to>
      <xdr:col>8</xdr:col>
      <xdr:colOff>490052</xdr:colOff>
      <xdr:row>22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D0C257-1B12-CC15-7E3F-388761EC8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6266" y="0"/>
          <a:ext cx="3456411" cy="406173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784225</xdr:colOff>
      <xdr:row>0</xdr:row>
      <xdr:rowOff>74840</xdr:rowOff>
    </xdr:from>
    <xdr:to>
      <xdr:col>8</xdr:col>
      <xdr:colOff>268723</xdr:colOff>
      <xdr:row>21</xdr:row>
      <xdr:rowOff>176893</xdr:rowOff>
    </xdr:to>
    <xdr:pic>
      <xdr:nvPicPr>
        <xdr:cNvPr id="3" name="Picture 2" descr="F">
          <a:extLst>
            <a:ext uri="{FF2B5EF4-FFF2-40B4-BE49-F238E27FC236}">
              <a16:creationId xmlns:a16="http://schemas.microsoft.com/office/drawing/2014/main" id="{7271FB0E-3E16-7988-B6F6-E13DE7E9818D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4886" y="74840"/>
          <a:ext cx="3226462" cy="398008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6826</xdr:colOff>
      <xdr:row>0</xdr:row>
      <xdr:rowOff>0</xdr:rowOff>
    </xdr:from>
    <xdr:to>
      <xdr:col>8</xdr:col>
      <xdr:colOff>6129</xdr:colOff>
      <xdr:row>21</xdr:row>
      <xdr:rowOff>136071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F3A4C0-929A-170B-6098-2542D4C4C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6701" y="0"/>
          <a:ext cx="2952053" cy="401410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0</xdr:row>
      <xdr:rowOff>1</xdr:rowOff>
    </xdr:from>
    <xdr:to>
      <xdr:col>8</xdr:col>
      <xdr:colOff>68690</xdr:colOff>
      <xdr:row>22</xdr:row>
      <xdr:rowOff>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647F83-9E83-F755-C0A6-2C5C48554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9401" y="1"/>
          <a:ext cx="3018718" cy="41039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0</xdr:row>
      <xdr:rowOff>1</xdr:rowOff>
    </xdr:from>
    <xdr:to>
      <xdr:col>8</xdr:col>
      <xdr:colOff>173554</xdr:colOff>
      <xdr:row>22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7D92A6-9150-6B15-2EE2-6000DFDFA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3770" y="1"/>
          <a:ext cx="3114092" cy="411284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615461</xdr:colOff>
      <xdr:row>0</xdr:row>
      <xdr:rowOff>0</xdr:rowOff>
    </xdr:from>
    <xdr:to>
      <xdr:col>8</xdr:col>
      <xdr:colOff>325121</xdr:colOff>
      <xdr:row>21</xdr:row>
      <xdr:rowOff>175846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D7075A-7A0E-E9D6-B111-6F0B450C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27923" y="0"/>
          <a:ext cx="3441506" cy="410307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58614</xdr:colOff>
      <xdr:row>0</xdr:row>
      <xdr:rowOff>0</xdr:rowOff>
    </xdr:from>
    <xdr:to>
      <xdr:col>7</xdr:col>
      <xdr:colOff>586153</xdr:colOff>
      <xdr:row>22</xdr:row>
      <xdr:rowOff>8742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F16832-0FD5-0C2B-787F-981604081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62383" y="0"/>
          <a:ext cx="2862385" cy="412158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214924</xdr:colOff>
      <xdr:row>0</xdr:row>
      <xdr:rowOff>0</xdr:rowOff>
    </xdr:from>
    <xdr:to>
      <xdr:col>7</xdr:col>
      <xdr:colOff>400540</xdr:colOff>
      <xdr:row>22</xdr:row>
      <xdr:rowOff>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40896F-6672-8815-8CA7-DDC793C11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18693" y="0"/>
          <a:ext cx="2520462" cy="411288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791306</xdr:colOff>
      <xdr:row>0</xdr:row>
      <xdr:rowOff>1</xdr:rowOff>
    </xdr:from>
    <xdr:to>
      <xdr:col>8</xdr:col>
      <xdr:colOff>68383</xdr:colOff>
      <xdr:row>21</xdr:row>
      <xdr:rowOff>171802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664CB9-F608-F861-8EEC-0B9051C0D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3768" y="1"/>
          <a:ext cx="3008923" cy="409903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224693</xdr:colOff>
      <xdr:row>0</xdr:row>
      <xdr:rowOff>19538</xdr:rowOff>
    </xdr:from>
    <xdr:to>
      <xdr:col>7</xdr:col>
      <xdr:colOff>429847</xdr:colOff>
      <xdr:row>21</xdr:row>
      <xdr:rowOff>177900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0C2BCE-3F1C-D6A7-14FB-F62E10F2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462" y="19538"/>
          <a:ext cx="2540000" cy="408559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0</xdr:row>
      <xdr:rowOff>0</xdr:rowOff>
    </xdr:from>
    <xdr:to>
      <xdr:col>8</xdr:col>
      <xdr:colOff>29308</xdr:colOff>
      <xdr:row>21</xdr:row>
      <xdr:rowOff>104021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482032-132E-667D-9C8E-07DA48A8F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3770" y="0"/>
          <a:ext cx="2969846" cy="403125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274320</xdr:colOff>
      <xdr:row>1</xdr:row>
      <xdr:rowOff>11429</xdr:rowOff>
    </xdr:from>
    <xdr:to>
      <xdr:col>8</xdr:col>
      <xdr:colOff>260974</xdr:colOff>
      <xdr:row>11</xdr:row>
      <xdr:rowOff>57180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C05027-BA7C-E465-FF65-E959645BF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358140</xdr:colOff>
      <xdr:row>12</xdr:row>
      <xdr:rowOff>119634</xdr:rowOff>
    </xdr:from>
    <xdr:to>
      <xdr:col>9</xdr:col>
      <xdr:colOff>453390</xdr:colOff>
      <xdr:row>23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C71856-9594-95D7-4EF8-05FF31FCC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6AF2333-7BFD-4614-ADA2-9B81E331D208}" name="Table3" displayName="Table3" ref="C3:Q27" totalsRowCount="1">
  <autoFilter ref="C3:Q26" xr:uid="{06AF2333-7BFD-4614-ADA2-9B81E331D208}"/>
  <tableColumns count="15">
    <tableColumn id="1" xr3:uid="{E1A292DA-0E6E-42D8-ADD8-188800BC3205}" name="Month-" totalsRowLabel="Monthly average"/>
    <tableColumn id="2" xr3:uid="{3AE553CD-B203-461B-9F91-EA40F8088CF7}" name="Jan" totalsRowFunction="average" dataDxfId="1639" totalsRowDxfId="1638"/>
    <tableColumn id="3" xr3:uid="{2996653D-9DA2-47FE-95DA-A1B8649CD20D}" name="Feb" totalsRowFunction="average" dataDxfId="1637" totalsRowDxfId="1636"/>
    <tableColumn id="4" xr3:uid="{5699D38D-F259-4726-AAAA-031C4ABDF5B6}" name="Mar" totalsRowFunction="average" dataDxfId="1635" totalsRowDxfId="1634"/>
    <tableColumn id="5" xr3:uid="{F6E39866-E897-4325-9C12-7C1032F77ADE}" name="Apr" totalsRowFunction="average" dataDxfId="1633" totalsRowDxfId="1632"/>
    <tableColumn id="6" xr3:uid="{C787AE25-3003-4BC7-9724-F298716B0178}" name="May" totalsRowFunction="average" dataDxfId="1631" totalsRowDxfId="1630"/>
    <tableColumn id="7" xr3:uid="{7962F693-C966-4A35-AA17-38B8E317A33F}" name="Jun" totalsRowFunction="average" dataDxfId="1629" totalsRowDxfId="1628"/>
    <tableColumn id="8" xr3:uid="{A3F268D2-DB26-4EDA-A25E-757C235B38A8}" name="Jul" totalsRowFunction="average" dataDxfId="1627" totalsRowDxfId="1626"/>
    <tableColumn id="9" xr3:uid="{70255B97-EAD7-4F73-8E29-9A4A25D39D33}" name="Aug" totalsRowFunction="average" dataDxfId="1625" totalsRowDxfId="1624"/>
    <tableColumn id="10" xr3:uid="{CF289C80-0DA1-4C92-ABF6-CB4D9D19D016}" name="Sep" totalsRowFunction="average" dataDxfId="1623" totalsRowDxfId="1622"/>
    <tableColumn id="11" xr3:uid="{3E8997FC-C6D7-4940-B0C7-9BDE5055C260}" name="Oct" totalsRowFunction="average" dataDxfId="1621" totalsRowDxfId="1620"/>
    <tableColumn id="12" xr3:uid="{FCA4AF4E-E6D8-429E-95CD-EBC8F2BF924D}" name="Nov" totalsRowFunction="average" dataDxfId="1619" totalsRowDxfId="1618"/>
    <tableColumn id="13" xr3:uid="{28EF217B-AF3D-47AB-97CA-CC032CCE28B4}" name="Dec" totalsRowFunction="average" dataDxfId="1617" totalsRowDxfId="1616"/>
    <tableColumn id="14" xr3:uid="{CE7C4BAF-E226-4170-B4DC-B3E603C3BA0C}" name="Yearly Average" totalsRowFunction="sum" dataDxfId="1615" totalsRowDxfId="1614"/>
    <tableColumn id="15" xr3:uid="{CFFFF854-8E54-4173-91AC-C22B3A417A22}" name="Yearly sum" totalsRowFunction="average" dataDxfId="1613" totalsRowDxfId="1612"/>
  </tableColumns>
  <tableStyleInfo name="TableStyleMedium2" showFirstColumn="1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5B2AB7B2-6E39-4CC0-B8A7-4BE6C07911B3}" name="Table188" displayName="Table188" ref="B2:C16" totalsRowShown="0">
  <autoFilter ref="B2:C16" xr:uid="{5B2AB7B2-6E39-4CC0-B8A7-4BE6C07911B3}"/>
  <tableColumns count="2">
    <tableColumn id="1" xr3:uid="{801273E4-11B9-413A-B0B7-D0705C59BF80}" name="SECTOR" dataDxfId="1611"/>
    <tableColumn id="2" xr3:uid="{2753E03F-BE31-49B4-88E3-D4B096F36614}" name="No of Script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64D83D44-9468-4439-87BB-CDC19FD1A1AB}" name="Table189" displayName="Table189" ref="B19:D31" totalsRowShown="0">
  <autoFilter ref="B19:D31" xr:uid="{64D83D44-9468-4439-87BB-CDC19FD1A1AB}"/>
  <tableColumns count="3">
    <tableColumn id="1" xr3:uid="{9D31BAB3-9C04-42F1-8EA3-BBFBDE724362}" name="Sector "/>
    <tableColumn id="2" xr3:uid="{327DAF49-CA4B-4D24-9207-50CEAEDA9FA8}" name="Market Cap %" dataDxfId="1610"/>
    <tableColumn id="3" xr3:uid="{E2C98463-566C-4C74-9CE4-754224FAD3EE}" name="Market Cap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E3A7F13D-65A9-405F-9CCE-CBE7DAA711B6}" name="Table192" displayName="Table192" ref="B2:F245" totalsRowShown="0">
  <autoFilter ref="B2:F245" xr:uid="{E3A7F13D-65A9-405F-9CCE-CBE7DAA711B6}">
    <filterColumn colId="4">
      <filters>
        <filter val="Finance"/>
      </filters>
    </filterColumn>
  </autoFilter>
  <sortState xmlns:xlrd2="http://schemas.microsoft.com/office/spreadsheetml/2017/richdata2" ref="B38:F52">
    <sortCondition ref="E2:E245"/>
  </sortState>
  <tableColumns count="5">
    <tableColumn id="1" xr3:uid="{C548D2BA-A671-4CC5-A2D6-53CDFCA25AF3}" name="Script"/>
    <tableColumn id="2" xr3:uid="{EEBC04D5-5AA8-4E19-9573-5A2D239C37FA}" name="Close Price"/>
    <tableColumn id="3" xr3:uid="{50A76727-1F3D-4B69-AB47-3923BF57DB1A}" name="Listed  Share"/>
    <tableColumn id="4" xr3:uid="{76F15AB8-670F-4969-8D45-09EA3839FE9A}" name="Floated Share" dataDxfId="1609" dataCellStyle="Currency"/>
    <tableColumn id="5" xr3:uid="{097DDD94-5B94-4934-806F-D7B769A9C22F}" name="Secto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3CB3BF27-18AE-496D-A59C-0C2D47E03F89}" name="Table32" displayName="Table32" ref="B2:Q16" totalsRowShown="0">
  <autoFilter ref="B2:Q16" xr:uid="{3CB3BF27-18AE-496D-A59C-0C2D47E03F89}"/>
  <sortState xmlns:xlrd2="http://schemas.microsoft.com/office/spreadsheetml/2017/richdata2" ref="B3:P16">
    <sortCondition descending="1" ref="P2:P16"/>
  </sortState>
  <tableColumns count="16">
    <tableColumn id="1" xr3:uid="{55666657-E367-4463-9FFC-5CBD5D416148}" name="Symbol" dataDxfId="1608"/>
    <tableColumn id="2" xr3:uid="{89026744-7338-43F6-A11D-42AA6076E49E}" name="A" dataDxfId="1607">
      <calculatedColumnFormula>VLOOKUP(B3,Table4[#All],4,FALSE)</calculatedColumnFormula>
    </tableColumn>
    <tableColumn id="3" xr3:uid="{5D8030A5-ED2A-4D9E-815C-78F55823C02D}" name="B">
      <calculatedColumnFormula>VLOOKUP(Table32[[#This Row],[Symbol]],Table420[#All],4,FALSE)</calculatedColumnFormula>
    </tableColumn>
    <tableColumn id="4" xr3:uid="{9CC05F4F-50E0-457A-BE7D-4EDC9CBB5183}" name="C ">
      <calculatedColumnFormula>VLOOKUP(Table32[[#This Row],[Symbol]],Table4206[#All],4,FALSE)</calculatedColumnFormula>
    </tableColumn>
    <tableColumn id="5" xr3:uid="{6A886985-220A-485A-B1F0-0E68EBD16849}" name="D">
      <calculatedColumnFormula>VLOOKUP(Table32[[#This Row],[Symbol]],Table420645[#All],4,FALSE)</calculatedColumnFormula>
    </tableColumn>
    <tableColumn id="6" xr3:uid="{200A7CCC-FB69-48CA-AC15-43D0B8B19385}" name="E">
      <calculatedColumnFormula>VLOOKUP(Table32[[#This Row],[Symbol]],Table42064558[#All],4,FALSE)</calculatedColumnFormula>
    </tableColumn>
    <tableColumn id="7" xr3:uid="{986530FB-402D-4246-96A5-74B73F3D3ED9}" name="F">
      <calculatedColumnFormula>VLOOKUP(Table32[[#This Row],[Symbol]],Table4206455871[#All],4,FALSE)</calculatedColumnFormula>
    </tableColumn>
    <tableColumn id="8" xr3:uid="{99BB054A-8EAE-4C1A-8F97-F9B7E5BE1D6E}" name="G">
      <calculatedColumnFormula>VLOOKUP(Table32[[#This Row],[Symbol]],Table420645587184[#All],4,FALSE)</calculatedColumnFormula>
    </tableColumn>
    <tableColumn id="9" xr3:uid="{94893EFF-C454-4593-B060-FF321292A83D}" name="H">
      <calculatedColumnFormula>VLOOKUP(Table32[[#This Row],[Symbol]],Table42064558718497[#All],4,FALSE)</calculatedColumnFormula>
    </tableColumn>
    <tableColumn id="10" xr3:uid="{02115AB6-C63A-4111-A767-3716B7233FAA}" name="I">
      <calculatedColumnFormula>VLOOKUP(Table32[[#This Row],[Symbol]],Table42064558718497110[#All],4,FALSE)</calculatedColumnFormula>
    </tableColumn>
    <tableColumn id="11" xr3:uid="{362DC486-C5E1-4ADC-B45C-1C9262E94F93}" name="J">
      <calculatedColumnFormula>VLOOKUP(Table32[[#This Row],[Symbol]],Table42064558718497110123[#All],4,FALSE)</calculatedColumnFormula>
    </tableColumn>
    <tableColumn id="12" xr3:uid="{D4E824DE-D4CE-4A90-A46A-8A8C7834EFCF}" name="K">
      <calculatedColumnFormula>VLOOKUP(Table32[[#This Row],[Symbol]],Table42064558718497110123136[#All],4,FALSE)</calculatedColumnFormula>
    </tableColumn>
    <tableColumn id="13" xr3:uid="{8320CC2C-675F-4C6D-8FC8-5CCA26AE7ADC}" name="L">
      <calculatedColumnFormula>VLOOKUP(Table32[[#This Row],[Symbol]],Table42064558718497110123136149[#All],4,FALSE)</calculatedColumnFormula>
    </tableColumn>
    <tableColumn id="14" xr3:uid="{EB29F4AF-E8FE-4E1D-83FD-C6B884AB76DD}" name="M">
      <calculatedColumnFormula>VLOOKUP(Table32[[#This Row],[Symbol]],Table42064558718497110123136149162[#All],4,FALSE)</calculatedColumnFormula>
    </tableColumn>
    <tableColumn id="15" xr3:uid="{2B77F0C7-33F6-4F4F-8576-1529691BB279}" name="N">
      <calculatedColumnFormula>VLOOKUP(Table32[[#This Row],[Symbol]],Table42064558718497110123136149162175[#All],4,FALSE)</calculatedColumnFormula>
    </tableColumn>
    <tableColumn id="16" xr3:uid="{66319DE0-2FBF-4704-9A2D-10EC4F45AC83}" name="O">
      <calculatedColumnFormula>VLOOKUP(Table32[[#This Row],[Symbol]],Table42064558718497110123136149162175191[#All],4,FALSE)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D431F6AD-DC35-4893-9628-5482F9A3D140}" name="Table187" displayName="Table187" ref="B21:P35" totalsRowShown="0">
  <autoFilter ref="B21:P35" xr:uid="{D431F6AD-DC35-4893-9628-5482F9A3D140}"/>
  <tableColumns count="15">
    <tableColumn id="1" xr3:uid="{5BC4EAA2-127D-4CC4-BF57-08230D16CE92}" name="Cummulative Gain" dataDxfId="1606"/>
    <tableColumn id="2" xr3:uid="{DAFFA653-304F-499D-8CE4-992DCA415F79}" name="From A" dataDxfId="1605">
      <calculatedColumnFormula array="1">PRODUCT(1+C3:P3)-1</calculatedColumnFormula>
    </tableColumn>
    <tableColumn id="3" xr3:uid="{F073CE28-704C-435C-80F7-B0D6638B8F6A}" name="From B" dataDxfId="1604">
      <calculatedColumnFormula array="1">PRODUCT(1+D3:P3)-1</calculatedColumnFormula>
    </tableColumn>
    <tableColumn id="4" xr3:uid="{D9CA9081-4E58-4C64-9CA4-9AAE3588D9DE}" name="From C" dataDxfId="1603">
      <calculatedColumnFormula array="1">PRODUCT(1+E3:Q3)-1</calculatedColumnFormula>
    </tableColumn>
    <tableColumn id="5" xr3:uid="{187A2044-F164-4945-B21A-5147F93FE606}" name="From D" dataDxfId="1602">
      <calculatedColumnFormula array="1">PRODUCT(1+F3:R3)-1</calculatedColumnFormula>
    </tableColumn>
    <tableColumn id="6" xr3:uid="{0F271CE6-742C-490C-ABE3-62DF6F44EA63}" name="From E" dataDxfId="1601">
      <calculatedColumnFormula array="1">PRODUCT(1+G3:S3)-1</calculatedColumnFormula>
    </tableColumn>
    <tableColumn id="7" xr3:uid="{23F94FA8-FD28-45A4-8331-0EFA946896D6}" name="From F" dataDxfId="1600">
      <calculatedColumnFormula array="1">PRODUCT(1+H3:T3)-1</calculatedColumnFormula>
    </tableColumn>
    <tableColumn id="8" xr3:uid="{4FF38399-5EA0-4AF2-8F7F-F2CD98C29F53}" name="From G" dataDxfId="1599">
      <calculatedColumnFormula array="1">PRODUCT(1+I3:U3)-1</calculatedColumnFormula>
    </tableColumn>
    <tableColumn id="9" xr3:uid="{89DC08B0-F683-42B0-B535-CE1F1DE14CA5}" name="From H" dataDxfId="1598">
      <calculatedColumnFormula array="1">PRODUCT(1+J3:V3)-1</calculatedColumnFormula>
    </tableColumn>
    <tableColumn id="10" xr3:uid="{454271A6-0617-4BFE-9B13-56E808E537E2}" name="From I" dataDxfId="1597">
      <calculatedColumnFormula array="1">PRODUCT(1+K3:W3)-1</calculatedColumnFormula>
    </tableColumn>
    <tableColumn id="11" xr3:uid="{AE277A3C-14C7-4CC1-921B-F9395B26CC24}" name="From J" dataDxfId="1596">
      <calculatedColumnFormula array="1">PRODUCT(1+L3:X3)-1</calculatedColumnFormula>
    </tableColumn>
    <tableColumn id="12" xr3:uid="{A5E3B412-9391-41C2-A4E6-5AA7ACD24E6D}" name="From K " dataDxfId="1595">
      <calculatedColumnFormula array="1">PRODUCT(1+M3:Y3)-1</calculatedColumnFormula>
    </tableColumn>
    <tableColumn id="13" xr3:uid="{667BE951-76C9-45E2-AE8D-74BBC72A6FBA}" name="From L" dataDxfId="1594">
      <calculatedColumnFormula array="1">PRODUCT(1+N3:Z3)-1</calculatedColumnFormula>
    </tableColumn>
    <tableColumn id="14" xr3:uid="{BB230E4C-D2D8-4278-B8E8-98A642536229}" name="From M" dataDxfId="1593">
      <calculatedColumnFormula array="1">PRODUCT(1+O3:AA3)-1</calculatedColumnFormula>
    </tableColumn>
    <tableColumn id="15" xr3:uid="{A13A33BA-C3AB-41CD-A570-7F8FB85F8096}" name="From N" dataDxfId="1592">
      <calculatedColumnFormula array="1">PRODUCT(1+P3:AB3)-1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0BD59C4-0D2B-493F-9B6D-D9BEE8E86F7A}" name="Table4" displayName="Table4" ref="K4:O18" totalsRowShown="0" headerRowDxfId="1591" dataDxfId="1590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3A7C391C-7910-4495-9CBB-883CA6F1E5A4}" name="Symbol" dataDxfId="1589"/>
    <tableColumn id="2" xr3:uid="{0B6C9196-3F27-436D-97AF-1014E491AF2A}" name="Close" dataDxfId="1588"/>
    <tableColumn id="3" xr3:uid="{786C1AA8-CCA5-467C-AF8F-C73F94FC3E10}" name="Prev Close" dataDxfId="1587"/>
    <tableColumn id="4" xr3:uid="{FDEEC92A-2529-487F-B08E-4288EDAC2FF1}" name="% Change" dataDxfId="1586"/>
    <tableColumn id="5" xr3:uid="{9A46F9CE-84E8-48B6-B726-516856320C51}" name="Point Change" dataDxfId="1585"/>
  </tableColumns>
  <tableStyleInfo name="TableStyleLight2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B764F94-D745-438B-99C9-86E0A2F2BD29}" name="Table6" displayName="Table6" ref="B27:F42" totalsRowShown="0" headerRowDxfId="1584" dataDxfId="1582" headerRowBorderDxfId="1583" tableBorderDxfId="1581">
  <autoFilter ref="B27:F42" xr:uid="{3B764F94-D745-438B-99C9-86E0A2F2BD29}"/>
  <tableColumns count="5">
    <tableColumn id="1" xr3:uid="{53D609AA-37C3-433D-A293-53C28A4C1BA3}" name="Symbol" dataDxfId="1580"/>
    <tableColumn id="2" xr3:uid="{E105EB20-B182-4F4F-B094-CE3D4D07853F}" name="Close" dataDxfId="1579"/>
    <tableColumn id="3" xr3:uid="{9525931B-BED8-4BAF-8D8C-031CB5367CAC}" name="Prev Close" dataDxfId="1578"/>
    <tableColumn id="4" xr3:uid="{D23645BA-F76F-4D31-9BF9-60D1B14697AD}" name="% Change" dataDxfId="1577"/>
    <tableColumn id="5" xr3:uid="{DE86B1F1-169D-4716-8D74-54C2C6BCF31E}" name="Point Change" dataDxfId="1576"/>
  </tableColumns>
  <tableStyleInfo name="TableStyleLight2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319CC8-05DF-425D-96FD-BBD60FB33B46}" name="Table7" displayName="Table7" ref="I29:M69" totalsRowShown="0" headerRowDxfId="1575" dataDxfId="1573" headerRowBorderDxfId="1574" tableBorderDxfId="1572">
  <autoFilter ref="I29:M69" xr:uid="{95319CC8-05DF-425D-96FD-BBD60FB33B46}"/>
  <tableColumns count="5">
    <tableColumn id="1" xr3:uid="{57CFC50F-149E-432B-94F0-4D83835849D4}" name="Symbol" dataDxfId="1571"/>
    <tableColumn id="2" xr3:uid="{ADE46B4A-52A5-4F66-9428-0E8866ABEFDB}" name="Close" dataDxfId="1570"/>
    <tableColumn id="3" xr3:uid="{40CA6688-C9F6-4DA7-883E-E9F98A165DF4}" name="Prev Close" dataDxfId="1569"/>
    <tableColumn id="4" xr3:uid="{A51CF57A-50C0-45A7-B07B-E0FFCD1B158A}" name="% Change" dataDxfId="1568"/>
    <tableColumn id="5" xr3:uid="{CE1157EE-8AC6-4A34-BF17-43CB8C9907A1}" name="Point Change" dataDxfId="1567"/>
  </tableColumns>
  <tableStyleInfo name="TableStyleLight2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D7585A4-D18A-434D-876A-7D84DF2E8F80}" name="Table8" displayName="Table8" ref="P28:T32" totalsRowShown="0" headerRowDxfId="1566" dataDxfId="1564" headerRowBorderDxfId="1565">
  <autoFilter ref="P28:T32" xr:uid="{ED7585A4-D18A-434D-876A-7D84DF2E8F80}"/>
  <tableColumns count="5">
    <tableColumn id="1" xr3:uid="{1755927F-1999-439F-898B-33FECF9F625E}" name="Symbol" dataDxfId="1563"/>
    <tableColumn id="2" xr3:uid="{9E2A0008-4CE5-47BD-8D6E-D0E44068E40A}" name="Close" dataDxfId="1562"/>
    <tableColumn id="3" xr3:uid="{0C0EFCFC-E282-4AFD-8424-575F76A90C40}" name="Prev Close" dataDxfId="1561"/>
    <tableColumn id="4" xr3:uid="{7A361531-449D-4E09-9F10-D54E4CBC5BC2}" name="% Change" dataDxfId="1560"/>
    <tableColumn id="5" xr3:uid="{980B1A66-0290-4727-BCCB-A62241B14CF1}" name="Point Change" dataDxfId="1559"/>
  </tableColumns>
  <tableStyleInfo name="TableStyleLight2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B16290A-B6DA-4697-9694-6D659880B637}" name="Table9" displayName="Table9" ref="W28:AA44" totalsRowShown="0" headerRowDxfId="1558" dataDxfId="1556" headerRowBorderDxfId="1557" tableBorderDxfId="1555">
  <autoFilter ref="W28:AA44" xr:uid="{4B16290A-B6DA-4697-9694-6D659880B637}"/>
  <tableColumns count="5">
    <tableColumn id="1" xr3:uid="{9212D233-B444-4527-A112-674389662DAD}" name="Symbol" dataDxfId="1554"/>
    <tableColumn id="2" xr3:uid="{D9363A35-174A-4C38-A192-2FB471F76F04}" name="Close" dataDxfId="1553"/>
    <tableColumn id="3" xr3:uid="{E8577DAF-F9A3-4EAB-AAD2-AACBF4B9BC3E}" name="Prev Close" dataDxfId="1552"/>
    <tableColumn id="4" xr3:uid="{7721FD66-E997-4A43-BDC9-3EDA0FAB68EC}" name="% Change" dataDxfId="1551"/>
    <tableColumn id="5" xr3:uid="{D9826271-8508-4264-BD41-D5FC68EE0F7C}" name="Point Change" dataDxfId="1550"/>
  </tableColumns>
  <tableStyleInfo name="TableStyleLight2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FBC4083-988B-441E-88C9-75206C52BA40}" name="Table10" displayName="Table10" ref="AD28:AH46" totalsRowShown="0" headerRowDxfId="1549" dataDxfId="1547" headerRowBorderDxfId="1548">
  <autoFilter ref="AD28:AH46" xr:uid="{7FBC4083-988B-441E-88C9-75206C52BA40}"/>
  <tableColumns count="5">
    <tableColumn id="1" xr3:uid="{ABDC123A-8839-42CD-A9FF-80DAA17471CD}" name="Symbol" dataDxfId="1546"/>
    <tableColumn id="2" xr3:uid="{51335A1B-51AF-45A4-9552-57B2CE01516C}" name="Close" dataDxfId="1545"/>
    <tableColumn id="3" xr3:uid="{0DB25829-DE68-48C8-9556-7603B0F234D5}" name="Prev Close" dataDxfId="1544"/>
    <tableColumn id="4" xr3:uid="{FB99C9A3-4A1C-4E0E-A191-37B877BF8FDE}" name="% Change" dataDxfId="1543"/>
    <tableColumn id="5" xr3:uid="{2CF68ACF-9E9E-41CA-A6A8-A37227394DB6}" name="Point Change" dataDxfId="1542"/>
  </tableColumns>
  <tableStyleInfo name="TableStyleLight2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C7C19C9-3314-44F3-8C7A-B4ADB041B08F}" name="Table12" displayName="Table12" ref="AK28:AO30" totalsRowShown="0" headerRowDxfId="1541" dataDxfId="1539" headerRowBorderDxfId="1540">
  <autoFilter ref="AK28:AO30" xr:uid="{0C7C19C9-3314-44F3-8C7A-B4ADB041B08F}"/>
  <tableColumns count="5">
    <tableColumn id="1" xr3:uid="{50C00FCB-D685-4B64-817A-1488CFFE7467}" name="Symbol" dataDxfId="1538"/>
    <tableColumn id="2" xr3:uid="{4C612A9C-F849-4011-85AC-A461227B5108}" name="Close" dataDxfId="1537"/>
    <tableColumn id="3" xr3:uid="{25A955FA-E71C-4A7B-8AA5-8D433353B5E7}" name="Prev Close" dataDxfId="1536"/>
    <tableColumn id="4" xr3:uid="{D2AEE90A-04F3-49D7-ADFE-5482C6490FA4}" name="% Change" dataDxfId="1535"/>
    <tableColumn id="5" xr3:uid="{213B45B1-10DE-464A-8624-42754B979C73}" name="Point Change" dataDxfId="1534"/>
  </tableColumns>
  <tableStyleInfo name="TableStyleLight2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C11BFB-F7ED-4DBA-88D0-55C3EE657340}" name="Table1214" displayName="Table1214" ref="AR28:AV30" totalsRowShown="0" headerRowDxfId="1533" dataDxfId="1531" headerRowBorderDxfId="1532">
  <autoFilter ref="AR28:AV30" xr:uid="{CEC11BFB-F7ED-4DBA-88D0-55C3EE657340}"/>
  <tableColumns count="5">
    <tableColumn id="1" xr3:uid="{E66F48E2-63DA-4677-8914-DAB8D956BC66}" name="Symbol" dataDxfId="1530"/>
    <tableColumn id="2" xr3:uid="{9B185AA6-4EB3-4641-AC57-5A3C285ECE40}" name="Close" dataDxfId="1529"/>
    <tableColumn id="3" xr3:uid="{5CD693AF-43C5-4602-BF1B-A597B1FD7FD6}" name="Prev Close" dataDxfId="1528"/>
    <tableColumn id="4" xr3:uid="{6665C66E-448D-4623-9B60-AEDDC5C95E65}" name="% Change" dataDxfId="1527"/>
    <tableColumn id="5" xr3:uid="{F35DB3D9-E5AE-4AB5-BED5-DC48848015B1}" name="Point Change" dataDxfId="1526"/>
  </tableColumns>
  <tableStyleInfo name="TableStyleLight2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5E4FEF8-7878-4EEC-A6AA-6B811225F26C}" name="Table14" displayName="Table14" ref="AY28:BC39" totalsRowShown="0" headerRowDxfId="1525" dataDxfId="1523" headerRowBorderDxfId="1524">
  <autoFilter ref="AY28:BC39" xr:uid="{85E4FEF8-7878-4EEC-A6AA-6B811225F26C}"/>
  <tableColumns count="5">
    <tableColumn id="1" xr3:uid="{F08EAF07-708E-4E4E-891E-63850B850EC5}" name="Symbol" dataDxfId="1522"/>
    <tableColumn id="2" xr3:uid="{91CDB7ED-A470-45CB-AA62-CCA1A360A7C1}" name="Close" dataDxfId="1521"/>
    <tableColumn id="3" xr3:uid="{F80707A1-B12C-4258-86C1-0CA2F6771D74}" name="Prev Close" dataDxfId="1520"/>
    <tableColumn id="4" xr3:uid="{260577BA-1832-4190-91A7-3EEF7158D12C}" name="% Change" dataDxfId="1519"/>
    <tableColumn id="5" xr3:uid="{695B2F7F-123B-4843-A95A-11AEDE980EA3}" name="Point Change" dataDxfId="1518"/>
  </tableColumns>
  <tableStyleInfo name="TableStyleLight2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C5264A9-DF78-4DCE-B48E-13D7D06893B0}" name="Table15" displayName="Table15" ref="BF28:BJ32" totalsRowShown="0" headerRowDxfId="1517" dataDxfId="1515" headerRowBorderDxfId="1516">
  <autoFilter ref="BF28:BJ32" xr:uid="{3C5264A9-DF78-4DCE-B48E-13D7D06893B0}"/>
  <tableColumns count="5">
    <tableColumn id="1" xr3:uid="{6B108B2F-DCC2-4657-8E9D-9C174031A6E5}" name="Symbol" dataDxfId="1514"/>
    <tableColumn id="2" xr3:uid="{C6DED412-EE41-4744-8CCF-733B102CE50A}" name="Close" dataDxfId="1513"/>
    <tableColumn id="3" xr3:uid="{A67C1D1D-6FA3-43FE-9CE5-5E8B30ED56D5}" name="Prev Close" dataDxfId="1512"/>
    <tableColumn id="4" xr3:uid="{8F2B400C-EE8E-4AA1-9E72-C94F770BA00B}" name="% Change" dataDxfId="1511"/>
    <tableColumn id="5" xr3:uid="{814B51A9-ACA0-4132-AF51-A7AFAC608B8A}" name="Point Change" dataDxfId="1510"/>
  </tableColumns>
  <tableStyleInfo name="TableStyleLight2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B34D24-4637-4E0B-A9E9-7C682F09CCB5}" name="Table16" displayName="Table16" ref="BM28:BQ32" totalsRowShown="0" headerRowDxfId="1509" dataDxfId="1507" headerRowBorderDxfId="1508">
  <autoFilter ref="BM28:BQ32" xr:uid="{00B34D24-4637-4E0B-A9E9-7C682F09CCB5}"/>
  <tableColumns count="5">
    <tableColumn id="1" xr3:uid="{C784F2BD-AFDB-4904-853B-432994CC5B71}" name="Symbol" dataDxfId="1506"/>
    <tableColumn id="2" xr3:uid="{AB4B9272-45B1-4DAC-A428-E274CABECEA5}" name="Close" dataDxfId="1505"/>
    <tableColumn id="3" xr3:uid="{33C2288F-5937-49AC-89E2-3B5EF0A10481}" name="Prev Close" dataDxfId="1504"/>
    <tableColumn id="4" xr3:uid="{3827F47B-EEC2-4CD5-88DA-4EE492D157D1}" name="% Change" dataDxfId="1503"/>
    <tableColumn id="5" xr3:uid="{37298F3D-B4CA-4561-BD48-41A7FEA45B0B}" name="Point Change" dataDxfId="1502"/>
  </tableColumns>
  <tableStyleInfo name="TableStyleLight2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A38C36B-DA51-420D-81AB-0AEB00622B5E}" name="Table17" displayName="Table17" ref="BT28:BX72" totalsRowShown="0" headerRowDxfId="1501" dataDxfId="1499" headerRowBorderDxfId="1500">
  <autoFilter ref="BT28:BX72" xr:uid="{CA38C36B-DA51-420D-81AB-0AEB00622B5E}"/>
  <tableColumns count="5">
    <tableColumn id="1" xr3:uid="{302C50ED-277B-40D1-A3E6-69F5B4A73233}" name="Symbol" dataDxfId="1498"/>
    <tableColumn id="2" xr3:uid="{49974348-AB6D-49FF-83D3-EEB0B5FA240E}" name="Close" dataDxfId="1497"/>
    <tableColumn id="3" xr3:uid="{05158D3C-4A1D-4B15-9F82-FD4962D748F0}" name="Prev Close" dataDxfId="1496"/>
    <tableColumn id="4" xr3:uid="{FF324C69-DB65-432F-8415-D6E97F2B11AB}" name="% Change" dataDxfId="1495"/>
    <tableColumn id="5" xr3:uid="{E29D4B8A-638F-4E2D-8406-CE4050A032E5}" name="Point Change" dataDxfId="1494"/>
  </tableColumns>
  <tableStyleInfo name="TableStyleLight2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6AE3361-FB3C-4CF9-97DD-B1721BEDB19C}" name="Table18" displayName="Table18" ref="CA28:CE52" totalsRowShown="0" headerRowDxfId="1493" dataDxfId="1491" headerRowBorderDxfId="1492">
  <autoFilter ref="CA28:CE52" xr:uid="{06AE3361-FB3C-4CF9-97DD-B1721BEDB19C}"/>
  <tableColumns count="5">
    <tableColumn id="1" xr3:uid="{51C61B66-72BC-4ACE-B580-B7E449999E17}" name="Symbol" dataDxfId="1490"/>
    <tableColumn id="2" xr3:uid="{6F1A724D-3EB6-4B36-A574-E85B21E4F061}" name="Close" dataDxfId="1489"/>
    <tableColumn id="3" xr3:uid="{BEBF2BE4-E057-4BDB-A07D-F785E53B4830}" name="Prev Close" dataDxfId="1488"/>
    <tableColumn id="4" xr3:uid="{D4BC315C-B3A3-4BC0-84E3-93E896F6C328}" name="% Change" dataDxfId="1487"/>
    <tableColumn id="5" xr3:uid="{745D0B44-6AFA-4299-8206-11078620BF75}" name="Point Change" dataDxfId="1486"/>
  </tableColumns>
  <tableStyleInfo name="TableStyleLight2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1F44764-7221-4636-91C7-B32EF4A60329}" name="Table420" displayName="Table420" ref="K4:O18" totalsRowShown="0" headerRowDxfId="1485" dataDxfId="1484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CF2A2BF5-89C9-4EDE-94C1-3F4961FA5E0D}" name="Symbol" dataDxfId="1483"/>
    <tableColumn id="2" xr3:uid="{0EBA6855-3C78-4E78-85EC-B4235C4551D8}" name="Close" dataDxfId="1482"/>
    <tableColumn id="3" xr3:uid="{37FEEDC4-2C42-4A79-910D-76E316247307}" name="Prev Close" dataDxfId="1481"/>
    <tableColumn id="4" xr3:uid="{525A0CDA-422E-4B81-A368-676719AB788E}" name="% Change" dataDxfId="1480"/>
    <tableColumn id="5" xr3:uid="{6E8A9067-39FB-4C28-ACA7-872390CFBE1A}" name="Point Change" dataDxfId="1479"/>
  </tableColumns>
  <tableStyleInfo name="TableStyleLight2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2255745-0754-4413-85ED-9A9B1E68D71F}" name="Table621" displayName="Table621" ref="B27:F42" totalsRowShown="0" headerRowDxfId="1478" dataDxfId="1476" headerRowBorderDxfId="1477" tableBorderDxfId="1475">
  <autoFilter ref="B27:F42" xr:uid="{3B764F94-D745-438B-99C9-86E0A2F2BD29}"/>
  <tableColumns count="5">
    <tableColumn id="1" xr3:uid="{BBE7CF0E-677E-4389-A0BE-4296B2B93DD8}" name="Symbol" dataDxfId="1474"/>
    <tableColumn id="2" xr3:uid="{12982896-1777-4CA1-B571-5F8F7068D483}" name="Close" dataDxfId="1473"/>
    <tableColumn id="3" xr3:uid="{3DA7EAB5-B03B-407C-8D38-CBBC7470E06B}" name="Prev Close" dataDxfId="1472"/>
    <tableColumn id="4" xr3:uid="{D2B663A3-5432-465E-92EB-FDD1E0B79FB2}" name="% Change" dataDxfId="1471"/>
    <tableColumn id="5" xr3:uid="{828228AE-B528-4CCC-A148-4B9B1A4A72D5}" name="Point Change" dataDxfId="1470"/>
  </tableColumns>
  <tableStyleInfo name="TableStyleLight2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8067635-C7BA-4D8F-9CE1-2E44A26145D0}" name="Table722" displayName="Table722" ref="I29:M70" totalsRowShown="0" headerRowDxfId="1469" dataDxfId="1467" headerRowBorderDxfId="1468" tableBorderDxfId="1466">
  <autoFilter ref="I29:M70" xr:uid="{95319CC8-05DF-425D-96FD-BBD60FB33B46}"/>
  <tableColumns count="5">
    <tableColumn id="1" xr3:uid="{36E817EB-E140-4388-83CE-8A9C499D7A8F}" name="Symbol" dataDxfId="1465"/>
    <tableColumn id="2" xr3:uid="{3AA0B64C-73A2-4371-97C8-C69A87B0B6E0}" name="Close" dataDxfId="1464"/>
    <tableColumn id="3" xr3:uid="{9ED922AB-52CE-46FE-9792-89103FCD1F88}" name="Prev Close" dataDxfId="1463"/>
    <tableColumn id="4" xr3:uid="{D09E68FE-2E5B-4824-B343-D31828178F97}" name="% Change" dataDxfId="1462"/>
    <tableColumn id="5" xr3:uid="{570F14C1-0FD5-4AF7-8DA4-8F59D19B656C}" name="Point Change" dataDxfId="1461"/>
  </tableColumns>
  <tableStyleInfo name="TableStyleLight2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E0AC7CB-55DB-445B-AF53-4C32B99CB2CF}" name="Table823" displayName="Table823" ref="P28:T33" totalsRowShown="0" headerRowDxfId="1460" dataDxfId="1458" headerRowBorderDxfId="1459">
  <autoFilter ref="P28:T33" xr:uid="{ED7585A4-D18A-434D-876A-7D84DF2E8F80}"/>
  <tableColumns count="5">
    <tableColumn id="1" xr3:uid="{405BA8C4-B30F-4C60-AB07-10B0446574CB}" name="Symbol" dataDxfId="1457"/>
    <tableColumn id="2" xr3:uid="{9618655A-B28E-413F-A9D9-D30466A7D2DE}" name="Close" dataDxfId="1456"/>
    <tableColumn id="3" xr3:uid="{C78D0D35-BF22-4264-8A72-D25BC8F32062}" name="Prev Close" dataDxfId="1455"/>
    <tableColumn id="4" xr3:uid="{D83A4A10-9BCA-4344-BF18-1A3B916A8FB3}" name="% Change" dataDxfId="1454"/>
    <tableColumn id="5" xr3:uid="{2A550ACE-24DC-4D2E-AFCC-52149520C3CA}" name="Point Change" dataDxfId="1453"/>
  </tableColumns>
  <tableStyleInfo name="TableStyleLight2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E9B8EF3-B0A2-477D-B77C-B028ED2CC257}" name="Table924" displayName="Table924" ref="W28:AA44" totalsRowShown="0" headerRowDxfId="1452" dataDxfId="1450" headerRowBorderDxfId="1451" tableBorderDxfId="1449">
  <autoFilter ref="W28:AA44" xr:uid="{4B16290A-B6DA-4697-9694-6D659880B637}"/>
  <tableColumns count="5">
    <tableColumn id="1" xr3:uid="{DA3C204B-0763-4F91-9F8F-C29A8D0BE8AD}" name="Symbol" dataDxfId="1448"/>
    <tableColumn id="2" xr3:uid="{5AB8C4E8-CE1C-488C-9869-9A4BF4CFD6F9}" name="Close" dataDxfId="1447"/>
    <tableColumn id="3" xr3:uid="{3ECA3E8E-FD9B-4373-BE61-37CE065FEC62}" name="Prev Close" dataDxfId="1446"/>
    <tableColumn id="4" xr3:uid="{D1AAB0BC-1D92-428F-AC39-4A52754F34FC}" name="% Change" dataDxfId="1445"/>
    <tableColumn id="5" xr3:uid="{2130F232-55C5-40A6-B732-F7AE341DE6D8}" name="Point Change" dataDxfId="1444"/>
  </tableColumns>
  <tableStyleInfo name="TableStyleLight2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7F0C075-9B79-4246-9965-65DE832EF0D7}" name="Table1025" displayName="Table1025" ref="AD28:AH46" totalsRowShown="0" headerRowDxfId="1443" dataDxfId="1441" headerRowBorderDxfId="1442">
  <autoFilter ref="AD28:AH46" xr:uid="{7FBC4083-988B-441E-88C9-75206C52BA40}"/>
  <tableColumns count="5">
    <tableColumn id="1" xr3:uid="{32795F09-985F-4E7E-A99A-6BBEC83F1A8E}" name="Symbol" dataDxfId="1440"/>
    <tableColumn id="2" xr3:uid="{01BAD668-D7A3-4305-953C-8806F5E51360}" name="Close" dataDxfId="1439"/>
    <tableColumn id="3" xr3:uid="{2DE46A75-A900-4E88-9807-23FAC6B8CBE4}" name="Prev Close" dataDxfId="1438"/>
    <tableColumn id="4" xr3:uid="{6838A05B-4FC1-4EAA-BAFB-2CA49E4F77F5}" name="% Change" dataDxfId="1437"/>
    <tableColumn id="5" xr3:uid="{62742CB2-05A6-4783-A77A-EE7743C5A6C7}" name="Point Change" dataDxfId="1436"/>
  </tableColumns>
  <tableStyleInfo name="TableStyleLight2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904FBF8D-ED17-4535-933E-8EAAE9F41F62}" name="Table1226" displayName="Table1226" ref="AK28:AO30" totalsRowShown="0" headerRowDxfId="1435" dataDxfId="1433" headerRowBorderDxfId="1434">
  <autoFilter ref="AK28:AO30" xr:uid="{0C7C19C9-3314-44F3-8C7A-B4ADB041B08F}"/>
  <tableColumns count="5">
    <tableColumn id="1" xr3:uid="{0719DACD-08D2-47CE-8901-4FD5A72D55EF}" name="Symbol" dataDxfId="1432"/>
    <tableColumn id="2" xr3:uid="{6D5C2657-4CA9-4424-9E24-D56CDC2F95E8}" name="Close" dataDxfId="1431"/>
    <tableColumn id="3" xr3:uid="{E36656A8-5913-498A-9458-7CB0A03A0254}" name="Prev Close" dataDxfId="1430"/>
    <tableColumn id="4" xr3:uid="{A656169E-D97B-4472-BF5D-EABD81F9F667}" name="% Change" dataDxfId="1429"/>
    <tableColumn id="5" xr3:uid="{DCE00650-070B-46B7-9617-019E3CD48BF2}" name="Point Change" dataDxfId="1428"/>
  </tableColumns>
  <tableStyleInfo name="TableStyleLight2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C964CE8D-549D-48AA-B05A-BEAEDBF02A39}" name="Table121427" displayName="Table121427" ref="AR28:AV30" totalsRowShown="0" headerRowDxfId="1427" dataDxfId="1425" headerRowBorderDxfId="1426">
  <autoFilter ref="AR28:AV30" xr:uid="{CEC11BFB-F7ED-4DBA-88D0-55C3EE657340}"/>
  <tableColumns count="5">
    <tableColumn id="1" xr3:uid="{7AA4D92A-544E-4D28-B2CA-B407283C17A1}" name="Symbol" dataDxfId="1424"/>
    <tableColumn id="2" xr3:uid="{6317B473-964B-4A0C-B6A0-E36219C4B980}" name="Close" dataDxfId="1423"/>
    <tableColumn id="3" xr3:uid="{78ABE772-7FA4-4052-882D-DB7A6D825039}" name="Prev Close" dataDxfId="1422"/>
    <tableColumn id="4" xr3:uid="{A60A2A36-49D5-405B-8F4B-F13AA665E17C}" name="% Change" dataDxfId="1421"/>
    <tableColumn id="5" xr3:uid="{C2E244DF-8DA3-4097-BA44-4D78646657D9}" name="Point Change" dataDxfId="1420"/>
  </tableColumns>
  <tableStyleInfo name="TableStyleLight2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C8006DF-1A8C-4366-9701-FEF059952BF8}" name="Table1428" displayName="Table1428" ref="AY28:BC40" totalsRowShown="0" headerRowDxfId="1419" dataDxfId="1417" headerRowBorderDxfId="1418">
  <autoFilter ref="AY28:BC40" xr:uid="{85E4FEF8-7878-4EEC-A6AA-6B811225F26C}"/>
  <tableColumns count="5">
    <tableColumn id="1" xr3:uid="{BBB3C93C-D133-4E9B-915F-C407FDB0EAA2}" name="Symbol" dataDxfId="1416"/>
    <tableColumn id="2" xr3:uid="{A1A1367C-C2E5-4AF6-8447-67793327A8BC}" name="Close" dataDxfId="1415"/>
    <tableColumn id="3" xr3:uid="{BBA58701-7F34-4410-80DF-8E3FF19A9A1F}" name="Prev Close" dataDxfId="1414"/>
    <tableColumn id="4" xr3:uid="{87633143-47FD-4B54-B58B-F1ECC45A3071}" name="% Change" dataDxfId="1413"/>
    <tableColumn id="5" xr3:uid="{60CE1A1A-A1AA-4CE5-9B95-BB04607A3B49}" name="Point Change" dataDxfId="1412"/>
  </tableColumns>
  <tableStyleInfo name="TableStyleLight2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200D50F0-7764-4A84-BBC8-9DB5C6074B9A}" name="Table1529" displayName="Table1529" ref="BF28:BJ32" totalsRowShown="0" headerRowDxfId="1411" dataDxfId="1409" headerRowBorderDxfId="1410">
  <autoFilter ref="BF28:BJ32" xr:uid="{3C5264A9-DF78-4DCE-B48E-13D7D06893B0}"/>
  <tableColumns count="5">
    <tableColumn id="1" xr3:uid="{C72646ED-6500-411F-A0F7-EAE7F9521EDA}" name="Symbol" dataDxfId="1408"/>
    <tableColumn id="2" xr3:uid="{63459E2C-90E0-428B-B28D-798471CC4D5D}" name="Close" dataDxfId="1407"/>
    <tableColumn id="3" xr3:uid="{B333DF7C-4848-4D97-9AA8-4676E90B58F5}" name="Prev Close" dataDxfId="1406"/>
    <tableColumn id="4" xr3:uid="{73048662-E2EA-42DF-AC64-F5EEDE4962C7}" name="% Change" dataDxfId="1405"/>
    <tableColumn id="5" xr3:uid="{741A5FF1-D773-4201-9273-8F52F32FC741}" name="Point Change" dataDxfId="1404"/>
  </tableColumns>
  <tableStyleInfo name="TableStyleLight2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70B852DD-705D-4AD1-9556-008B35FE8E4C}" name="Table1630" displayName="Table1630" ref="BM28:BQ32" totalsRowShown="0" headerRowDxfId="1403" dataDxfId="1401" headerRowBorderDxfId="1402">
  <autoFilter ref="BM28:BQ32" xr:uid="{00B34D24-4637-4E0B-A9E9-7C682F09CCB5}"/>
  <tableColumns count="5">
    <tableColumn id="1" xr3:uid="{40A24C2D-3A11-491B-86E5-F3A349ED4964}" name="Symbol" dataDxfId="1400"/>
    <tableColumn id="2" xr3:uid="{80ED6D33-5877-439B-93A9-B8E682DD24BE}" name="Close" dataDxfId="1399"/>
    <tableColumn id="3" xr3:uid="{3DB580A1-6D4B-4256-9BD9-31589011547C}" name="Prev Close" dataDxfId="1398"/>
    <tableColumn id="4" xr3:uid="{2EBC0DD4-19E3-4B42-BC68-2D0BE11BDA47}" name="% Change" dataDxfId="1397"/>
    <tableColumn id="5" xr3:uid="{8BFB3530-E48C-46DC-A7D4-2DC37616C39A}" name="Point Change" dataDxfId="1396"/>
  </tableColumns>
  <tableStyleInfo name="TableStyleLight2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FB8E559C-91F9-4766-A0D9-C4C71C1A784F}" name="Table1731" displayName="Table1731" ref="BT28:BX72" totalsRowShown="0" headerRowDxfId="1395" dataDxfId="1393" headerRowBorderDxfId="1394">
  <autoFilter ref="BT28:BX72" xr:uid="{CA38C36B-DA51-420D-81AB-0AEB00622B5E}"/>
  <tableColumns count="5">
    <tableColumn id="1" xr3:uid="{9C9C4503-25AD-4FAE-91BE-C5D2CF2F2189}" name="Symbol" dataDxfId="1392"/>
    <tableColumn id="2" xr3:uid="{D6A2BA72-A454-4842-95DE-73CF1287AC61}" name="Close" dataDxfId="1391"/>
    <tableColumn id="3" xr3:uid="{7E09A442-44B7-41FE-8B06-1A207BDCEB1E}" name="Prev Close" dataDxfId="1390"/>
    <tableColumn id="4" xr3:uid="{3610880E-DABF-474E-8C37-2958938779BE}" name="% Change" dataDxfId="1389"/>
    <tableColumn id="5" xr3:uid="{583EF7B9-69D9-47C7-9465-0167C0FDCEA5}" name="Point Change" dataDxfId="1388"/>
  </tableColumns>
  <tableStyleInfo name="TableStyleLight2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977A27B6-4EAB-4779-8201-7255A7F47081}" name="Table1832" displayName="Table1832" ref="CA28:CE52" totalsRowShown="0" headerRowDxfId="1387" dataDxfId="1385" headerRowBorderDxfId="1386">
  <autoFilter ref="CA28:CE52" xr:uid="{06AE3361-FB3C-4CF9-97DD-B1721BEDB19C}"/>
  <tableColumns count="5">
    <tableColumn id="1" xr3:uid="{8ED593B7-E3A6-4572-B04C-48A89A1913A3}" name="Symbol" dataDxfId="1384"/>
    <tableColumn id="2" xr3:uid="{1DB9933F-C729-436A-A511-BB918954BB8C}" name="Close" dataDxfId="1383"/>
    <tableColumn id="3" xr3:uid="{56F89AFA-1C81-4A26-BA25-9A2BB20DBEEF}" name="Prev Close" dataDxfId="1382"/>
    <tableColumn id="4" xr3:uid="{D826B9AF-E9FB-4E98-8448-33E5D6460A27}" name="% Change" dataDxfId="1381"/>
    <tableColumn id="5" xr3:uid="{DC510101-C381-4201-8390-52D035BE1197}" name="Point Change" dataDxfId="1380"/>
  </tableColumns>
  <tableStyleInfo name="TableStyleLight2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3DE9783-63FD-4FC9-950E-8A23850037E1}" name="Table4206" displayName="Table4206" ref="K4:O18" totalsRowShown="0" headerRowDxfId="1379" dataDxfId="1378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57A7D4DE-55DD-4117-8FCC-3CB20389799A}" name="Symbol" dataDxfId="1377"/>
    <tableColumn id="2" xr3:uid="{575B996A-AC00-4A10-8AE8-33284E09ACB7}" name="Close" dataDxfId="1376"/>
    <tableColumn id="3" xr3:uid="{B62FA2F9-E6CB-4E06-A0ED-1A11708FECA3}" name="Prev Close" dataDxfId="1375"/>
    <tableColumn id="4" xr3:uid="{B60EBD57-6D01-4BC5-9062-90BF94640568}" name="% Change" dataDxfId="1374"/>
    <tableColumn id="5" xr3:uid="{B129A767-9B7E-49EF-A263-DBB568E41963}" name="Point Change" dataDxfId="1373"/>
  </tableColumns>
  <tableStyleInfo name="TableStyleLight2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98F7909-F11A-4970-81E3-820CF9AAB3B3}" name="Table62112" displayName="Table62112" ref="B27:F42" totalsRowShown="0" headerRowDxfId="1372" dataDxfId="1370" headerRowBorderDxfId="1371" tableBorderDxfId="1369">
  <autoFilter ref="B27:F42" xr:uid="{3B764F94-D745-438B-99C9-86E0A2F2BD29}"/>
  <tableColumns count="5">
    <tableColumn id="1" xr3:uid="{CA6EFBC2-2EC8-4DAF-9E79-1F7F3117AEED}" name="Symbol" dataDxfId="1368"/>
    <tableColumn id="2" xr3:uid="{B7588279-34CD-4AC6-9A1C-063DA9440D20}" name="Close" dataDxfId="1367"/>
    <tableColumn id="3" xr3:uid="{737AC8AA-DD41-4FC6-AA9E-D3EFDFA0DA44}" name="Prev Close" dataDxfId="1366"/>
    <tableColumn id="4" xr3:uid="{32F0E81E-7E5F-461D-82FF-F0A7A826C7FB}" name="% Change" dataDxfId="1365"/>
    <tableColumn id="5" xr3:uid="{89F284EA-4306-43D8-9727-3391516DCC90}" name="Point Change" dataDxfId="1364"/>
  </tableColumns>
  <tableStyleInfo name="TableStyleLight2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33E59A91-4395-4A67-93BB-3539936961BB}" name="Table72234" displayName="Table72234" ref="I29:M72" totalsRowShown="0" headerRowDxfId="1363" dataDxfId="1361" headerRowBorderDxfId="1362" tableBorderDxfId="1360">
  <autoFilter ref="I29:M72" xr:uid="{95319CC8-05DF-425D-96FD-BBD60FB33B46}"/>
  <tableColumns count="5">
    <tableColumn id="1" xr3:uid="{E2310978-627E-4E6B-82F3-1910B91D1011}" name="Symbol" dataDxfId="1359"/>
    <tableColumn id="2" xr3:uid="{D493C884-EBD8-46A5-A9E4-FB95923D5FAB}" name="Close" dataDxfId="1358"/>
    <tableColumn id="3" xr3:uid="{68ACA74A-BAB5-4E69-A5CE-27A1E8D19C28}" name="Prev Close" dataDxfId="1357"/>
    <tableColumn id="4" xr3:uid="{1A12F9F0-BABB-4382-B7D9-5F2F6A314747}" name="% Change" dataDxfId="1356"/>
    <tableColumn id="5" xr3:uid="{5EF6C647-F710-41DC-9214-113B4D2BDD13}" name="Point Change" dataDxfId="1355"/>
  </tableColumns>
  <tableStyleInfo name="TableStyleLight2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9311E6B2-61AC-445F-8E04-603B3980DCD7}" name="Table82335" displayName="Table82335" ref="P28:T33" totalsRowShown="0" headerRowDxfId="1354" dataDxfId="1352" headerRowBorderDxfId="1353">
  <autoFilter ref="P28:T33" xr:uid="{ED7585A4-D18A-434D-876A-7D84DF2E8F80}"/>
  <tableColumns count="5">
    <tableColumn id="1" xr3:uid="{43FA4955-A670-4500-8BC1-F1E23E4B6B19}" name="Symbol" dataDxfId="1351"/>
    <tableColumn id="2" xr3:uid="{A7523354-AF6C-46F2-8C70-257BF7563E93}" name="Close" dataDxfId="1350"/>
    <tableColumn id="3" xr3:uid="{82459D07-DDF0-43E5-BC16-5F783AF2E80B}" name="Prev Close" dataDxfId="1349"/>
    <tableColumn id="4" xr3:uid="{521CF32C-B582-4679-B8BD-8AC6B9E07274}" name="% Change" dataDxfId="1348"/>
    <tableColumn id="5" xr3:uid="{9D26FB02-4433-469E-80ED-90A1CA8A45D6}" name="Point Change" dataDxfId="1347"/>
  </tableColumns>
  <tableStyleInfo name="TableStyleLight2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AB691AD6-BEA3-4FE9-A8F9-90D7737F2E4E}" name="Table92436" displayName="Table92436" ref="W28:AA44" totalsRowShown="0" headerRowDxfId="1346" dataDxfId="1344" headerRowBorderDxfId="1345" tableBorderDxfId="1343">
  <autoFilter ref="W28:AA44" xr:uid="{4B16290A-B6DA-4697-9694-6D659880B637}"/>
  <tableColumns count="5">
    <tableColumn id="1" xr3:uid="{7B83FDB1-B967-4E54-9718-F017AA946925}" name="Symbol" dataDxfId="1342"/>
    <tableColumn id="2" xr3:uid="{8722CCF9-3BE7-41B3-AE74-AC116AB8B72A}" name="Close" dataDxfId="1341"/>
    <tableColumn id="3" xr3:uid="{26A32D5C-DCA6-45D3-B87E-60899F59C514}" name="Prev Close" dataDxfId="1340"/>
    <tableColumn id="4" xr3:uid="{741D8A45-99A6-4841-8425-0EE02D0E1BAF}" name="% Change" dataDxfId="1339"/>
    <tableColumn id="5" xr3:uid="{3426ADE2-8FB3-4B0F-8117-1A1C8E8BED63}" name="Point Change" dataDxfId="1338"/>
  </tableColumns>
  <tableStyleInfo name="TableStyleLight2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A8A8AF4A-A449-4731-AD4A-3F2652076CB4}" name="Table102537" displayName="Table102537" ref="AD28:AH46" totalsRowShown="0" headerRowDxfId="1337" dataDxfId="1335" headerRowBorderDxfId="1336">
  <autoFilter ref="AD28:AH46" xr:uid="{7FBC4083-988B-441E-88C9-75206C52BA40}"/>
  <tableColumns count="5">
    <tableColumn id="1" xr3:uid="{102D8657-DD6C-4C64-90B4-1C49E31BE8DB}" name="Symbol" dataDxfId="1334"/>
    <tableColumn id="2" xr3:uid="{D49F26F4-9364-4379-8D4A-8F7CBB287A50}" name="Close" dataDxfId="1333"/>
    <tableColumn id="3" xr3:uid="{1619DA30-B9DA-4B93-B58A-53261CC5B8BE}" name="Prev Close" dataDxfId="1332"/>
    <tableColumn id="4" xr3:uid="{CA2826AF-10A1-4C50-9161-3A7B7142F58D}" name="% Change" dataDxfId="1331"/>
    <tableColumn id="5" xr3:uid="{EDB80C77-22F5-45BF-AB6D-F25C98598497}" name="Point Change" dataDxfId="1330"/>
  </tableColumns>
  <tableStyleInfo name="TableStyleLight2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98BBF6D0-DEC6-4547-8F27-B09DB0F3C695}" name="Table122638" displayName="Table122638" ref="AK28:AO30" totalsRowShown="0" headerRowDxfId="1329" dataDxfId="1327" headerRowBorderDxfId="1328">
  <autoFilter ref="AK28:AO30" xr:uid="{0C7C19C9-3314-44F3-8C7A-B4ADB041B08F}"/>
  <tableColumns count="5">
    <tableColumn id="1" xr3:uid="{2D669DDB-2902-42DB-8BFB-5334CCF48BC2}" name="Symbol" dataDxfId="1326"/>
    <tableColumn id="2" xr3:uid="{6DF2DBAA-7338-41CA-996D-721576A1408D}" name="Close" dataDxfId="1325"/>
    <tableColumn id="3" xr3:uid="{3870FD2B-C70C-4A4C-81A0-6BCDEBE98B52}" name="Prev Close" dataDxfId="1324"/>
    <tableColumn id="4" xr3:uid="{6FD172B1-BC88-417E-BB60-017DF34A8101}" name="% Change" dataDxfId="1323"/>
    <tableColumn id="5" xr3:uid="{EAAD811D-F1B8-42E9-92CD-E75A95ADA59C}" name="Point Change" dataDxfId="1322"/>
  </tableColumns>
  <tableStyleInfo name="TableStyleLight2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EA98D086-91E4-46D8-8A97-D7F2B495F417}" name="Table12142739" displayName="Table12142739" ref="AR28:AV30" totalsRowShown="0" headerRowDxfId="1321" dataDxfId="1319" headerRowBorderDxfId="1320">
  <autoFilter ref="AR28:AV30" xr:uid="{CEC11BFB-F7ED-4DBA-88D0-55C3EE657340}"/>
  <tableColumns count="5">
    <tableColumn id="1" xr3:uid="{5FD161CC-F8AA-49A5-A6FD-C935567F79B4}" name="Symbol" dataDxfId="1318"/>
    <tableColumn id="2" xr3:uid="{4E62981C-6389-4AEB-98E1-058255DD9135}" name="Close" dataDxfId="1317"/>
    <tableColumn id="3" xr3:uid="{E1DD4B47-55B5-472C-8509-2750EECC9718}" name="Prev Close" dataDxfId="1316"/>
    <tableColumn id="4" xr3:uid="{B254FF82-A7BD-41C3-91E3-488DC5FB7606}" name="% Change" dataDxfId="1315"/>
    <tableColumn id="5" xr3:uid="{A05FF1F0-794A-4F72-A6D6-CB03A32EE706}" name="Point Change" dataDxfId="1314"/>
  </tableColumns>
  <tableStyleInfo name="TableStyleLight2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54DC06AD-4BDE-4B67-ACF3-D99961DE35C6}" name="Table142840" displayName="Table142840" ref="AY28:BC40" totalsRowShown="0" headerRowDxfId="1313" dataDxfId="1311" headerRowBorderDxfId="1312">
  <autoFilter ref="AY28:BC40" xr:uid="{85E4FEF8-7878-4EEC-A6AA-6B811225F26C}"/>
  <tableColumns count="5">
    <tableColumn id="1" xr3:uid="{5CF1A500-1923-4BDD-BECC-CCD68AA64015}" name="Symbol" dataDxfId="1310"/>
    <tableColumn id="2" xr3:uid="{9D211F82-EF9B-4CED-A2C3-7ED860F357CB}" name="Close" dataDxfId="1309"/>
    <tableColumn id="3" xr3:uid="{F4A68F73-A397-45EC-999C-BE4D79EEBD6F}" name="Prev Close" dataDxfId="1308"/>
    <tableColumn id="4" xr3:uid="{C9420D89-984E-459D-ABDC-B49BCA166DA5}" name="% Change" dataDxfId="1307"/>
    <tableColumn id="5" xr3:uid="{DC62AC1F-583C-44D5-83FC-5DAE15A653E2}" name="Point Change" dataDxfId="1306"/>
  </tableColumns>
  <tableStyleInfo name="TableStyleLight2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B453EE6B-2631-4E40-AFC9-301422663723}" name="Table152941" displayName="Table152941" ref="BF28:BJ32" totalsRowShown="0" headerRowDxfId="1305" dataDxfId="1303" headerRowBorderDxfId="1304">
  <autoFilter ref="BF28:BJ32" xr:uid="{3C5264A9-DF78-4DCE-B48E-13D7D06893B0}"/>
  <tableColumns count="5">
    <tableColumn id="1" xr3:uid="{C8B7D14A-4E28-4711-9331-F06AC24E6248}" name="Symbol" dataDxfId="1302"/>
    <tableColumn id="2" xr3:uid="{4B2BCCF2-9C21-428E-85AC-34E147B290A3}" name="Close" dataDxfId="1301"/>
    <tableColumn id="3" xr3:uid="{E48E216D-A6BE-427C-9813-947B778546A9}" name="Prev Close" dataDxfId="1300"/>
    <tableColumn id="4" xr3:uid="{D9B9E2CB-B774-40E3-AB92-517860FA5DAA}" name="% Change" dataDxfId="1299"/>
    <tableColumn id="5" xr3:uid="{B21A9B58-6469-4571-B118-F4BD3BD77B51}" name="Point Change" dataDxfId="1298"/>
  </tableColumns>
  <tableStyleInfo name="TableStyleLight2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542126F1-602A-4553-8275-6D50028126AD}" name="Table163042" displayName="Table163042" ref="BM28:BQ32" totalsRowShown="0" headerRowDxfId="1297" dataDxfId="1295" headerRowBorderDxfId="1296">
  <autoFilter ref="BM28:BQ32" xr:uid="{00B34D24-4637-4E0B-A9E9-7C682F09CCB5}"/>
  <tableColumns count="5">
    <tableColumn id="1" xr3:uid="{F13A7784-76F0-4A2F-937E-86E06DEEBE39}" name="Symbol" dataDxfId="1294"/>
    <tableColumn id="2" xr3:uid="{5E81B438-504F-4804-BD32-B83F0D18B641}" name="Close" dataDxfId="1293"/>
    <tableColumn id="3" xr3:uid="{CBDA6D21-91D5-45E2-8FF7-A6C47348C757}" name="Prev Close" dataDxfId="1292"/>
    <tableColumn id="4" xr3:uid="{C5C5758A-0D3B-4434-8CE6-7C72B8364FA5}" name="% Change" dataDxfId="1291"/>
    <tableColumn id="5" xr3:uid="{5F9019F0-0708-4B03-84A5-B2910723AC0C}" name="Point Change" dataDxfId="1290"/>
  </tableColumns>
  <tableStyleInfo name="TableStyleLight2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971812C-8E8A-495F-A994-3B5D0CEC0848}" name="Table173143" displayName="Table173143" ref="BT28:BX72" totalsRowShown="0" headerRowDxfId="1289" dataDxfId="1287" headerRowBorderDxfId="1288">
  <autoFilter ref="BT28:BX72" xr:uid="{CA38C36B-DA51-420D-81AB-0AEB00622B5E}"/>
  <tableColumns count="5">
    <tableColumn id="1" xr3:uid="{9E3EDDDD-D86C-417C-9B94-99BE3E7B9887}" name="Symbol" dataDxfId="1286"/>
    <tableColumn id="2" xr3:uid="{395ACB60-0790-4914-8186-E6840F941174}" name="Close" dataDxfId="1285"/>
    <tableColumn id="3" xr3:uid="{2A712FB3-60B2-4C7B-8158-1ECCD0A111A2}" name="Prev Close" dataDxfId="1284"/>
    <tableColumn id="4" xr3:uid="{57EC7F2E-0017-4F81-A6F7-196BD1B8AFF8}" name="% Change" dataDxfId="1283"/>
    <tableColumn id="5" xr3:uid="{3F60AA32-1F70-43E4-B678-C215601CD525}" name="Point Change" dataDxfId="1282"/>
  </tableColumns>
  <tableStyleInfo name="TableStyleLight2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8AE37EA5-21AF-4E5B-BC5C-26BBF809E878}" name="Table183244" displayName="Table183244" ref="CA28:CE52" totalsRowShown="0" headerRowDxfId="1281" dataDxfId="1279" headerRowBorderDxfId="1280">
  <autoFilter ref="CA28:CE52" xr:uid="{06AE3361-FB3C-4CF9-97DD-B1721BEDB19C}"/>
  <tableColumns count="5">
    <tableColumn id="1" xr3:uid="{ECF11096-5D7D-4579-97EE-9F4DD86BDA4A}" name="Symbol" dataDxfId="1278"/>
    <tableColumn id="2" xr3:uid="{0F8B7F4C-0884-423A-A804-ED9593D378C2}" name="Close" dataDxfId="1277"/>
    <tableColumn id="3" xr3:uid="{67706B06-87BF-4099-9F24-230EB932B1A2}" name="Prev Close" dataDxfId="1276"/>
    <tableColumn id="4" xr3:uid="{BF023D72-9E90-43B7-ADF6-87F50E828EAE}" name="% Change" dataDxfId="1275"/>
    <tableColumn id="5" xr3:uid="{83A6E1B2-38F8-40F6-8513-A258DEA2D451}" name="Point Change" dataDxfId="1274"/>
  </tableColumns>
  <tableStyleInfo name="TableStyleLight2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721927B7-91CF-40BF-9C11-31F648EADB87}" name="Table420645" displayName="Table420645" ref="K4:O18" totalsRowShown="0" headerRowDxfId="1273" dataDxfId="1272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222F2734-D076-4348-A38D-DB9BDFB564EB}" name="Symbol" dataDxfId="1271"/>
    <tableColumn id="2" xr3:uid="{58317A7D-A47B-4E20-B8DE-4D5E2A381670}" name="Close" dataDxfId="1270"/>
    <tableColumn id="3" xr3:uid="{390A3BB6-7CAF-46DC-A42E-A754F5A84D4C}" name="Prev Close" dataDxfId="1269"/>
    <tableColumn id="4" xr3:uid="{AFB830EE-BA0E-4FFC-812E-95646EE49416}" name="% Change" dataDxfId="1268"/>
    <tableColumn id="5" xr3:uid="{FFE21E4E-C91C-426C-8A38-70A9830A2202}" name="Point Change" dataDxfId="1267"/>
  </tableColumns>
  <tableStyleInfo name="TableStyleLight21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48873614-8228-4912-8320-6D168D176766}" name="Table6211246" displayName="Table6211246" ref="B27:F42" totalsRowShown="0" headerRowDxfId="1266" dataDxfId="1264" headerRowBorderDxfId="1265" tableBorderDxfId="1263">
  <autoFilter ref="B27:F42" xr:uid="{3B764F94-D745-438B-99C9-86E0A2F2BD29}"/>
  <tableColumns count="5">
    <tableColumn id="1" xr3:uid="{E5D73DEC-DA27-4CFE-91F1-8D2DD99D3B9C}" name="Symbol" dataDxfId="1262"/>
    <tableColumn id="2" xr3:uid="{213BFB5B-8265-4467-9778-7F6CAE9B1964}" name="Close" dataDxfId="1261"/>
    <tableColumn id="3" xr3:uid="{E4697122-372E-48D3-B9BB-3BB77D4BBC24}" name="Prev Close" dataDxfId="1260"/>
    <tableColumn id="4" xr3:uid="{40DC157B-D59C-4ACD-A802-D2E2E32D270E}" name="% Change" dataDxfId="1259"/>
    <tableColumn id="5" xr3:uid="{2B6B81A8-C82D-4E1A-83CA-83BB650D7C9A}" name="Point Change" dataDxfId="1258"/>
  </tableColumns>
  <tableStyleInfo name="TableStyleLight21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F991A2A9-A955-4E2A-86E3-23966D0A4E91}" name="Table7223447" displayName="Table7223447" ref="I29:M72" totalsRowShown="0" headerRowDxfId="1257" dataDxfId="1255" headerRowBorderDxfId="1256" tableBorderDxfId="1254">
  <autoFilter ref="I29:M72" xr:uid="{95319CC8-05DF-425D-96FD-BBD60FB33B46}"/>
  <tableColumns count="5">
    <tableColumn id="1" xr3:uid="{C3490FAC-1AB0-4ACC-80BA-19389F9FF0FF}" name="Symbol" dataDxfId="1253"/>
    <tableColumn id="2" xr3:uid="{6CC75A2F-4F40-4163-9CA3-3151C87AC4D5}" name="Close" dataDxfId="1252"/>
    <tableColumn id="3" xr3:uid="{52C5F13E-3B9A-4850-AD6C-80DA8F963DA0}" name="Prev Close" dataDxfId="1251"/>
    <tableColumn id="4" xr3:uid="{0ADDB3A9-ACBB-4636-9088-3FE4DD145373}" name="% Change" dataDxfId="1250"/>
    <tableColumn id="5" xr3:uid="{6780168C-2244-4DB3-816E-54B5388DF06D}" name="Point Change" dataDxfId="1249"/>
  </tableColumns>
  <tableStyleInfo name="TableStyleLight21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D79AF806-435A-40EA-B206-8E1A68960A88}" name="Table8233548" displayName="Table8233548" ref="P28:T33" totalsRowShown="0" headerRowDxfId="1248" dataDxfId="1246" headerRowBorderDxfId="1247">
  <autoFilter ref="P28:T33" xr:uid="{ED7585A4-D18A-434D-876A-7D84DF2E8F80}"/>
  <tableColumns count="5">
    <tableColumn id="1" xr3:uid="{DC890E60-DAAB-416E-8906-D2C90973DF0D}" name="Symbol" dataDxfId="1245"/>
    <tableColumn id="2" xr3:uid="{4BA352E6-21BE-4BD2-9BB6-5A3A9BE3E9B9}" name="Close" dataDxfId="1244"/>
    <tableColumn id="3" xr3:uid="{C3458CEF-BC8C-4062-94F7-8081DCAFE581}" name="Prev Close" dataDxfId="1243"/>
    <tableColumn id="4" xr3:uid="{56CFD969-D031-434F-BE98-DF1E9A4F290B}" name="% Change" dataDxfId="1242"/>
    <tableColumn id="5" xr3:uid="{223C9541-B905-44AD-9FCA-EDB485DF28D6}" name="Point Change" dataDxfId="1241"/>
  </tableColumns>
  <tableStyleInfo name="TableStyleLight21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7B0DE6D5-01FA-4919-9A4F-0170337910AF}" name="Table9243649" displayName="Table9243649" ref="W28:AA44" totalsRowShown="0" headerRowDxfId="1240" dataDxfId="1238" headerRowBorderDxfId="1239" tableBorderDxfId="1237">
  <autoFilter ref="W28:AA44" xr:uid="{4B16290A-B6DA-4697-9694-6D659880B637}"/>
  <tableColumns count="5">
    <tableColumn id="1" xr3:uid="{D39DD017-D563-4029-8D9E-68F3167C8280}" name="Symbol" dataDxfId="1236"/>
    <tableColumn id="2" xr3:uid="{FBE9E8AC-220C-4F36-864F-21880EC57090}" name="Close" dataDxfId="1235"/>
    <tableColumn id="3" xr3:uid="{0C00F1A6-4149-4075-B1F9-37218664B8C6}" name="Prev Close" dataDxfId="1234"/>
    <tableColumn id="4" xr3:uid="{F455D317-9CC5-475F-992E-D5D48B350A93}" name="% Change" dataDxfId="1233"/>
    <tableColumn id="5" xr3:uid="{25F067E0-FBBC-40E3-9809-FF1F33AA7144}" name="Point Change" dataDxfId="1232"/>
  </tableColumns>
  <tableStyleInfo name="TableStyleLight21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A4D540-8CF1-438E-AB82-47C4419C459C}" name="Table10253750" displayName="Table10253750" ref="AD28:AH46" totalsRowShown="0" headerRowDxfId="1231" dataDxfId="1229" headerRowBorderDxfId="1230">
  <autoFilter ref="AD28:AH46" xr:uid="{7FBC4083-988B-441E-88C9-75206C52BA40}"/>
  <tableColumns count="5">
    <tableColumn id="1" xr3:uid="{729BA0EB-19B9-4701-ACC5-3590A603972D}" name="Symbol" dataDxfId="1228"/>
    <tableColumn id="2" xr3:uid="{0FCFF6D8-CCD8-49D7-8789-55ADA7F912B7}" name="Close" dataDxfId="1227"/>
    <tableColumn id="3" xr3:uid="{4399C99B-EF36-438B-9C47-7E388D0BC7C2}" name="Prev Close" dataDxfId="1226"/>
    <tableColumn id="4" xr3:uid="{D41AACB4-3FDB-490C-8EC9-D8165675EB98}" name="% Change" dataDxfId="1225"/>
    <tableColumn id="5" xr3:uid="{8EFE3041-65A5-42E9-A737-BF99C158E6AA}" name="Point Change" dataDxfId="1224"/>
  </tableColumns>
  <tableStyleInfo name="TableStyleLight21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5908686B-D178-4259-B099-CE943FFE892C}" name="Table12263851" displayName="Table12263851" ref="AK28:AO30" totalsRowShown="0" headerRowDxfId="1223" dataDxfId="1221" headerRowBorderDxfId="1222">
  <autoFilter ref="AK28:AO30" xr:uid="{0C7C19C9-3314-44F3-8C7A-B4ADB041B08F}"/>
  <tableColumns count="5">
    <tableColumn id="1" xr3:uid="{AFD3F475-93BC-4391-8C56-CE63D90A1253}" name="Symbol" dataDxfId="1220"/>
    <tableColumn id="2" xr3:uid="{727D0E5E-9205-4FFF-B38C-7B5011843156}" name="Close" dataDxfId="1219"/>
    <tableColumn id="3" xr3:uid="{FE06A50A-4218-43E4-B8AD-E00E5E2A386A}" name="Prev Close" dataDxfId="1218"/>
    <tableColumn id="4" xr3:uid="{7A80981E-7C37-4D0C-B001-AE168FAA9AB7}" name="% Change" dataDxfId="1217"/>
    <tableColumn id="5" xr3:uid="{37712761-5053-4AAE-8E58-6BB7585736A3}" name="Point Change" dataDxfId="1216"/>
  </tableColumns>
  <tableStyleInfo name="TableStyleLight21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D7F5D83C-7879-499C-9AC8-5EDA79A8B1AA}" name="Table1214273952" displayName="Table1214273952" ref="AR28:AV30" totalsRowShown="0" headerRowDxfId="1215" dataDxfId="1213" headerRowBorderDxfId="1214">
  <autoFilter ref="AR28:AV30" xr:uid="{CEC11BFB-F7ED-4DBA-88D0-55C3EE657340}"/>
  <tableColumns count="5">
    <tableColumn id="1" xr3:uid="{8E2A6B9C-9C2B-4DDF-AEA1-F75A1D852C1A}" name="Symbol" dataDxfId="1212"/>
    <tableColumn id="2" xr3:uid="{EC5D66F3-6BBF-48F3-861D-E13BF4A20574}" name="Close" dataDxfId="1211"/>
    <tableColumn id="3" xr3:uid="{E3A7F765-446B-41EE-A15F-79D4DA01AD0A}" name="Prev Close" dataDxfId="1210"/>
    <tableColumn id="4" xr3:uid="{81987B40-C59A-496E-9407-6489FDB0314C}" name="% Change" dataDxfId="1209"/>
    <tableColumn id="5" xr3:uid="{37EB1C4E-4430-4490-A03F-DD06FA7068C2}" name="Point Change" dataDxfId="1208"/>
  </tableColumns>
  <tableStyleInfo name="TableStyleLight21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E8113457-87E5-46F3-B101-5FE7B4FD3662}" name="Table14284053" displayName="Table14284053" ref="AY28:BC40" totalsRowShown="0" headerRowDxfId="1207" dataDxfId="1205" headerRowBorderDxfId="1206">
  <autoFilter ref="AY28:BC40" xr:uid="{85E4FEF8-7878-4EEC-A6AA-6B811225F26C}"/>
  <tableColumns count="5">
    <tableColumn id="1" xr3:uid="{C5BEB469-C5D3-4A08-A057-E2EBDE11753D}" name="Symbol" dataDxfId="1204"/>
    <tableColumn id="2" xr3:uid="{26BC494B-08FA-4C54-9BC7-77052AE663F8}" name="Close" dataDxfId="1203"/>
    <tableColumn id="3" xr3:uid="{1F32B888-48F5-4C5F-A332-EAB057271146}" name="Prev Close" dataDxfId="1202"/>
    <tableColumn id="4" xr3:uid="{C680644A-D306-4A3C-84B6-BE6BAC83EA26}" name="% Change" dataDxfId="1201"/>
    <tableColumn id="5" xr3:uid="{D909EBC0-7AA5-4738-9127-4FC0132D4CB8}" name="Point Change" dataDxfId="1200"/>
  </tableColumns>
  <tableStyleInfo name="TableStyleLight21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AD2B3030-3797-4CAC-A372-41258C3ECB65}" name="Table15294154" displayName="Table15294154" ref="BF28:BJ32" totalsRowShown="0" headerRowDxfId="1199" dataDxfId="1197" headerRowBorderDxfId="1198">
  <autoFilter ref="BF28:BJ32" xr:uid="{3C5264A9-DF78-4DCE-B48E-13D7D06893B0}"/>
  <tableColumns count="5">
    <tableColumn id="1" xr3:uid="{C53E7FA7-12AD-4165-8914-B9BADBBEFD18}" name="Symbol" dataDxfId="1196"/>
    <tableColumn id="2" xr3:uid="{029D54A2-28F9-49B4-954C-EE5E81412C56}" name="Close" dataDxfId="1195"/>
    <tableColumn id="3" xr3:uid="{197B8132-87A8-4187-87D9-99F5EBAA4EE8}" name="Prev Close" dataDxfId="1194"/>
    <tableColumn id="4" xr3:uid="{902D264C-2698-46C5-B2BC-957076B0B5EC}" name="% Change" dataDxfId="1193"/>
    <tableColumn id="5" xr3:uid="{45A4BCD8-ED55-404E-A6DA-749778CC10C5}" name="Point Change" dataDxfId="1192"/>
  </tableColumns>
  <tableStyleInfo name="TableStyleLight21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A508D0F2-A245-46DB-B5A7-BBDBE5C733AF}" name="Table16304255" displayName="Table16304255" ref="BM28:BQ32" totalsRowShown="0" headerRowDxfId="1191" dataDxfId="1189" headerRowBorderDxfId="1190">
  <autoFilter ref="BM28:BQ32" xr:uid="{00B34D24-4637-4E0B-A9E9-7C682F09CCB5}"/>
  <tableColumns count="5">
    <tableColumn id="1" xr3:uid="{C2E077D4-0EDD-432B-9BD7-F2E271392CA9}" name="Symbol" dataDxfId="1188"/>
    <tableColumn id="2" xr3:uid="{0812AAAB-0030-482F-9395-82D3A15F148B}" name="Close" dataDxfId="1187"/>
    <tableColumn id="3" xr3:uid="{6EAADEE5-2916-4F4B-8EE8-49B3473E6F44}" name="Prev Close" dataDxfId="1186"/>
    <tableColumn id="4" xr3:uid="{460472E3-694C-469C-B92F-95B0C6C6C19A}" name="% Change" dataDxfId="1185"/>
    <tableColumn id="5" xr3:uid="{5EC1020C-3B7F-4FAC-818C-A8AEDA3DEAB4}" name="Point Change" dataDxfId="1184"/>
  </tableColumns>
  <tableStyleInfo name="TableStyleLight21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DC012631-3E9F-4444-B469-4EF077872832}" name="Table17314356" displayName="Table17314356" ref="BT28:BX72" totalsRowShown="0" headerRowDxfId="1183" dataDxfId="1181" headerRowBorderDxfId="1182">
  <autoFilter ref="BT28:BX72" xr:uid="{CA38C36B-DA51-420D-81AB-0AEB00622B5E}"/>
  <tableColumns count="5">
    <tableColumn id="1" xr3:uid="{92B42698-397D-4460-8CAB-D0A2B32918C2}" name="Symbol" dataDxfId="1180"/>
    <tableColumn id="2" xr3:uid="{0BA73A15-2CF9-49E2-98F5-872FACBFB667}" name="Close" dataDxfId="1179"/>
    <tableColumn id="3" xr3:uid="{91B89863-7C2C-4D07-A732-D1CB78F85F7A}" name="Prev Close" dataDxfId="1178"/>
    <tableColumn id="4" xr3:uid="{DED96011-BED9-4028-BCE0-100147D4722C}" name="% Change" dataDxfId="1177"/>
    <tableColumn id="5" xr3:uid="{D94DEF6C-764F-43F9-8EE8-E6621FFE90E4}" name="Point Change" dataDxfId="1176"/>
  </tableColumns>
  <tableStyleInfo name="TableStyleLight21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3E3307B5-D649-4B73-AEEF-5043C10A0D9A}" name="Table18324457" displayName="Table18324457" ref="CA28:CE52" totalsRowShown="0" headerRowDxfId="1175" dataDxfId="1173" headerRowBorderDxfId="1174">
  <autoFilter ref="CA28:CE52" xr:uid="{06AE3361-FB3C-4CF9-97DD-B1721BEDB19C}"/>
  <tableColumns count="5">
    <tableColumn id="1" xr3:uid="{E1527F3C-E343-4C26-AD47-F9FF484D70F2}" name="Symbol" dataDxfId="1172"/>
    <tableColumn id="2" xr3:uid="{5F3BDDE4-4743-4677-911C-0D45FD3ED918}" name="Close" dataDxfId="1171"/>
    <tableColumn id="3" xr3:uid="{A11F55BB-16E3-4CCA-9572-4C2F36C51A4C}" name="Prev Close" dataDxfId="1170"/>
    <tableColumn id="4" xr3:uid="{3AF461F6-47EB-4660-A62D-91D795025C17}" name="% Change" dataDxfId="1169"/>
    <tableColumn id="5" xr3:uid="{C82C4FAF-0B14-4715-8017-7462BD0AFBC7}" name="Point Change" dataDxfId="1168"/>
  </tableColumns>
  <tableStyleInfo name="TableStyleLight21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60898DC2-B916-4EFB-87F3-23B38882C8DA}" name="Table42064558" displayName="Table42064558" ref="K4:O18" totalsRowShown="0" headerRowDxfId="1167" dataDxfId="1166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A42441AF-BD3B-4EA7-B562-1B81BFE802B1}" name="Symbol" dataDxfId="1165"/>
    <tableColumn id="2" xr3:uid="{3EF1E65F-6BB7-44A3-8FD5-4EBDEEB0AFAC}" name="Close" dataDxfId="1164"/>
    <tableColumn id="3" xr3:uid="{B6A265D7-B897-4B14-A74E-0FE1197127C8}" name="Prev Close" dataDxfId="1163"/>
    <tableColumn id="4" xr3:uid="{7D680EB4-1005-4F3C-92A0-0F84BFBC1AEC}" name="% Change" dataDxfId="1162"/>
    <tableColumn id="5" xr3:uid="{EE09268F-AD94-4D45-86E8-A552362E2409}" name="Point Change" dataDxfId="1161"/>
  </tableColumns>
  <tableStyleInfo name="TableStyleLight21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C430E321-8C26-42AD-80FB-9F02114D4113}" name="Table621124659" displayName="Table621124659" ref="B27:F42" totalsRowShown="0" headerRowDxfId="1160" dataDxfId="1158" headerRowBorderDxfId="1159" tableBorderDxfId="1157">
  <autoFilter ref="B27:F42" xr:uid="{3B764F94-D745-438B-99C9-86E0A2F2BD29}"/>
  <tableColumns count="5">
    <tableColumn id="1" xr3:uid="{F256EDDB-989C-4293-82B1-E525518CE1A5}" name="Symbol" dataDxfId="1156"/>
    <tableColumn id="2" xr3:uid="{8C508B38-2C10-42FC-92F9-12A8818D0F16}" name="Close" dataDxfId="1155"/>
    <tableColumn id="3" xr3:uid="{491624CC-40BB-47F5-8549-5B2C6A1FF764}" name="Prev Close" dataDxfId="1154"/>
    <tableColumn id="4" xr3:uid="{7E2D4376-1E3F-4F05-96AC-B2A0B0D2B6CD}" name="% Change" dataDxfId="1153"/>
    <tableColumn id="5" xr3:uid="{CFDAEE63-F274-4EE7-A4BB-27E960CBFE95}" name="Point Change" dataDxfId="1152"/>
  </tableColumns>
  <tableStyleInfo name="TableStyleLight21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A9F04541-1C4E-42BF-9C8F-210C20CAAFA4}" name="Table722344760" displayName="Table722344760" ref="I29:M74" totalsRowShown="0" headerRowDxfId="1151" dataDxfId="1149" headerRowBorderDxfId="1150" tableBorderDxfId="1148">
  <autoFilter ref="I29:M74" xr:uid="{95319CC8-05DF-425D-96FD-BBD60FB33B46}"/>
  <tableColumns count="5">
    <tableColumn id="1" xr3:uid="{1B83685B-A4C9-4A41-8211-5F5544DE1E6D}" name="Symbol" dataDxfId="1147"/>
    <tableColumn id="2" xr3:uid="{ED4B8637-050B-4211-9497-7D8B22FC6782}" name="Close" dataDxfId="1146"/>
    <tableColumn id="3" xr3:uid="{BA885A7F-223A-43BD-93F5-07648CA05963}" name="Prev Close" dataDxfId="1145"/>
    <tableColumn id="4" xr3:uid="{6A89F770-58BE-432C-9E81-850ABC064C9F}" name="% Change" dataDxfId="1144"/>
    <tableColumn id="5" xr3:uid="{F6706221-4525-4B14-8086-6B67C417D680}" name="Point Change" dataDxfId="1143"/>
  </tableColumns>
  <tableStyleInfo name="TableStyleLight21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DE3A5561-9808-473F-A60C-125FBD4670D2}" name="Table823354861" displayName="Table823354861" ref="P28:T33" totalsRowShown="0" headerRowDxfId="1142" dataDxfId="1140" headerRowBorderDxfId="1141">
  <autoFilter ref="P28:T33" xr:uid="{ED7585A4-D18A-434D-876A-7D84DF2E8F80}"/>
  <tableColumns count="5">
    <tableColumn id="1" xr3:uid="{8E691CB8-A2B4-463C-9989-01A8927FE720}" name="Symbol" dataDxfId="1139"/>
    <tableColumn id="2" xr3:uid="{A35CDF5E-445C-4BD8-9068-CE434639B244}" name="Close" dataDxfId="1138"/>
    <tableColumn id="3" xr3:uid="{1AF407E0-62E0-4DEB-9FFB-29A6E7B02FAF}" name="Prev Close" dataDxfId="1137"/>
    <tableColumn id="4" xr3:uid="{CAB296CC-4E43-4C5B-BD99-758737B941E0}" name="% Change" dataDxfId="1136"/>
    <tableColumn id="5" xr3:uid="{8C7D9C2E-1949-42BB-BBA8-88FD4DC1A262}" name="Point Change" dataDxfId="1135"/>
  </tableColumns>
  <tableStyleInfo name="TableStyleLight21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A906957C-A45F-481E-B100-B7BF1DB4398B}" name="Table924364962" displayName="Table924364962" ref="W28:AA44" totalsRowShown="0" headerRowDxfId="1134" dataDxfId="1132" headerRowBorderDxfId="1133" tableBorderDxfId="1131">
  <autoFilter ref="W28:AA44" xr:uid="{4B16290A-B6DA-4697-9694-6D659880B637}"/>
  <tableColumns count="5">
    <tableColumn id="1" xr3:uid="{5BACFA12-FBBC-4B49-8519-0D20C26D7332}" name="Symbol" dataDxfId="1130"/>
    <tableColumn id="2" xr3:uid="{B6083DC9-766C-48A7-9F31-AB6451E442BD}" name="Close" dataDxfId="1129"/>
    <tableColumn id="3" xr3:uid="{AD0DDE20-775B-4987-8830-2FE18DCA88B0}" name="Prev Close" dataDxfId="1128"/>
    <tableColumn id="4" xr3:uid="{33AB0B01-A1E3-4700-A467-D316A8B8C71A}" name="% Change" dataDxfId="1127"/>
    <tableColumn id="5" xr3:uid="{01266F05-998D-4AED-AD63-3A54BEEE61D7}" name="Point Change" dataDxfId="1126"/>
  </tableColumns>
  <tableStyleInfo name="TableStyleLight21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726AC869-B418-4382-8873-1DF0C14100BF}" name="Table1025375063" displayName="Table1025375063" ref="AD28:AH47" totalsRowShown="0" headerRowDxfId="1125" dataDxfId="1123" headerRowBorderDxfId="1124">
  <autoFilter ref="AD28:AH47" xr:uid="{7FBC4083-988B-441E-88C9-75206C52BA40}"/>
  <tableColumns count="5">
    <tableColumn id="1" xr3:uid="{AB693868-5966-4558-A58D-9158BE661ADF}" name="Symbol" dataDxfId="1122"/>
    <tableColumn id="2" xr3:uid="{FC9642B9-07E5-4DE3-BAB4-CCD5F530A5D1}" name="Close" dataDxfId="1121"/>
    <tableColumn id="3" xr3:uid="{3783C195-D67F-4F7E-8AFC-7EEDFBE49F96}" name="Prev Close" dataDxfId="1120"/>
    <tableColumn id="4" xr3:uid="{53275331-3930-4B8A-A161-829A1277A166}" name="% Change" dataDxfId="1119"/>
    <tableColumn id="5" xr3:uid="{70AE0F6D-597F-4474-A9BD-83BC8FB33011}" name="Point Change" dataDxfId="1118"/>
  </tableColumns>
  <tableStyleInfo name="TableStyleLight21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A83F12B-F26B-4C81-B51C-351B9B7DD470}" name="Table1226385164" displayName="Table1226385164" ref="AK28:AO31" totalsRowShown="0" headerRowDxfId="1117" dataDxfId="1115" headerRowBorderDxfId="1116">
  <autoFilter ref="AK28:AO31" xr:uid="{0C7C19C9-3314-44F3-8C7A-B4ADB041B08F}"/>
  <tableColumns count="5">
    <tableColumn id="1" xr3:uid="{E62B4A3B-454D-4B15-ABA7-A8D4DDEB75C6}" name="Symbol" dataDxfId="1114"/>
    <tableColumn id="2" xr3:uid="{24C322F2-0ECF-4976-B2B7-5A07D1BCE8E4}" name="Close" dataDxfId="1113"/>
    <tableColumn id="3" xr3:uid="{E268309B-8ACA-43DD-AE51-47D1E5188AAE}" name="Prev Close" dataDxfId="1112"/>
    <tableColumn id="4" xr3:uid="{9D6771C7-2E52-4AF7-86AE-78940B6170D5}" name="% Change" dataDxfId="1111"/>
    <tableColumn id="5" xr3:uid="{2883FCA7-F0E0-4D8A-A2CE-C7E0E92464A2}" name="Point Change" dataDxfId="1110"/>
  </tableColumns>
  <tableStyleInfo name="TableStyleLight21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954509CE-2B96-498B-9BEF-C809F702CB2A}" name="Table121427395265" displayName="Table121427395265" ref="AR28:AV30" totalsRowShown="0" headerRowDxfId="1109" dataDxfId="1107" headerRowBorderDxfId="1108">
  <autoFilter ref="AR28:AV30" xr:uid="{CEC11BFB-F7ED-4DBA-88D0-55C3EE657340}"/>
  <tableColumns count="5">
    <tableColumn id="1" xr3:uid="{2ED47695-7AFC-4C5D-95F5-1C7C7BEB846B}" name="Symbol" dataDxfId="1106"/>
    <tableColumn id="2" xr3:uid="{0AC76617-6DEA-486B-933F-2A0D0A0F7281}" name="Close" dataDxfId="1105"/>
    <tableColumn id="3" xr3:uid="{E9BA1E08-67E2-4D11-B855-0AE3F9537241}" name="Prev Close" dataDxfId="1104"/>
    <tableColumn id="4" xr3:uid="{99850FA4-BA18-4D71-8A20-794C1BE16365}" name="% Change" dataDxfId="1103"/>
    <tableColumn id="5" xr3:uid="{4089BD74-6F01-42A8-849F-768B572B2633}" name="Point Change" dataDxfId="1102"/>
  </tableColumns>
  <tableStyleInfo name="TableStyleLight21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25418205-F864-4AF7-B697-585117AC41BE}" name="Table1428405366" displayName="Table1428405366" ref="AY28:BC40" totalsRowShown="0" headerRowDxfId="1101" dataDxfId="1099" headerRowBorderDxfId="1100">
  <autoFilter ref="AY28:BC40" xr:uid="{85E4FEF8-7878-4EEC-A6AA-6B811225F26C}"/>
  <tableColumns count="5">
    <tableColumn id="1" xr3:uid="{1729A2AB-63BC-4930-9B91-8C0CB2D34EED}" name="Symbol" dataDxfId="1098"/>
    <tableColumn id="2" xr3:uid="{6C7D0845-F92E-4012-84DC-19F71002F808}" name="Close" dataDxfId="1097"/>
    <tableColumn id="3" xr3:uid="{854A2FD1-D2C1-4DA0-A5C6-254A3932D2CD}" name="Prev Close" dataDxfId="1096"/>
    <tableColumn id="4" xr3:uid="{08AF5C13-0C46-41D0-AAD6-A4135114DCBE}" name="% Change" dataDxfId="1095"/>
    <tableColumn id="5" xr3:uid="{59390A0B-6D9E-4B64-8D5B-272E75AB708F}" name="Point Change" dataDxfId="1094"/>
  </tableColumns>
  <tableStyleInfo name="TableStyleLight21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284ACBD1-82C6-4A30-92C2-4439E166B2CD}" name="Table1529415467" displayName="Table1529415467" ref="BF28:BJ32" totalsRowShown="0" headerRowDxfId="1093" dataDxfId="1091" headerRowBorderDxfId="1092">
  <autoFilter ref="BF28:BJ32" xr:uid="{3C5264A9-DF78-4DCE-B48E-13D7D06893B0}"/>
  <tableColumns count="5">
    <tableColumn id="1" xr3:uid="{27B0AC96-AE16-4C5A-A2E8-109D12573B16}" name="Symbol" dataDxfId="1090"/>
    <tableColumn id="2" xr3:uid="{17AC998A-612C-4B95-AD3F-6B54A383E10C}" name="Close" dataDxfId="1089"/>
    <tableColumn id="3" xr3:uid="{C42AF831-433E-4A7F-9F4D-7F15EFB78326}" name="Prev Close" dataDxfId="1088"/>
    <tableColumn id="4" xr3:uid="{B9018D88-2004-4E67-ADCE-63ECC55C05BC}" name="% Change" dataDxfId="1087"/>
    <tableColumn id="5" xr3:uid="{4E69058B-F22D-4FFD-B36D-CC24483F0900}" name="Point Change" dataDxfId="1086"/>
  </tableColumns>
  <tableStyleInfo name="TableStyleLight21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CC529020-D23F-4887-B1E3-68C99DF36836}" name="Table1630425568" displayName="Table1630425568" ref="BM28:BQ32" totalsRowShown="0" headerRowDxfId="1085" dataDxfId="1083" headerRowBorderDxfId="1084">
  <autoFilter ref="BM28:BQ32" xr:uid="{00B34D24-4637-4E0B-A9E9-7C682F09CCB5}"/>
  <tableColumns count="5">
    <tableColumn id="1" xr3:uid="{BC5EE008-8661-40F4-AACB-9510EA71CA5D}" name="Symbol" dataDxfId="1082"/>
    <tableColumn id="2" xr3:uid="{9A367A9E-8DC5-4E8A-A52B-8456DCA4FAC5}" name="Close" dataDxfId="1081"/>
    <tableColumn id="3" xr3:uid="{7EA8D693-0054-4EED-A47C-98F499D3CA60}" name="Prev Close" dataDxfId="1080"/>
    <tableColumn id="4" xr3:uid="{1596B970-BA88-4123-9EE5-A9D3CF221223}" name="% Change" dataDxfId="1079"/>
    <tableColumn id="5" xr3:uid="{FE46354F-984E-4006-8028-3D53DFBCC5C6}" name="Point Change" dataDxfId="1078"/>
  </tableColumns>
  <tableStyleInfo name="TableStyleLight21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C77F5D4-C749-4715-AA1F-AB27256F15CB}" name="Table1731435669" displayName="Table1731435669" ref="BT28:BX72" totalsRowShown="0" headerRowDxfId="1077" dataDxfId="1075" headerRowBorderDxfId="1076">
  <autoFilter ref="BT28:BX72" xr:uid="{CA38C36B-DA51-420D-81AB-0AEB00622B5E}"/>
  <tableColumns count="5">
    <tableColumn id="1" xr3:uid="{AC20F9B7-28AD-4507-9845-D4E60EC79620}" name="Symbol" dataDxfId="1074"/>
    <tableColumn id="2" xr3:uid="{995C3391-DCDC-4EC8-8BFE-C3C6AD0F5DF6}" name="Close" dataDxfId="1073"/>
    <tableColumn id="3" xr3:uid="{BF25818B-DA0B-4115-A1DE-ECEAD44D8BE7}" name="Prev Close" dataDxfId="1072"/>
    <tableColumn id="4" xr3:uid="{4B234699-C15A-4C0C-8E8E-3199F9677950}" name="% Change" dataDxfId="1071"/>
    <tableColumn id="5" xr3:uid="{3D4118E4-DC3E-4A85-9C36-9001FEF8CF15}" name="Point Change" dataDxfId="1070"/>
  </tableColumns>
  <tableStyleInfo name="TableStyleLight21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AFC38D37-946F-47E3-B8EA-6539C1A3B07F}" name="Table1832445770" displayName="Table1832445770" ref="CA28:CE52" totalsRowShown="0" headerRowDxfId="1069" dataDxfId="1067" headerRowBorderDxfId="1068">
  <autoFilter ref="CA28:CE52" xr:uid="{06AE3361-FB3C-4CF9-97DD-B1721BEDB19C}"/>
  <tableColumns count="5">
    <tableColumn id="1" xr3:uid="{609D7BAA-8520-4BA9-ACBC-520C825938B4}" name="Symbol" dataDxfId="1066"/>
    <tableColumn id="2" xr3:uid="{888B8BFD-B9F7-4A0D-81D3-6413491E03A0}" name="Close" dataDxfId="1065"/>
    <tableColumn id="3" xr3:uid="{97E3D9AF-67C3-4657-867F-44A737B05186}" name="Prev Close" dataDxfId="1064"/>
    <tableColumn id="4" xr3:uid="{256C1F94-B0E3-41B6-A36B-5108AC0C8A64}" name="% Change" dataDxfId="1063"/>
    <tableColumn id="5" xr3:uid="{021A26B5-7539-4262-83BD-A134F6F8D09F}" name="Point Change" dataDxfId="1062"/>
  </tableColumns>
  <tableStyleInfo name="TableStyleLight21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F6369B5D-E7DB-4555-B5B7-4AD97B30C5B7}" name="Table4206455871" displayName="Table4206455871" ref="K4:O18" totalsRowShown="0" headerRowDxfId="1061" dataDxfId="1060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133FA0F1-1E6C-4DDC-9A1D-67316B7754BB}" name="Symbol" dataDxfId="1059"/>
    <tableColumn id="2" xr3:uid="{08393697-D3C7-4BE6-BDAC-F03A6805A7C7}" name="Close" dataDxfId="1058"/>
    <tableColumn id="3" xr3:uid="{77683B47-8157-430E-A182-643F4468931B}" name="Prev Close" dataDxfId="1057"/>
    <tableColumn id="4" xr3:uid="{018186DE-DFD7-4933-84D7-4669518D9174}" name="% Change" dataDxfId="1056"/>
    <tableColumn id="5" xr3:uid="{D5811740-F327-4B51-B10C-5422145434BF}" name="Point Change" dataDxfId="1055"/>
  </tableColumns>
  <tableStyleInfo name="TableStyleLight21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41017993-AE79-474C-A27A-87F4F77695D6}" name="Table62112465972" displayName="Table62112465972" ref="B27:F42" totalsRowShown="0" headerRowDxfId="1054" dataDxfId="1052" headerRowBorderDxfId="1053" tableBorderDxfId="1051">
  <autoFilter ref="B27:F42" xr:uid="{3B764F94-D745-438B-99C9-86E0A2F2BD29}"/>
  <tableColumns count="5">
    <tableColumn id="1" xr3:uid="{AD811DE6-781A-4507-B0FD-F5E0233C4007}" name="Symbol" dataDxfId="1050"/>
    <tableColumn id="2" xr3:uid="{91EC4C4E-0C0A-4743-B7E9-FA24CED8AFFC}" name="Close" dataDxfId="1049"/>
    <tableColumn id="3" xr3:uid="{7C98A7C1-C3CC-4FD5-978F-248BC448D4B9}" name="Prev Close" dataDxfId="1048"/>
    <tableColumn id="4" xr3:uid="{0D325627-B0A2-43FF-8F87-F77DB2DEF666}" name="% Change" dataDxfId="1047"/>
    <tableColumn id="5" xr3:uid="{54062A2B-3722-4CE9-AFEB-EFF66A016BB4}" name="Point Change" dataDxfId="1046"/>
  </tableColumns>
  <tableStyleInfo name="TableStyleLight21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3A1E30F6-233A-4FF4-8400-D48B84745B9A}" name="Table72234476073" displayName="Table72234476073" ref="I29:M77" totalsRowShown="0" headerRowDxfId="1045" dataDxfId="1043" headerRowBorderDxfId="1044" tableBorderDxfId="1042">
  <autoFilter ref="I29:M77" xr:uid="{95319CC8-05DF-425D-96FD-BBD60FB33B46}"/>
  <tableColumns count="5">
    <tableColumn id="1" xr3:uid="{F049FB0D-0457-4EDA-B18C-4947688FC070}" name="Symbol" dataDxfId="1041"/>
    <tableColumn id="2" xr3:uid="{9B5A6C26-3F37-438C-B6C3-E3964E08E288}" name="Close" dataDxfId="1040"/>
    <tableColumn id="3" xr3:uid="{0FAFC5D3-772F-416A-964D-D000B0A133C7}" name="Prev Close" dataDxfId="1039"/>
    <tableColumn id="4" xr3:uid="{46A160C9-EDC3-4D7B-94F3-2E97F85FB867}" name="% Change" dataDxfId="1038"/>
    <tableColumn id="5" xr3:uid="{879A6706-1980-4C12-8DAF-B3F39FD4277E}" name="Point Change" dataDxfId="1037"/>
  </tableColumns>
  <tableStyleInfo name="TableStyleLight21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3BD70C98-2CB6-40CC-B520-25DB1C3991D2}" name="Table82335486174" displayName="Table82335486174" ref="P28:T34" totalsRowShown="0" headerRowDxfId="1036" dataDxfId="1034" headerRowBorderDxfId="1035">
  <autoFilter ref="P28:T34" xr:uid="{ED7585A4-D18A-434D-876A-7D84DF2E8F80}"/>
  <tableColumns count="5">
    <tableColumn id="1" xr3:uid="{E7B18885-9E8E-4B97-BF27-49FEDD539C8D}" name="Symbol" dataDxfId="1033"/>
    <tableColumn id="2" xr3:uid="{D9D98C94-238C-4F60-8FC9-22024C333693}" name="Close" dataDxfId="1032"/>
    <tableColumn id="3" xr3:uid="{949FD0B3-8C37-48A9-A76B-CEBAF8DB95BB}" name="Prev Close" dataDxfId="1031"/>
    <tableColumn id="4" xr3:uid="{34294C74-92CC-4D2E-82E4-8E2EB5D8CF6C}" name="% Change" dataDxfId="1030"/>
    <tableColumn id="5" xr3:uid="{F5558C2D-3035-41B7-B5F5-3557C44A95E0}" name="Point Change" dataDxfId="1029"/>
  </tableColumns>
  <tableStyleInfo name="TableStyleLight21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F947C431-FEC4-4502-BE18-B686877C5D7E}" name="Table92436496275" displayName="Table92436496275" ref="W28:AA44" totalsRowShown="0" headerRowDxfId="1028" dataDxfId="1026" headerRowBorderDxfId="1027" tableBorderDxfId="1025">
  <autoFilter ref="W28:AA44" xr:uid="{4B16290A-B6DA-4697-9694-6D659880B637}"/>
  <tableColumns count="5">
    <tableColumn id="1" xr3:uid="{2A34C445-FA97-403A-A60B-576D582ED7BA}" name="Symbol" dataDxfId="1024"/>
    <tableColumn id="2" xr3:uid="{833D8D43-44AA-4C12-B1C1-5576FEA88521}" name="Close" dataDxfId="1023"/>
    <tableColumn id="3" xr3:uid="{21A9721C-79E4-4E2A-8071-689F3895D921}" name="Prev Close" dataDxfId="1022"/>
    <tableColumn id="4" xr3:uid="{FBC5D559-0433-476B-8CF1-E30B93C7996F}" name="% Change" dataDxfId="1021"/>
    <tableColumn id="5" xr3:uid="{0D5E00CE-EDC1-4F47-BAF8-F4D9D0B51189}" name="Point Change" dataDxfId="1020"/>
  </tableColumns>
  <tableStyleInfo name="TableStyleLight21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106B898A-9D34-4036-A92F-F02A7E9E71A0}" name="Table102537506376" displayName="Table102537506376" ref="AD28:AH47" totalsRowShown="0" headerRowDxfId="1019" dataDxfId="1017" headerRowBorderDxfId="1018">
  <autoFilter ref="AD28:AH47" xr:uid="{7FBC4083-988B-441E-88C9-75206C52BA40}"/>
  <tableColumns count="5">
    <tableColumn id="1" xr3:uid="{ED838C2B-7482-4B27-9787-ADD1D48402F2}" name="Symbol" dataDxfId="1016"/>
    <tableColumn id="2" xr3:uid="{1E7F652B-47A6-4910-A89A-852CDA3A8D74}" name="Close" dataDxfId="1015"/>
    <tableColumn id="3" xr3:uid="{31FE2700-5FF6-4C30-8FD9-64C8EC3482DC}" name="Prev Close" dataDxfId="1014"/>
    <tableColumn id="4" xr3:uid="{B3D6E9D7-35E6-4CC8-8628-D27980FE1319}" name="% Change" dataDxfId="1013"/>
    <tableColumn id="5" xr3:uid="{4522B04D-CCBA-444A-A6FF-37BC4C0BDECB}" name="Point Change" dataDxfId="1012"/>
  </tableColumns>
  <tableStyleInfo name="TableStyleLight21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025545B9-291A-4796-A77E-93C29BA1CF87}" name="Table122638516477" displayName="Table122638516477" ref="AK28:AO31" totalsRowShown="0" headerRowDxfId="1011" dataDxfId="1009" headerRowBorderDxfId="1010">
  <autoFilter ref="AK28:AO31" xr:uid="{0C7C19C9-3314-44F3-8C7A-B4ADB041B08F}"/>
  <tableColumns count="5">
    <tableColumn id="1" xr3:uid="{B7708959-3426-4D6A-B78E-CDADEAD78F3D}" name="Symbol" dataDxfId="1008"/>
    <tableColumn id="2" xr3:uid="{3277D64D-9EE9-45CC-9495-A11030ACA657}" name="Close" dataDxfId="1007"/>
    <tableColumn id="3" xr3:uid="{49702B30-84E5-4545-BB1A-CDF6AFA00163}" name="Prev Close" dataDxfId="1006"/>
    <tableColumn id="4" xr3:uid="{15D23259-2ACB-4E2A-926B-22AD4649677C}" name="% Change" dataDxfId="1005"/>
    <tableColumn id="5" xr3:uid="{A3CE167C-95C0-4D46-8DB6-539B30DD8801}" name="Point Change" dataDxfId="1004"/>
  </tableColumns>
  <tableStyleInfo name="TableStyleLight21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5B849EB8-169E-48B3-83B5-8F477A43F2BA}" name="Table12142739526578" displayName="Table12142739526578" ref="AR28:AV30" totalsRowShown="0" headerRowDxfId="1003" dataDxfId="1001" headerRowBorderDxfId="1002">
  <autoFilter ref="AR28:AV30" xr:uid="{CEC11BFB-F7ED-4DBA-88D0-55C3EE657340}"/>
  <tableColumns count="5">
    <tableColumn id="1" xr3:uid="{DD650B7E-C5C8-4A97-B8B3-8997723D1A69}" name="Symbol" dataDxfId="1000"/>
    <tableColumn id="2" xr3:uid="{F5252700-629D-454F-A5DA-953375DAFD52}" name="Close" dataDxfId="999"/>
    <tableColumn id="3" xr3:uid="{E94C699D-40C7-478D-BA6A-23E5484A4E89}" name="Prev Close" dataDxfId="998"/>
    <tableColumn id="4" xr3:uid="{2A1A807C-B0FF-4FAD-81BC-9B7B74416B79}" name="% Change" dataDxfId="997"/>
    <tableColumn id="5" xr3:uid="{86F38BA1-45F9-4EA6-A0C1-8E77DC49CDD6}" name="Point Change" dataDxfId="996"/>
  </tableColumns>
  <tableStyleInfo name="TableStyleLight21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DAEC012A-EF38-493F-BA46-24F7AE5932B7}" name="Table142840536679" displayName="Table142840536679" ref="AY28:BC40" totalsRowShown="0" headerRowDxfId="995" dataDxfId="993" headerRowBorderDxfId="994">
  <autoFilter ref="AY28:BC40" xr:uid="{85E4FEF8-7878-4EEC-A6AA-6B811225F26C}"/>
  <tableColumns count="5">
    <tableColumn id="1" xr3:uid="{DBEDF813-7E2C-4747-94C7-6D717C2F0D13}" name="Symbol" dataDxfId="992"/>
    <tableColumn id="2" xr3:uid="{9C4E83C2-0CE2-4887-B1E5-E0DCCFC3CD1D}" name="Close" dataDxfId="991"/>
    <tableColumn id="3" xr3:uid="{83DC08A2-1C61-4BBD-8AB2-1B139AD52787}" name="Prev Close" dataDxfId="990"/>
    <tableColumn id="4" xr3:uid="{DA00FB65-6459-4C58-A085-8937D687826B}" name="% Change" dataDxfId="989"/>
    <tableColumn id="5" xr3:uid="{308C8E1D-7425-4411-95E1-6401724644FB}" name="Point Change" dataDxfId="988"/>
  </tableColumns>
  <tableStyleInfo name="TableStyleLight21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19A9542D-173E-441B-9793-EDE7CA8C7C04}" name="Table152941546780" displayName="Table152941546780" ref="BF28:BJ32" totalsRowShown="0" headerRowDxfId="987" dataDxfId="985" headerRowBorderDxfId="986">
  <autoFilter ref="BF28:BJ32" xr:uid="{3C5264A9-DF78-4DCE-B48E-13D7D06893B0}"/>
  <tableColumns count="5">
    <tableColumn id="1" xr3:uid="{CA485A1C-1832-4CF4-A56F-CAD614434BC5}" name="Symbol" dataDxfId="984"/>
    <tableColumn id="2" xr3:uid="{A02B69FF-F3ED-4C8C-AC90-06707810BF73}" name="Close" dataDxfId="983"/>
    <tableColumn id="3" xr3:uid="{7388B8EB-B2CD-45E2-8AA2-F012417CCE38}" name="Prev Close" dataDxfId="982"/>
    <tableColumn id="4" xr3:uid="{CFA8E110-C0A2-49D2-8D62-6270CA77E3FF}" name="% Change" dataDxfId="981"/>
    <tableColumn id="5" xr3:uid="{92C76CFF-44F4-4482-8934-2929B6D9AA11}" name="Point Change" dataDxfId="980"/>
  </tableColumns>
  <tableStyleInfo name="TableStyleLight21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3D0B2701-5604-49F9-8319-94BD3B7C6291}" name="Table163042556881" displayName="Table163042556881" ref="BM28:BQ32" totalsRowShown="0" headerRowDxfId="979" dataDxfId="977" headerRowBorderDxfId="978">
  <autoFilter ref="BM28:BQ32" xr:uid="{00B34D24-4637-4E0B-A9E9-7C682F09CCB5}"/>
  <tableColumns count="5">
    <tableColumn id="1" xr3:uid="{0CDBC33C-F4FB-4311-A98C-35AD190F8755}" name="Symbol" dataDxfId="976"/>
    <tableColumn id="2" xr3:uid="{24E4999B-654B-447B-8311-73703ED55FCF}" name="Close" dataDxfId="975"/>
    <tableColumn id="3" xr3:uid="{F9566E2C-22F3-42D7-96C9-A8878A7223D7}" name="Prev Close" dataDxfId="974"/>
    <tableColumn id="4" xr3:uid="{CFE9B69D-5914-466F-AF7B-D5B239EFF765}" name="% Change" dataDxfId="973"/>
    <tableColumn id="5" xr3:uid="{7C588901-B9DE-4255-B859-5AB29CD866C8}" name="Point Change" dataDxfId="972"/>
  </tableColumns>
  <tableStyleInfo name="TableStyleLight21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43DD3AD2-447D-480A-BE40-7949395DB82A}" name="Table173143566982" displayName="Table173143566982" ref="BT28:BX80" totalsRowShown="0" headerRowDxfId="971" dataDxfId="969" headerRowBorderDxfId="970">
  <autoFilter ref="BT28:BX80" xr:uid="{CA38C36B-DA51-420D-81AB-0AEB00622B5E}"/>
  <tableColumns count="5">
    <tableColumn id="1" xr3:uid="{E1307450-1C5D-4390-A4ED-79D95400733E}" name="Symbol" dataDxfId="968"/>
    <tableColumn id="2" xr3:uid="{24839169-D2A4-4C3D-8D42-A2A70D7C07FF}" name="Close" dataDxfId="967"/>
    <tableColumn id="3" xr3:uid="{D353DB1A-20B6-456E-979E-936A3616F10A}" name="Prev Close" dataDxfId="966"/>
    <tableColumn id="4" xr3:uid="{E714E4B5-3EAE-45F6-979F-E2CDD2C78F98}" name="% Change" dataDxfId="965"/>
    <tableColumn id="5" xr3:uid="{7A8F6C9A-F8B7-4A45-B5CF-08AF4460A496}" name="Point Change" dataDxfId="964"/>
  </tableColumns>
  <tableStyleInfo name="TableStyleLight21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EC8B8C92-33B2-4A50-814C-3F4B1DB40B0A}" name="Table183244577083" displayName="Table183244577083" ref="CA28:CE52" totalsRowShown="0" headerRowDxfId="963" dataDxfId="961" headerRowBorderDxfId="962">
  <autoFilter ref="CA28:CE52" xr:uid="{06AE3361-FB3C-4CF9-97DD-B1721BEDB19C}"/>
  <tableColumns count="5">
    <tableColumn id="1" xr3:uid="{38A5CE77-3251-485D-89D4-62710613672E}" name="Symbol" dataDxfId="960"/>
    <tableColumn id="2" xr3:uid="{FA2DF805-B78C-49BA-BDAA-8F501D03BEE7}" name="Close" dataDxfId="959"/>
    <tableColumn id="3" xr3:uid="{4F653817-1C28-4FE6-AAEF-02AE9652441B}" name="Prev Close" dataDxfId="958"/>
    <tableColumn id="4" xr3:uid="{1BCF8EE0-C561-4CBB-856E-5236D4D3B121}" name="% Change" dataDxfId="957"/>
    <tableColumn id="5" xr3:uid="{7E758142-B9AE-4FBC-8BC5-602C7FB827D0}" name="Point Change" dataDxfId="956"/>
  </tableColumns>
  <tableStyleInfo name="TableStyleLight21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86FC703A-F1BC-4D9C-A545-70AFCD87E9F0}" name="Table420645587184" displayName="Table420645587184" ref="K4:O18" totalsRowShown="0" headerRowDxfId="955" dataDxfId="954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0C49D036-8590-4422-A37B-C3A2E4715196}" name="Symbol" dataDxfId="953"/>
    <tableColumn id="2" xr3:uid="{08570C78-7B3E-4688-81B9-B087A5594DED}" name="Close" dataDxfId="952"/>
    <tableColumn id="3" xr3:uid="{1273A522-5D54-48EA-A64D-6A2784EBA0C9}" name="Prev Close" dataDxfId="951"/>
    <tableColumn id="4" xr3:uid="{BA6F1215-99A6-4BD0-8502-C2D233D3C48A}" name="% Change" dataDxfId="950"/>
    <tableColumn id="5" xr3:uid="{E667D6DC-3B53-4D4B-BC9B-52A99A91E654}" name="Point Change" dataDxfId="949"/>
  </tableColumns>
  <tableStyleInfo name="TableStyleLight21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D98B2BAA-E0DE-44DF-88A8-9A12A21EC956}" name="Table6211246597285" displayName="Table6211246597285" ref="B27:F42" totalsRowShown="0" headerRowDxfId="948" dataDxfId="946" headerRowBorderDxfId="947" tableBorderDxfId="945">
  <autoFilter ref="B27:F42" xr:uid="{3B764F94-D745-438B-99C9-86E0A2F2BD29}"/>
  <tableColumns count="5">
    <tableColumn id="1" xr3:uid="{720A4C52-6B8A-42CF-B3BF-1A25472BCD99}" name="Symbol" dataDxfId="944"/>
    <tableColumn id="2" xr3:uid="{1F5CD2ED-790B-420B-B95C-626887338132}" name="Close" dataDxfId="943"/>
    <tableColumn id="3" xr3:uid="{8FF35103-5075-4984-8658-31396AA7868D}" name="Prev Close" dataDxfId="942"/>
    <tableColumn id="4" xr3:uid="{1A6B8CF0-7617-424E-8E23-E49D1E15A9BC}" name="% Change" dataDxfId="941"/>
    <tableColumn id="5" xr3:uid="{4B5EB29E-9CA7-4142-9166-363F06897EBF}" name="Point Change" dataDxfId="940"/>
  </tableColumns>
  <tableStyleInfo name="TableStyleLight21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ABB8EDAD-F28E-44AE-81BB-7E163351CCC2}" name="Table7223447607386" displayName="Table7223447607386" ref="I29:M78" totalsRowShown="0" headerRowDxfId="939" dataDxfId="937" headerRowBorderDxfId="938" tableBorderDxfId="936">
  <autoFilter ref="I29:M78" xr:uid="{95319CC8-05DF-425D-96FD-BBD60FB33B46}"/>
  <tableColumns count="5">
    <tableColumn id="1" xr3:uid="{DB3DAE9A-804F-49B1-A54F-FC4745951088}" name="Symbol" dataDxfId="935"/>
    <tableColumn id="2" xr3:uid="{D4747E9D-406D-49F5-80C8-79CB1B2ABEFB}" name="Close" dataDxfId="934"/>
    <tableColumn id="3" xr3:uid="{13369CBA-91F3-4652-8F59-79761406E220}" name="Prev Close" dataDxfId="933"/>
    <tableColumn id="4" xr3:uid="{07903EF2-66C3-4F44-9807-5AFAD8FC5BB7}" name="% Change" dataDxfId="932"/>
    <tableColumn id="5" xr3:uid="{790E0785-5582-49D0-A88E-6B1FDEC938A9}" name="Point Change" dataDxfId="931"/>
  </tableColumns>
  <tableStyleInfo name="TableStyleLight21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E6A79113-796F-4899-9890-83B12520CCC3}" name="Table8233548617487" displayName="Table8233548617487" ref="P28:T34" totalsRowShown="0" headerRowDxfId="930" dataDxfId="928" headerRowBorderDxfId="929">
  <autoFilter ref="P28:T34" xr:uid="{ED7585A4-D18A-434D-876A-7D84DF2E8F80}"/>
  <tableColumns count="5">
    <tableColumn id="1" xr3:uid="{E4E76D62-31C2-4426-91CD-A28FF1242663}" name="Symbol" dataDxfId="927"/>
    <tableColumn id="2" xr3:uid="{296D0F1A-3388-4975-AC64-F14C012A404F}" name="Close" dataDxfId="926"/>
    <tableColumn id="3" xr3:uid="{CCD938DF-E037-416A-881E-2969DB0CECE3}" name="Prev Close" dataDxfId="925"/>
    <tableColumn id="4" xr3:uid="{C002A5BA-2F57-4254-B1F7-E1E3CAAC5789}" name="% Change" dataDxfId="924"/>
    <tableColumn id="5" xr3:uid="{72EFC4FB-AA79-4BBB-9F02-88BE1829FBEA}" name="Point Change" dataDxfId="923"/>
  </tableColumns>
  <tableStyleInfo name="TableStyleLight21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441E66CF-02B2-4527-81B0-79701A4F1C31}" name="Table9243649627588" displayName="Table9243649627588" ref="W28:AA44" totalsRowShown="0" headerRowDxfId="922" dataDxfId="920" headerRowBorderDxfId="921" tableBorderDxfId="919">
  <autoFilter ref="W28:AA44" xr:uid="{4B16290A-B6DA-4697-9694-6D659880B637}"/>
  <tableColumns count="5">
    <tableColumn id="1" xr3:uid="{6CE7D85A-BC76-4FFB-9D0A-50083BDB8570}" name="Symbol" dataDxfId="918"/>
    <tableColumn id="2" xr3:uid="{51C862E0-A7FA-4B9B-9EF1-275FA752FBF2}" name="Close" dataDxfId="917"/>
    <tableColumn id="3" xr3:uid="{CEF7447B-9976-4A39-8981-22F1A1F5B4D5}" name="Prev Close" dataDxfId="916"/>
    <tableColumn id="4" xr3:uid="{CAFFA853-3B19-42DA-BD43-73C7D32F52A1}" name="% Change" dataDxfId="915"/>
    <tableColumn id="5" xr3:uid="{D1EB8C9A-6D45-4241-ACB2-F685A4DFF333}" name="Point Change" dataDxfId="914"/>
  </tableColumns>
  <tableStyleInfo name="TableStyleLight21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360048CC-DD50-40D5-8984-C5F02D589901}" name="Table10253750637689" displayName="Table10253750637689" ref="AD28:AH47" totalsRowShown="0" headerRowDxfId="913" dataDxfId="911" headerRowBorderDxfId="912">
  <autoFilter ref="AD28:AH47" xr:uid="{7FBC4083-988B-441E-88C9-75206C52BA40}"/>
  <tableColumns count="5">
    <tableColumn id="1" xr3:uid="{79B50F1D-F457-48AB-89A8-BB620DB6A48A}" name="Symbol" dataDxfId="910"/>
    <tableColumn id="2" xr3:uid="{031721AE-FDBA-40E1-8D86-132BE8D810C4}" name="Close" dataDxfId="909"/>
    <tableColumn id="3" xr3:uid="{B4DC455D-0312-4E32-9A9D-F2C85BB9BCE3}" name="Prev Close" dataDxfId="908"/>
    <tableColumn id="4" xr3:uid="{9452F525-3382-433E-9D6A-1F4011C8541D}" name="% Change" dataDxfId="907"/>
    <tableColumn id="5" xr3:uid="{FD494B65-14BA-4AF1-ACB5-8CEBF7E74744}" name="Point Change" dataDxfId="906"/>
  </tableColumns>
  <tableStyleInfo name="TableStyleLight21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138ABD46-01E2-47D4-AAA4-6E0AD5691202}" name="Table12263851647790" displayName="Table12263851647790" ref="AK28:AO31" totalsRowShown="0" headerRowDxfId="905" dataDxfId="903" headerRowBorderDxfId="904">
  <autoFilter ref="AK28:AO31" xr:uid="{0C7C19C9-3314-44F3-8C7A-B4ADB041B08F}"/>
  <tableColumns count="5">
    <tableColumn id="1" xr3:uid="{B8140E04-3C48-4F5D-90A8-CF98F9394BCA}" name="Symbol" dataDxfId="902"/>
    <tableColumn id="2" xr3:uid="{36AAFFEC-B0DB-4897-9059-5687CC83DF1C}" name="Close" dataDxfId="901"/>
    <tableColumn id="3" xr3:uid="{31526B0A-B4F4-4567-A31B-036AB2567E88}" name="Prev Close" dataDxfId="900"/>
    <tableColumn id="4" xr3:uid="{AE85601C-54AA-4E23-AA57-8D4716E9A2CD}" name="% Change" dataDxfId="899"/>
    <tableColumn id="5" xr3:uid="{B8169D05-2711-4731-A025-49E152B86F77}" name="Point Change" dataDxfId="898"/>
  </tableColumns>
  <tableStyleInfo name="TableStyleLight21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5B7873EC-3223-4C4C-B510-28C59A99F4BA}" name="Table1214273952657891" displayName="Table1214273952657891" ref="AR28:AV30" totalsRowShown="0" headerRowDxfId="897" dataDxfId="895" headerRowBorderDxfId="896">
  <autoFilter ref="AR28:AV30" xr:uid="{CEC11BFB-F7ED-4DBA-88D0-55C3EE657340}"/>
  <tableColumns count="5">
    <tableColumn id="1" xr3:uid="{6F838DA1-F54D-4A95-946F-29F1F6324B1B}" name="Symbol" dataDxfId="894"/>
    <tableColumn id="2" xr3:uid="{4CAC3B98-8E34-4CC8-8167-DB1A2DFCE508}" name="Close" dataDxfId="893"/>
    <tableColumn id="3" xr3:uid="{13E1AB1F-5C32-48E5-A949-6C363F47CA6A}" name="Prev Close" dataDxfId="892"/>
    <tableColumn id="4" xr3:uid="{2C8E0416-909B-4D71-8AA0-1C4FBDB3706B}" name="% Change" dataDxfId="891"/>
    <tableColumn id="5" xr3:uid="{42A47DA7-132E-40AA-A32C-3F953FE203EA}" name="Point Change" dataDxfId="890"/>
  </tableColumns>
  <tableStyleInfo name="TableStyleLight21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C2D663DD-C9F8-424E-BDA1-CB940D9399E4}" name="Table14284053667992" displayName="Table14284053667992" ref="AY28:BC40" totalsRowShown="0" headerRowDxfId="889" dataDxfId="887" headerRowBorderDxfId="888">
  <autoFilter ref="AY28:BC40" xr:uid="{85E4FEF8-7878-4EEC-A6AA-6B811225F26C}"/>
  <tableColumns count="5">
    <tableColumn id="1" xr3:uid="{D6F75346-3D1B-4E77-BC35-AC1DC74D1B6E}" name="Symbol" dataDxfId="886"/>
    <tableColumn id="2" xr3:uid="{3ED94C47-FE31-45C3-90C8-D20C8B615C5F}" name="Close" dataDxfId="885"/>
    <tableColumn id="3" xr3:uid="{117EB2DF-DD72-400C-B49D-2E74BA22C914}" name="Prev Close" dataDxfId="884"/>
    <tableColumn id="4" xr3:uid="{2B6A3EDD-DC6B-42CD-93F0-2EF85CE1A060}" name="% Change" dataDxfId="883"/>
    <tableColumn id="5" xr3:uid="{70811222-83DF-434A-9C71-87AA90B8D77A}" name="Point Change" dataDxfId="882"/>
  </tableColumns>
  <tableStyleInfo name="TableStyleLight21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ECC6EA3C-FEB1-4C00-AD01-A985AEC8B06D}" name="Table15294154678093" displayName="Table15294154678093" ref="BF28:BJ32" totalsRowShown="0" headerRowDxfId="881" dataDxfId="879" headerRowBorderDxfId="880">
  <autoFilter ref="BF28:BJ32" xr:uid="{3C5264A9-DF78-4DCE-B48E-13D7D06893B0}"/>
  <tableColumns count="5">
    <tableColumn id="1" xr3:uid="{234636AE-36FC-44A0-A43C-FB0B5260E9A2}" name="Symbol" dataDxfId="878"/>
    <tableColumn id="2" xr3:uid="{3DF99CA1-7AA5-4629-8E5B-9679ABAE6BA4}" name="Close" dataDxfId="877"/>
    <tableColumn id="3" xr3:uid="{777AA8AB-F2E0-468B-B880-AA445041F78A}" name="Prev Close" dataDxfId="876"/>
    <tableColumn id="4" xr3:uid="{20458E15-8240-452E-BEA2-1413BE6D3A05}" name="% Change" dataDxfId="875"/>
    <tableColumn id="5" xr3:uid="{92C6D7B2-7218-44E4-B290-E9155E08D20F}" name="Point Change" dataDxfId="874"/>
  </tableColumns>
  <tableStyleInfo name="TableStyleLight21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CA294CD7-0611-4613-92CD-3782A7F1F5C2}" name="Table16304255688194" displayName="Table16304255688194" ref="BM28:BQ32" totalsRowShown="0" headerRowDxfId="873" dataDxfId="871" headerRowBorderDxfId="872">
  <autoFilter ref="BM28:BQ32" xr:uid="{00B34D24-4637-4E0B-A9E9-7C682F09CCB5}"/>
  <tableColumns count="5">
    <tableColumn id="1" xr3:uid="{41234A36-E1C1-4B3F-9647-D27A1448115D}" name="Symbol" dataDxfId="870"/>
    <tableColumn id="2" xr3:uid="{01655931-B232-4F0B-B9C4-2B60528C7561}" name="Close" dataDxfId="869"/>
    <tableColumn id="3" xr3:uid="{66382290-217D-4ECB-B9B4-CB4BDBB70F57}" name="Prev Close" dataDxfId="868"/>
    <tableColumn id="4" xr3:uid="{C87ED42F-5274-452D-9CAC-C26227E93069}" name="% Change" dataDxfId="867"/>
    <tableColumn id="5" xr3:uid="{F2DEDA0B-1FB1-41F3-B681-FDA3615698D5}" name="Point Change" dataDxfId="866"/>
  </tableColumns>
  <tableStyleInfo name="TableStyleLight21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7ED12D9C-07E2-444A-BC24-FF9B0F105844}" name="Table17314356698295" displayName="Table17314356698295" ref="BT28:BX80" totalsRowShown="0" headerRowDxfId="865" dataDxfId="863" headerRowBorderDxfId="864">
  <autoFilter ref="BT28:BX80" xr:uid="{CA38C36B-DA51-420D-81AB-0AEB00622B5E}"/>
  <tableColumns count="5">
    <tableColumn id="1" xr3:uid="{AAF1327E-C893-46E9-BCF8-3250A22440E1}" name="Symbol" dataDxfId="862"/>
    <tableColumn id="2" xr3:uid="{64910D3A-4FE2-4719-BC54-5E41158DBB9A}" name="Close" dataDxfId="861"/>
    <tableColumn id="3" xr3:uid="{AC4972B0-D2E7-4E06-8135-5DE24CA14BC4}" name="Prev Close" dataDxfId="860"/>
    <tableColumn id="4" xr3:uid="{A99FF830-FCA7-4289-BEB0-3673E5D056E9}" name="% Change" dataDxfId="859"/>
    <tableColumn id="5" xr3:uid="{7499F2B3-9C1E-40B3-97B3-3E8AC7771309}" name="Point Change" dataDxfId="858"/>
  </tableColumns>
  <tableStyleInfo name="TableStyleLight21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3D1DF4EC-6FCF-4F2B-B074-4CD8934986E9}" name="Table18324457708396" displayName="Table18324457708396" ref="CA28:CE52" totalsRowShown="0" headerRowDxfId="857" dataDxfId="855" headerRowBorderDxfId="856">
  <autoFilter ref="CA28:CE52" xr:uid="{06AE3361-FB3C-4CF9-97DD-B1721BEDB19C}"/>
  <tableColumns count="5">
    <tableColumn id="1" xr3:uid="{2FFFBA36-44F1-410B-A8E8-9F976F75CAF5}" name="Symbol" dataDxfId="854"/>
    <tableColumn id="2" xr3:uid="{17B1F025-34A8-420A-B070-0737948318A4}" name="Close" dataDxfId="853"/>
    <tableColumn id="3" xr3:uid="{1154A9AD-DE7E-420C-A042-FFBAE996ABE2}" name="Prev Close" dataDxfId="852"/>
    <tableColumn id="4" xr3:uid="{C8126C7B-CC4E-4702-B77E-AE0368D8090B}" name="% Change" dataDxfId="851"/>
    <tableColumn id="5" xr3:uid="{90180F7B-71CA-484A-8365-F67263823F98}" name="Point Change" dataDxfId="850"/>
  </tableColumns>
  <tableStyleInfo name="TableStyleLight21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10A2E13F-B380-4C8E-9C5A-7FB9B2FA12DB}" name="Table42064558718497" displayName="Table42064558718497" ref="K4:O18" totalsRowShown="0" headerRowDxfId="849" dataDxfId="848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D5ECBE90-E824-4932-98EF-F2E97E1AD2B5}" name="Symbol" dataDxfId="847"/>
    <tableColumn id="2" xr3:uid="{227FF84B-DC23-4F5A-B039-CC1FD26CE856}" name="Close" dataDxfId="846"/>
    <tableColumn id="3" xr3:uid="{185B805F-8A06-42F1-AB67-62F88F964F62}" name="Prev Close" dataDxfId="845"/>
    <tableColumn id="4" xr3:uid="{52E8EA6B-5754-43E0-8472-025FDFF5DD63}" name="% Change" dataDxfId="844"/>
    <tableColumn id="5" xr3:uid="{CD093560-CEE9-47EA-9A29-2AFC2C00C908}" name="Point Change" dataDxfId="843"/>
  </tableColumns>
  <tableStyleInfo name="TableStyleLight21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0FD590FB-2E7A-45A2-805E-72EB223F6637}" name="Table621124659728598" displayName="Table621124659728598" ref="B27:F42" totalsRowShown="0" headerRowDxfId="842" dataDxfId="840" headerRowBorderDxfId="841" tableBorderDxfId="839">
  <autoFilter ref="B27:F42" xr:uid="{3B764F94-D745-438B-99C9-86E0A2F2BD29}"/>
  <tableColumns count="5">
    <tableColumn id="1" xr3:uid="{1814EC3E-F9FD-4C7A-9BF3-051E05D01165}" name="Symbol" dataDxfId="838"/>
    <tableColumn id="2" xr3:uid="{D2538C96-B534-4DD1-A74D-B910C15E462A}" name="Close" dataDxfId="837"/>
    <tableColumn id="3" xr3:uid="{8600D488-D5F9-4CEC-B62C-8A7F6C03389C}" name="Prev Close" dataDxfId="836"/>
    <tableColumn id="4" xr3:uid="{A372275D-1738-4CBE-9D6F-25DB404111F1}" name="% Change" dataDxfId="835"/>
    <tableColumn id="5" xr3:uid="{AF5C7A3D-D0C5-49D4-A909-699E403142F8}" name="Point Change" dataDxfId="834"/>
  </tableColumns>
  <tableStyleInfo name="TableStyleLight21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41585EFA-5A14-432E-9519-3FEEA05B4749}" name="Table722344760738699" displayName="Table722344760738699" ref="I29:M86" totalsRowShown="0" headerRowDxfId="833" dataDxfId="831" headerRowBorderDxfId="832" tableBorderDxfId="830">
  <autoFilter ref="I29:M86" xr:uid="{95319CC8-05DF-425D-96FD-BBD60FB33B46}"/>
  <tableColumns count="5">
    <tableColumn id="1" xr3:uid="{D97E25D7-68D2-4365-8F99-990930FEE736}" name="Symbol" dataDxfId="829"/>
    <tableColumn id="2" xr3:uid="{CAF66E65-7DCF-424D-9769-92CDCD3DBFB8}" name="Close" dataDxfId="828"/>
    <tableColumn id="3" xr3:uid="{44C9BFB8-5E1A-45F8-972D-AAF6A8F03B98}" name="Prev Close" dataDxfId="827"/>
    <tableColumn id="4" xr3:uid="{87F3913C-AAB3-4AB4-939D-715A1C81884C}" name="% Change" dataDxfId="826"/>
    <tableColumn id="5" xr3:uid="{D36C9036-9BE0-43E1-BFDF-0B58F28F08E4}" name="Point Change" dataDxfId="825"/>
  </tableColumns>
  <tableStyleInfo name="TableStyleLight21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2DCA5229-6266-45E8-B34B-0183F450982A}" name="Table8233548617487100" displayName="Table8233548617487100" ref="P28:T34" totalsRowShown="0" headerRowDxfId="824" dataDxfId="822" headerRowBorderDxfId="823">
  <autoFilter ref="P28:T34" xr:uid="{ED7585A4-D18A-434D-876A-7D84DF2E8F80}"/>
  <tableColumns count="5">
    <tableColumn id="1" xr3:uid="{DACB4E94-FFDE-49D5-BBD8-FE9836AB5A6A}" name="Symbol" dataDxfId="821"/>
    <tableColumn id="2" xr3:uid="{A48783DC-19DF-4255-8B71-0850FFCBD899}" name="Close" dataDxfId="820"/>
    <tableColumn id="3" xr3:uid="{5C381EB3-E938-48E4-9B70-CC66BFE89B3B}" name="Prev Close" dataDxfId="819"/>
    <tableColumn id="4" xr3:uid="{8449C2B1-1DB3-4A6E-A9E3-14056FA936F2}" name="% Change" dataDxfId="818"/>
    <tableColumn id="5" xr3:uid="{0D1A8572-3F17-40E0-8845-C1DC7F291D12}" name="Point Change" dataDxfId="817"/>
  </tableColumns>
  <tableStyleInfo name="TableStyleLight21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E3574335-1B6D-46B2-9D48-53C419F90A9F}" name="Table9243649627588101" displayName="Table9243649627588101" ref="W28:AA44" totalsRowShown="0" headerRowDxfId="816" dataDxfId="814" headerRowBorderDxfId="815" tableBorderDxfId="813">
  <autoFilter ref="W28:AA44" xr:uid="{4B16290A-B6DA-4697-9694-6D659880B637}"/>
  <tableColumns count="5">
    <tableColumn id="1" xr3:uid="{6BF6D818-F50E-467D-BEED-752ED9537E3E}" name="Symbol" dataDxfId="812"/>
    <tableColumn id="2" xr3:uid="{C2C17D2C-1B07-472E-9457-8677BB5907DB}" name="Close" dataDxfId="811"/>
    <tableColumn id="3" xr3:uid="{527B29B7-459E-4BB5-8D15-5B475C8D3242}" name="Prev Close" dataDxfId="810"/>
    <tableColumn id="4" xr3:uid="{529FA8D9-6981-43BC-8D4D-CE65558DB2CA}" name="% Change" dataDxfId="809"/>
    <tableColumn id="5" xr3:uid="{11524AD9-2DF2-4EC9-B22E-0511A0026C1A}" name="Point Change" dataDxfId="808"/>
  </tableColumns>
  <tableStyleInfo name="TableStyleLight21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2EB4D4EB-FF49-4F1B-BEDC-6BD51732B491}" name="Table10253750637689102" displayName="Table10253750637689102" ref="AD28:AH47" totalsRowShown="0" headerRowDxfId="807" dataDxfId="805" headerRowBorderDxfId="806">
  <autoFilter ref="AD28:AH47" xr:uid="{7FBC4083-988B-441E-88C9-75206C52BA40}"/>
  <tableColumns count="5">
    <tableColumn id="1" xr3:uid="{A21B96EF-CEC9-4C26-91CD-566B621C643E}" name="Symbol" dataDxfId="804"/>
    <tableColumn id="2" xr3:uid="{784122BE-97D5-4DDF-8B68-28939B7596CC}" name="Close" dataDxfId="803"/>
    <tableColumn id="3" xr3:uid="{C96EB859-E40A-469D-B280-FC9AD3AEDF5A}" name="Prev Close" dataDxfId="802"/>
    <tableColumn id="4" xr3:uid="{52FC5201-700F-4CC4-AA52-C0D0FB63B278}" name="% Change" dataDxfId="801"/>
    <tableColumn id="5" xr3:uid="{251767D9-7598-447B-8793-F41E1F84A9D6}" name="Point Change" dataDxfId="800"/>
  </tableColumns>
  <tableStyleInfo name="TableStyleLight21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37645292-898F-4696-86AC-246EDD92044C}" name="Table12263851647790103" displayName="Table12263851647790103" ref="AK28:AO31" totalsRowShown="0" headerRowDxfId="799" dataDxfId="797" headerRowBorderDxfId="798">
  <autoFilter ref="AK28:AO31" xr:uid="{0C7C19C9-3314-44F3-8C7A-B4ADB041B08F}"/>
  <tableColumns count="5">
    <tableColumn id="1" xr3:uid="{394F1A54-9803-4D2E-A05E-F915DF8CBB79}" name="Symbol" dataDxfId="796"/>
    <tableColumn id="2" xr3:uid="{2ECC5956-E8F3-4FEA-9D22-2872171F8630}" name="Close" dataDxfId="795"/>
    <tableColumn id="3" xr3:uid="{36453CF7-82EC-47D1-BA24-B9BD2CAB8E7E}" name="Prev Close" dataDxfId="794"/>
    <tableColumn id="4" xr3:uid="{6C0F63F8-114B-43B7-A222-63E8FAA340DF}" name="% Change" dataDxfId="793"/>
    <tableColumn id="5" xr3:uid="{3C4C7722-EC8F-4038-812E-BEAF936AB798}" name="Point Change" dataDxfId="792"/>
  </tableColumns>
  <tableStyleInfo name="TableStyleLight21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5A21788D-E557-4546-B9C0-C33B815D44BB}" name="Table1214273952657891104" displayName="Table1214273952657891104" ref="AR28:AV31" totalsRowShown="0" headerRowDxfId="791" dataDxfId="789" headerRowBorderDxfId="790">
  <autoFilter ref="AR28:AV31" xr:uid="{CEC11BFB-F7ED-4DBA-88D0-55C3EE657340}"/>
  <tableColumns count="5">
    <tableColumn id="1" xr3:uid="{EFDEAF8B-EA32-4DEE-9294-3C7147B65079}" name="Symbol" dataDxfId="788"/>
    <tableColumn id="2" xr3:uid="{0BFD57CC-8489-4501-AC9E-428FFBFC5454}" name="Close" dataDxfId="787"/>
    <tableColumn id="3" xr3:uid="{F9525432-A0B3-46B8-A7D2-8BE86B9AD488}" name="Prev Close" dataDxfId="786"/>
    <tableColumn id="4" xr3:uid="{5269E23F-0F9C-4B2A-93C3-3F2A59CA9A94}" name="% Change" dataDxfId="785"/>
    <tableColumn id="5" xr3:uid="{A6A97E3C-2483-4E90-B92B-962B69F3A1DD}" name="Point Change" dataDxfId="784"/>
  </tableColumns>
  <tableStyleInfo name="TableStyleLight21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37273788-FEEB-4A82-BEA5-FEB2955D8D24}" name="Table14284053667992105" displayName="Table14284053667992105" ref="AY28:BC40" totalsRowShown="0" headerRowDxfId="783" dataDxfId="781" headerRowBorderDxfId="782">
  <autoFilter ref="AY28:BC40" xr:uid="{85E4FEF8-7878-4EEC-A6AA-6B811225F26C}"/>
  <tableColumns count="5">
    <tableColumn id="1" xr3:uid="{8595466B-8BF3-4F17-8AAB-0CEE88268D9A}" name="Symbol" dataDxfId="780"/>
    <tableColumn id="2" xr3:uid="{004A0AF6-BE8B-4563-9C46-238EDFE0FE45}" name="Close" dataDxfId="779"/>
    <tableColumn id="3" xr3:uid="{D4E66037-73B0-45E8-9B8E-08ECB6A6A699}" name="Prev Close" dataDxfId="778"/>
    <tableColumn id="4" xr3:uid="{35456EEE-8E8C-4BD2-9C06-0E400DA87F77}" name="% Change" dataDxfId="777"/>
    <tableColumn id="5" xr3:uid="{DB329C8F-A9EF-4CD8-9580-BF1745281E85}" name="Point Change" dataDxfId="776"/>
  </tableColumns>
  <tableStyleInfo name="TableStyleLight21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C663E8D0-2221-403D-9BF2-89E2A0F257B5}" name="Table15294154678093106" displayName="Table15294154678093106" ref="BF28:BJ32" totalsRowShown="0" headerRowDxfId="775" dataDxfId="773" headerRowBorderDxfId="774">
  <autoFilter ref="BF28:BJ32" xr:uid="{3C5264A9-DF78-4DCE-B48E-13D7D06893B0}"/>
  <tableColumns count="5">
    <tableColumn id="1" xr3:uid="{93B444EA-CE8C-44AE-9F88-9DA7C762326D}" name="Symbol" dataDxfId="772"/>
    <tableColumn id="2" xr3:uid="{F97C4216-3489-4623-A6E6-644B34F6F4FB}" name="Close" dataDxfId="771"/>
    <tableColumn id="3" xr3:uid="{94AB1797-E890-4BA8-9B72-DDBAE0011C68}" name="Prev Close" dataDxfId="770"/>
    <tableColumn id="4" xr3:uid="{758D3532-DFE7-493E-BC9B-5A5B8BF7FFE6}" name="% Change" dataDxfId="769"/>
    <tableColumn id="5" xr3:uid="{498AC08D-554E-47E1-84A3-AD311BD6276B}" name="Point Change" dataDxfId="768"/>
  </tableColumns>
  <tableStyleInfo name="TableStyleLight21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2361E798-8060-4121-A391-B8B0CDA898B6}" name="Table16304255688194107" displayName="Table16304255688194107" ref="BM28:BQ32" totalsRowShown="0" headerRowDxfId="767" dataDxfId="765" headerRowBorderDxfId="766">
  <autoFilter ref="BM28:BQ32" xr:uid="{00B34D24-4637-4E0B-A9E9-7C682F09CCB5}"/>
  <tableColumns count="5">
    <tableColumn id="1" xr3:uid="{9F957933-C3A3-4B1D-8CD6-5DE7C57B48C6}" name="Symbol" dataDxfId="764"/>
    <tableColumn id="2" xr3:uid="{111F4C1C-4744-4129-A29A-705E8A7143C8}" name="Close" dataDxfId="763"/>
    <tableColumn id="3" xr3:uid="{9C127654-6A0E-4B6D-B655-375A9B17AD7D}" name="Prev Close" dataDxfId="762"/>
    <tableColumn id="4" xr3:uid="{CB286E77-BAC3-4BA2-BA8E-0F84C9E876B0}" name="% Change" dataDxfId="761"/>
    <tableColumn id="5" xr3:uid="{56F9D611-9980-46E5-8526-F7060B2A7ABF}" name="Point Change" dataDxfId="760"/>
  </tableColumns>
  <tableStyleInfo name="TableStyleLight21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BF4EA8D4-A9C9-44DC-B74D-1C3591E3CA17}" name="Table17314356698295108" displayName="Table17314356698295108" ref="BT28:BX80" totalsRowShown="0" headerRowDxfId="759" dataDxfId="757" headerRowBorderDxfId="758">
  <autoFilter ref="BT28:BX80" xr:uid="{CA38C36B-DA51-420D-81AB-0AEB00622B5E}"/>
  <tableColumns count="5">
    <tableColumn id="1" xr3:uid="{D77EB73B-FE5F-4259-8C92-F639E58B070A}" name="Symbol" dataDxfId="756"/>
    <tableColumn id="2" xr3:uid="{1216AED2-3450-46A7-86C5-8CB02B83D77B}" name="Close" dataDxfId="755"/>
    <tableColumn id="3" xr3:uid="{DDCF5E88-DCE0-4197-9104-9DD4D1C8A5AB}" name="Prev Close" dataDxfId="754"/>
    <tableColumn id="4" xr3:uid="{587DA592-7464-4ECA-BACD-93AB5F86C752}" name="% Change" dataDxfId="753"/>
    <tableColumn id="5" xr3:uid="{2DD311A7-A84A-4EC7-A9E8-F4B12F2D105A}" name="Point Change" dataDxfId="752"/>
  </tableColumns>
  <tableStyleInfo name="TableStyleLight21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3FC93483-D63F-4231-B9FF-2C0BBB5FF600}" name="Table18324457708396109" displayName="Table18324457708396109" ref="CA28:CE52" totalsRowShown="0" headerRowDxfId="751" dataDxfId="749" headerRowBorderDxfId="750">
  <autoFilter ref="CA28:CE52" xr:uid="{06AE3361-FB3C-4CF9-97DD-B1721BEDB19C}"/>
  <tableColumns count="5">
    <tableColumn id="1" xr3:uid="{142AF8E5-222D-403F-A91D-BB3D2708EE1A}" name="Symbol" dataDxfId="748"/>
    <tableColumn id="2" xr3:uid="{9B304DFC-16E0-4D02-99DD-B0EE80651745}" name="Close" dataDxfId="747"/>
    <tableColumn id="3" xr3:uid="{E07DB5B3-A030-4802-9902-888D70C4A685}" name="Prev Close" dataDxfId="746"/>
    <tableColumn id="4" xr3:uid="{8F0EBEC0-1824-4D51-B33E-E10E6527F69E}" name="% Change" dataDxfId="745"/>
    <tableColumn id="5" xr3:uid="{792652A9-2800-449F-9DDE-3F8B00200F44}" name="Point Change" dataDxfId="744"/>
  </tableColumns>
  <tableStyleInfo name="TableStyleLight21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A4B22F1D-8D5B-4630-81DF-93A0D53413CF}" name="Table42064558718497110" displayName="Table42064558718497110" ref="K4:O18" totalsRowShown="0" headerRowDxfId="743" dataDxfId="742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48180B55-44C2-4F74-9B78-97856F37F5BF}" name="Symbol" dataDxfId="741"/>
    <tableColumn id="2" xr3:uid="{820F7B6E-2FBA-4E65-BE17-63F8BCFC06D2}" name="Close" dataDxfId="740"/>
    <tableColumn id="3" xr3:uid="{BA3F5A40-4F9E-4A3D-A18F-8650CFE8B3DC}" name="Prev Close" dataDxfId="739"/>
    <tableColumn id="4" xr3:uid="{BE9F6CA9-8C4D-4572-A9E8-FFABE912A2D9}" name="% Change" dataDxfId="738"/>
    <tableColumn id="5" xr3:uid="{4412702F-00E5-47F5-ABF5-8EB82DAD0B6F}" name="Point Change" dataDxfId="737"/>
  </tableColumns>
  <tableStyleInfo name="TableStyleLight21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8A0C78F2-B138-45CC-860D-311A0D285354}" name="Table621124659728598111" displayName="Table621124659728598111" ref="B27:F42" totalsRowShown="0" headerRowDxfId="736" dataDxfId="734" headerRowBorderDxfId="735" tableBorderDxfId="733">
  <autoFilter ref="B27:F42" xr:uid="{3B764F94-D745-438B-99C9-86E0A2F2BD29}"/>
  <tableColumns count="5">
    <tableColumn id="1" xr3:uid="{039B9A85-A9AD-477F-8761-BEA844A5874A}" name="Symbol" dataDxfId="732"/>
    <tableColumn id="2" xr3:uid="{C3BFAE57-8802-44A0-88C1-BFE1CE6AB89C}" name="Close" dataDxfId="731"/>
    <tableColumn id="3" xr3:uid="{320F38C1-4B64-4C36-830C-075F1CA0FC35}" name="Prev Close" dataDxfId="730"/>
    <tableColumn id="4" xr3:uid="{B29CC3E2-0146-418E-B379-8EB96F854213}" name="% Change" dataDxfId="729"/>
    <tableColumn id="5" xr3:uid="{987AE729-6894-474C-AFCE-9C1E7F420B24}" name="Point Change" dataDxfId="728"/>
  </tableColumns>
  <tableStyleInfo name="TableStyleLight21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B1B8FE2C-3211-4F40-A0E3-A3CC365A263A}" name="Table722344760738699112" displayName="Table722344760738699112" ref="I29:M92" totalsRowShown="0" headerRowDxfId="727" dataDxfId="725" headerRowBorderDxfId="726" tableBorderDxfId="724">
  <autoFilter ref="I29:M92" xr:uid="{95319CC8-05DF-425D-96FD-BBD60FB33B46}"/>
  <tableColumns count="5">
    <tableColumn id="1" xr3:uid="{F6B33EF9-3281-4C49-8D7C-F22B6938CCE6}" name="Symbol" dataDxfId="723"/>
    <tableColumn id="2" xr3:uid="{BEF2652C-7ED4-4278-85D4-85C9F47701F0}" name="Close" dataDxfId="722"/>
    <tableColumn id="3" xr3:uid="{25713EA4-22C0-4447-8D45-D79913FFA243}" name="Prev Close" dataDxfId="721"/>
    <tableColumn id="4" xr3:uid="{AB52CB6B-D4F2-4D6E-98C4-30A55B5A229F}" name="% Change" dataDxfId="720"/>
    <tableColumn id="5" xr3:uid="{B9A10263-679B-43A3-BEB0-1AD475E8C335}" name="Point Change" dataDxfId="719"/>
  </tableColumns>
  <tableStyleInfo name="TableStyleLight21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576EB1F8-C716-4E18-BAE0-F4FFB154513E}" name="Table8233548617487100113" displayName="Table8233548617487100113" ref="P28:T34" totalsRowShown="0" headerRowDxfId="718" dataDxfId="716" headerRowBorderDxfId="717">
  <autoFilter ref="P28:T34" xr:uid="{ED7585A4-D18A-434D-876A-7D84DF2E8F80}"/>
  <tableColumns count="5">
    <tableColumn id="1" xr3:uid="{8371D0C7-66A2-4C09-A6D3-ECB4848921D9}" name="Symbol" dataDxfId="715"/>
    <tableColumn id="2" xr3:uid="{35E9F71C-B753-4DDF-8C86-882122E1FF55}" name="Close" dataDxfId="714"/>
    <tableColumn id="3" xr3:uid="{81746D3D-FF40-434A-B093-4CD9C03EF2E9}" name="Prev Close" dataDxfId="713"/>
    <tableColumn id="4" xr3:uid="{82D31320-CC2E-4856-9F5C-E850A1B01781}" name="% Change" dataDxfId="712"/>
    <tableColumn id="5" xr3:uid="{3CE9BA83-2FF9-4233-8466-4DD89A6F032D}" name="Point Change" dataDxfId="711"/>
  </tableColumns>
  <tableStyleInfo name="TableStyleLight21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1DAEA72B-B3BB-44DA-91FC-40737FBA313B}" name="Table9243649627588101114" displayName="Table9243649627588101114" ref="W28:AA44" totalsRowShown="0" headerRowDxfId="710" dataDxfId="708" headerRowBorderDxfId="709" tableBorderDxfId="707">
  <autoFilter ref="W28:AA44" xr:uid="{4B16290A-B6DA-4697-9694-6D659880B637}"/>
  <tableColumns count="5">
    <tableColumn id="1" xr3:uid="{E9CE328D-3D1A-4559-8FAE-25C89A8808B4}" name="Symbol" dataDxfId="706"/>
    <tableColumn id="2" xr3:uid="{B41883F2-1F5E-42D8-8CC2-92BDFBBC4CC8}" name="Close" dataDxfId="705"/>
    <tableColumn id="3" xr3:uid="{A2691BFB-B2EF-4343-B335-CDAA9D495CDD}" name="Prev Close" dataDxfId="704"/>
    <tableColumn id="4" xr3:uid="{F0089668-1475-445A-915D-BC5E9FEB2B34}" name="% Change" dataDxfId="703"/>
    <tableColumn id="5" xr3:uid="{ED2478A8-EFD4-414D-B5E1-B6F45C9D25A2}" name="Point Change" dataDxfId="702"/>
  </tableColumns>
  <tableStyleInfo name="TableStyleLight21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7F7DA2F2-C559-4DA5-BABE-4C860731C233}" name="Table10253750637689102115" displayName="Table10253750637689102115" ref="AD28:AH47" totalsRowShown="0" headerRowDxfId="701" dataDxfId="699" headerRowBorderDxfId="700">
  <autoFilter ref="AD28:AH47" xr:uid="{7FBC4083-988B-441E-88C9-75206C52BA40}"/>
  <tableColumns count="5">
    <tableColumn id="1" xr3:uid="{40E36B10-C142-4E10-A9C9-29AD7F5451F0}" name="Symbol" dataDxfId="698"/>
    <tableColumn id="2" xr3:uid="{AE76296A-DDC7-410D-9AF7-5B5017B179C7}" name="Close" dataDxfId="697"/>
    <tableColumn id="3" xr3:uid="{73D882F7-A275-47AE-98E2-44A6070F09CC}" name="Prev Close" dataDxfId="696"/>
    <tableColumn id="4" xr3:uid="{F75C75B1-9052-4D64-AA69-2D6EB36D9DE3}" name="% Change" dataDxfId="695"/>
    <tableColumn id="5" xr3:uid="{3A9A51D2-60FA-41CF-8CD1-7136F725378D}" name="Point Change" dataDxfId="694"/>
  </tableColumns>
  <tableStyleInfo name="TableStyleLight21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55932646-8495-46B0-ADCD-52541A5ECBEA}" name="Table12263851647790103116" displayName="Table12263851647790103116" ref="AK28:AO31" totalsRowShown="0" headerRowDxfId="693" dataDxfId="691" headerRowBorderDxfId="692">
  <autoFilter ref="AK28:AO31" xr:uid="{0C7C19C9-3314-44F3-8C7A-B4ADB041B08F}"/>
  <tableColumns count="5">
    <tableColumn id="1" xr3:uid="{F60CE7C5-7B6D-4F3C-B5D9-086E849018AB}" name="Symbol" dataDxfId="690"/>
    <tableColumn id="2" xr3:uid="{1DF98B53-6B0B-4BCA-A5B4-94E40CF221C4}" name="Close" dataDxfId="689"/>
    <tableColumn id="3" xr3:uid="{E91F650B-6920-4C1D-ADED-D570DAC40BF1}" name="Prev Close" dataDxfId="688"/>
    <tableColumn id="4" xr3:uid="{35BEEF7A-A9FF-4493-BA06-999B4156494B}" name="% Change" dataDxfId="687"/>
    <tableColumn id="5" xr3:uid="{7D78E021-8A6B-4556-BAE4-23DDE0469E37}" name="Point Change" dataDxfId="686"/>
  </tableColumns>
  <tableStyleInfo name="TableStyleLight21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4112B61E-7AAA-42F3-96AF-7EA9FCD0DD06}" name="Table1214273952657891104117" displayName="Table1214273952657891104117" ref="AR28:AV31" totalsRowShown="0" headerRowDxfId="685" dataDxfId="683" headerRowBorderDxfId="684">
  <autoFilter ref="AR28:AV31" xr:uid="{CEC11BFB-F7ED-4DBA-88D0-55C3EE657340}"/>
  <tableColumns count="5">
    <tableColumn id="1" xr3:uid="{EF529426-BB75-4891-90D6-84E331759D97}" name="Symbol" dataDxfId="682"/>
    <tableColumn id="2" xr3:uid="{0B2179BD-1B66-4DDA-93A9-04E368533E66}" name="Close" dataDxfId="681"/>
    <tableColumn id="3" xr3:uid="{249E4CE0-3526-4566-AD38-9E76F1E8A928}" name="Prev Close" dataDxfId="680"/>
    <tableColumn id="4" xr3:uid="{784D41FC-3E14-4EAE-8192-D53F3F273341}" name="% Change" dataDxfId="679"/>
    <tableColumn id="5" xr3:uid="{C2C3B705-43FC-4F13-A537-7FC3F68A51A1}" name="Point Change" dataDxfId="678"/>
  </tableColumns>
  <tableStyleInfo name="TableStyleLight21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C8585C40-14A6-49C5-8F11-8402D3C546BE}" name="Table14284053667992105118" displayName="Table14284053667992105118" ref="AY28:BC40" totalsRowShown="0" headerRowDxfId="677" dataDxfId="675" headerRowBorderDxfId="676">
  <autoFilter ref="AY28:BC40" xr:uid="{85E4FEF8-7878-4EEC-A6AA-6B811225F26C}"/>
  <tableColumns count="5">
    <tableColumn id="1" xr3:uid="{9ABEA4DD-1515-499E-93C5-E25F6D81301F}" name="Symbol" dataDxfId="674"/>
    <tableColumn id="2" xr3:uid="{C2F8CBE4-C99B-46D0-86E1-0EAFC419B8D7}" name="Close" dataDxfId="673"/>
    <tableColumn id="3" xr3:uid="{10BD45AC-C384-414D-91C1-A342A133CBFD}" name="Prev Close" dataDxfId="672"/>
    <tableColumn id="4" xr3:uid="{F033627C-6873-408C-A219-091E16C341CE}" name="% Change" dataDxfId="671"/>
    <tableColumn id="5" xr3:uid="{D151B6F6-A674-4A8B-B24D-B19DB1C668A2}" name="Point Change" dataDxfId="670"/>
  </tableColumns>
  <tableStyleInfo name="TableStyleLight21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3F478E60-FF45-43AB-B14F-FE46BC4B743E}" name="Table15294154678093106119" displayName="Table15294154678093106119" ref="BF28:BJ32" totalsRowShown="0" headerRowDxfId="669" dataDxfId="667" headerRowBorderDxfId="668">
  <autoFilter ref="BF28:BJ32" xr:uid="{3C5264A9-DF78-4DCE-B48E-13D7D06893B0}"/>
  <tableColumns count="5">
    <tableColumn id="1" xr3:uid="{AFF081F4-95E8-48B0-B6A8-9227AE61D6B3}" name="Symbol" dataDxfId="666"/>
    <tableColumn id="2" xr3:uid="{B50CBD58-8F21-40BC-A7DE-D5E09E30020C}" name="Close" dataDxfId="665"/>
    <tableColumn id="3" xr3:uid="{07D77FFE-196A-44CA-8832-A4A80B16E6C6}" name="Prev Close" dataDxfId="664"/>
    <tableColumn id="4" xr3:uid="{B1AAFFB4-AD15-49D6-AC23-320CA6E2F6BF}" name="% Change" dataDxfId="663"/>
    <tableColumn id="5" xr3:uid="{7AD65C07-64EC-43B3-A01D-3D11956E8315}" name="Point Change" dataDxfId="662"/>
  </tableColumns>
  <tableStyleInfo name="TableStyleLight21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E8D221AC-CE7A-4640-A86C-64907223CD38}" name="Table16304255688194107120" displayName="Table16304255688194107120" ref="BM28:BQ32" totalsRowShown="0" headerRowDxfId="661" dataDxfId="659" headerRowBorderDxfId="660">
  <autoFilter ref="BM28:BQ32" xr:uid="{00B34D24-4637-4E0B-A9E9-7C682F09CCB5}"/>
  <tableColumns count="5">
    <tableColumn id="1" xr3:uid="{1240EFEE-9958-40C3-9FD1-148770250F3C}" name="Symbol" dataDxfId="658"/>
    <tableColumn id="2" xr3:uid="{7FF64382-188F-4FB1-BC19-F94DE6828480}" name="Close" dataDxfId="657"/>
    <tableColumn id="3" xr3:uid="{F0180760-FA02-4321-A057-C4EDACBE2C5F}" name="Prev Close" dataDxfId="656"/>
    <tableColumn id="4" xr3:uid="{561285B0-682E-4B53-92B0-837B5C661488}" name="% Change" dataDxfId="655"/>
    <tableColumn id="5" xr3:uid="{15687E7E-6315-478B-B4F2-1A87A88B8ECE}" name="Point Change" dataDxfId="654"/>
  </tableColumns>
  <tableStyleInfo name="TableStyleLight21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D09D4C3F-EDA0-43BE-8CC1-53F226ECEAEF}" name="Table17314356698295108121" displayName="Table17314356698295108121" ref="BT28:BX85" totalsRowShown="0" headerRowDxfId="653" dataDxfId="651" headerRowBorderDxfId="652">
  <autoFilter ref="BT28:BX85" xr:uid="{CA38C36B-DA51-420D-81AB-0AEB00622B5E}"/>
  <tableColumns count="5">
    <tableColumn id="1" xr3:uid="{3B87484C-3DAF-4488-81A0-199457521FA9}" name="Symbol" dataDxfId="650"/>
    <tableColumn id="2" xr3:uid="{D80BE612-B650-4CF8-96C0-3096061D8CAA}" name="Close" dataDxfId="649"/>
    <tableColumn id="3" xr3:uid="{A3266614-5E0C-4BE6-906F-112C211A6671}" name="Prev Close" dataDxfId="648"/>
    <tableColumn id="4" xr3:uid="{DD14DDA7-84DE-48FC-9195-3F0F6796A4DC}" name="% Change" dataDxfId="647"/>
    <tableColumn id="5" xr3:uid="{8A3291DC-C659-4648-B443-946942EEBBA5}" name="Point Change" dataDxfId="646"/>
  </tableColumns>
  <tableStyleInfo name="TableStyleLight21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C365387E-091E-43FF-9F72-FB014EDD4E60}" name="Table18324457708396109122" displayName="Table18324457708396109122" ref="CA28:CE52" totalsRowShown="0" headerRowDxfId="645" dataDxfId="643" headerRowBorderDxfId="644">
  <autoFilter ref="CA28:CE52" xr:uid="{06AE3361-FB3C-4CF9-97DD-B1721BEDB19C}"/>
  <tableColumns count="5">
    <tableColumn id="1" xr3:uid="{84AC7DA6-A5D2-4DDE-B64B-5F358193815F}" name="Symbol" dataDxfId="642"/>
    <tableColumn id="2" xr3:uid="{0F2C2624-D584-45BC-9356-ABF994D329F3}" name="Close" dataDxfId="641"/>
    <tableColumn id="3" xr3:uid="{F4F5F348-9C9B-43E1-B81C-ACC316DA4302}" name="Prev Close" dataDxfId="640"/>
    <tableColumn id="4" xr3:uid="{4FAA4B2B-C44F-4B0C-A877-2998D193615C}" name="% Change" dataDxfId="639"/>
    <tableColumn id="5" xr3:uid="{5D4C23B5-77F2-4CE4-A00C-01D6FC7E0B6D}" name="Point Change" dataDxfId="638"/>
  </tableColumns>
  <tableStyleInfo name="TableStyleLight21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3DE01D05-DC23-4716-947C-7071002BBBA3}" name="Table42064558718497110123" displayName="Table42064558718497110123" ref="K4:O18" totalsRowShown="0" headerRowDxfId="637" dataDxfId="636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2B1DB7FA-A659-4EC7-8699-BD1BAED5B23C}" name="Symbol" dataDxfId="635"/>
    <tableColumn id="2" xr3:uid="{9A9EF4C3-3327-44D9-ACF9-5137AFA69C85}" name="Close" dataDxfId="634"/>
    <tableColumn id="3" xr3:uid="{CD3BFA3C-AF7C-42DF-9D48-230C85A76A88}" name="Prev Close" dataDxfId="633"/>
    <tableColumn id="4" xr3:uid="{D7070AFA-3B1D-41A6-AA16-60AF3A40F018}" name="% Change" dataDxfId="632"/>
    <tableColumn id="5" xr3:uid="{B9BB844D-CAE6-4756-AA67-737F3DEB84E1}" name="Point Change" dataDxfId="631"/>
  </tableColumns>
  <tableStyleInfo name="TableStyleLight21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80E3CDAB-D403-417D-AFEB-7FB54BEA0607}" name="Table621124659728598111124" displayName="Table621124659728598111124" ref="B27:F42" totalsRowShown="0" headerRowDxfId="630" dataDxfId="628" headerRowBorderDxfId="629" tableBorderDxfId="627">
  <autoFilter ref="B27:F42" xr:uid="{3B764F94-D745-438B-99C9-86E0A2F2BD29}"/>
  <tableColumns count="5">
    <tableColumn id="1" xr3:uid="{79CCE9B7-C238-4251-A4B0-EECD834973C7}" name="Symbol" dataDxfId="626"/>
    <tableColumn id="2" xr3:uid="{62ABF741-D685-4E79-BE1E-C5747C071DEB}" name="Close" dataDxfId="625"/>
    <tableColumn id="3" xr3:uid="{2709CC0B-962D-4A48-96BE-E7A841D39809}" name="Prev Close" dataDxfId="624"/>
    <tableColumn id="4" xr3:uid="{276E0163-4EA5-424C-9065-07F5B32F0268}" name="% Change" dataDxfId="623"/>
    <tableColumn id="5" xr3:uid="{EA60FD8C-3204-4CED-9CCA-28C8204451DA}" name="Point Change" dataDxfId="622"/>
  </tableColumns>
  <tableStyleInfo name="TableStyleLight21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C298855E-440D-465B-9287-AFE46C3E9858}" name="Table722344760738699112125" displayName="Table722344760738699112125" ref="I29:M102" totalsRowShown="0" headerRowDxfId="621" dataDxfId="619" headerRowBorderDxfId="620" tableBorderDxfId="618">
  <autoFilter ref="I29:M102" xr:uid="{95319CC8-05DF-425D-96FD-BBD60FB33B46}"/>
  <tableColumns count="5">
    <tableColumn id="1" xr3:uid="{6FBED46E-64F5-4B9C-86E9-F7BA9AB7C03E}" name="Symbol" dataDxfId="617"/>
    <tableColumn id="2" xr3:uid="{65036F43-DC39-47D0-BC41-41BF5215DA2F}" name="Close" dataDxfId="616"/>
    <tableColumn id="3" xr3:uid="{22A0F90B-9795-49B5-9AE3-C94CE29FD807}" name="Prev Close" dataDxfId="615"/>
    <tableColumn id="4" xr3:uid="{DDBAD53B-5C1F-4AA2-867B-1160CABFD9D5}" name="% Change" dataDxfId="614"/>
    <tableColumn id="5" xr3:uid="{30E881BF-2D76-42E2-B28F-25D77205F0C2}" name="Point Change" dataDxfId="613"/>
  </tableColumns>
  <tableStyleInfo name="TableStyleLight21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058D907D-5445-4B38-A17C-19789758E8DA}" name="Table8233548617487100113126" displayName="Table8233548617487100113126" ref="P28:T34" totalsRowShown="0" headerRowDxfId="612" dataDxfId="610" headerRowBorderDxfId="611">
  <autoFilter ref="P28:T34" xr:uid="{ED7585A4-D18A-434D-876A-7D84DF2E8F80}"/>
  <tableColumns count="5">
    <tableColumn id="1" xr3:uid="{12704E81-2AAA-4CC8-AC20-A28C49C856D3}" name="Symbol" dataDxfId="609"/>
    <tableColumn id="2" xr3:uid="{B55E7CA4-77A4-46D1-BA3B-5FF6551961A2}" name="Close" dataDxfId="608"/>
    <tableColumn id="3" xr3:uid="{D5B367DC-FD37-4551-B9C1-97E51D54DB58}" name="Prev Close" dataDxfId="607"/>
    <tableColumn id="4" xr3:uid="{3D306832-8CCB-4CF8-9970-EC3E9DDB5291}" name="% Change" dataDxfId="606"/>
    <tableColumn id="5" xr3:uid="{37E67F95-C1AC-4689-AE46-14EA70367CAB}" name="Point Change" dataDxfId="605"/>
  </tableColumns>
  <tableStyleInfo name="TableStyleLight21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1ACDD56D-2E8C-4C5C-AA0B-830AA2B2804A}" name="Table9243649627588101114127" displayName="Table9243649627588101114127" ref="W28:AA44" totalsRowShown="0" headerRowDxfId="604" dataDxfId="602" headerRowBorderDxfId="603" tableBorderDxfId="601">
  <autoFilter ref="W28:AA44" xr:uid="{4B16290A-B6DA-4697-9694-6D659880B637}"/>
  <tableColumns count="5">
    <tableColumn id="1" xr3:uid="{17FD963F-1B44-4D90-AB7F-BA504CD3B6B5}" name="Symbol" dataDxfId="600"/>
    <tableColumn id="2" xr3:uid="{90811C5D-5D3A-4538-82F5-E1C7596949D2}" name="Close" dataDxfId="599"/>
    <tableColumn id="3" xr3:uid="{B84246B5-0E13-4DE3-B190-AE792571566D}" name="Prev Close" dataDxfId="598"/>
    <tableColumn id="4" xr3:uid="{F32A6B20-D2AB-4B7A-AD57-58D5A1C25CC9}" name="% Change" dataDxfId="597"/>
    <tableColumn id="5" xr3:uid="{E27EF5EE-C446-49AF-ADA7-BE931367594B}" name="Point Change" dataDxfId="596"/>
  </tableColumns>
  <tableStyleInfo name="TableStyleLight21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F6833D41-8BE5-4A47-B50F-6A52671E5605}" name="Table10253750637689102115128" displayName="Table10253750637689102115128" ref="AD28:AH47" totalsRowShown="0" headerRowDxfId="595" dataDxfId="593" headerRowBorderDxfId="594">
  <autoFilter ref="AD28:AH47" xr:uid="{7FBC4083-988B-441E-88C9-75206C52BA40}"/>
  <tableColumns count="5">
    <tableColumn id="1" xr3:uid="{8E461468-1EC8-4F86-93CE-B9F36779BA2D}" name="Symbol" dataDxfId="592"/>
    <tableColumn id="2" xr3:uid="{234B2A64-3C67-4000-8D6C-8377A34C0CD0}" name="Close" dataDxfId="591"/>
    <tableColumn id="3" xr3:uid="{3D510E5A-7F4D-47FB-8A3F-05AF52269D21}" name="Prev Close" dataDxfId="590"/>
    <tableColumn id="4" xr3:uid="{9B40A746-F77A-4ACF-8E61-08ED3FF2E481}" name="% Change" dataDxfId="589"/>
    <tableColumn id="5" xr3:uid="{B7704368-6184-4138-85F3-7FC2273540C5}" name="Point Change" dataDxfId="588"/>
  </tableColumns>
  <tableStyleInfo name="TableStyleLight21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8FDB5B08-67D9-491D-AD31-47BBF7DC7703}" name="Table12263851647790103116129" displayName="Table12263851647790103116129" ref="AK28:AO31" totalsRowShown="0" headerRowDxfId="587" dataDxfId="585" headerRowBorderDxfId="586">
  <autoFilter ref="AK28:AO31" xr:uid="{0C7C19C9-3314-44F3-8C7A-B4ADB041B08F}"/>
  <tableColumns count="5">
    <tableColumn id="1" xr3:uid="{C451F9B9-B83E-4BBF-890D-2B3EAAF496F9}" name="Symbol" dataDxfId="584"/>
    <tableColumn id="2" xr3:uid="{B3180824-CBCF-45FF-AF52-BF6FCBF074E4}" name="Close" dataDxfId="583"/>
    <tableColumn id="3" xr3:uid="{A712ACD6-DC45-434F-B8E2-73F5E6CD1107}" name="Prev Close" dataDxfId="582"/>
    <tableColumn id="4" xr3:uid="{865DA4D8-3F43-41D8-A62F-6616A3827AFA}" name="% Change" dataDxfId="581"/>
    <tableColumn id="5" xr3:uid="{8BC702A5-85F0-447C-ABB1-F972197BD74E}" name="Point Change" dataDxfId="580"/>
  </tableColumns>
  <tableStyleInfo name="TableStyleLight21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B3228E89-9D39-4063-9FD2-A42D086C2A97}" name="Table1214273952657891104117130" displayName="Table1214273952657891104117130" ref="AR28:AV31" totalsRowShown="0" headerRowDxfId="579" dataDxfId="577" headerRowBorderDxfId="578">
  <autoFilter ref="AR28:AV31" xr:uid="{CEC11BFB-F7ED-4DBA-88D0-55C3EE657340}"/>
  <tableColumns count="5">
    <tableColumn id="1" xr3:uid="{C70502D4-0A8C-4507-90D8-163C186C816E}" name="Symbol" dataDxfId="576"/>
    <tableColumn id="2" xr3:uid="{FADF7F8A-6DD6-4CB0-81AD-A46AECD4137B}" name="Close" dataDxfId="575"/>
    <tableColumn id="3" xr3:uid="{9ED8AF77-BE46-4CFB-AF4B-95A8A81F9DFB}" name="Prev Close" dataDxfId="574"/>
    <tableColumn id="4" xr3:uid="{803567D2-1F7D-4155-B08F-9072BE8FCD98}" name="% Change" dataDxfId="573"/>
    <tableColumn id="5" xr3:uid="{BB297F14-2E08-45EC-AF32-D7511047B34F}" name="Point Change" dataDxfId="572"/>
  </tableColumns>
  <tableStyleInfo name="TableStyleLight21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24A1B266-2BC8-4BD0-AD7D-0B465ECDFE6A}" name="Table14284053667992105118131" displayName="Table14284053667992105118131" ref="AY28:BC40" totalsRowShown="0" headerRowDxfId="571" dataDxfId="569" headerRowBorderDxfId="570">
  <autoFilter ref="AY28:BC40" xr:uid="{85E4FEF8-7878-4EEC-A6AA-6B811225F26C}"/>
  <tableColumns count="5">
    <tableColumn id="1" xr3:uid="{E7856792-93E3-48F1-83BA-750B2B6A3F63}" name="Symbol" dataDxfId="568"/>
    <tableColumn id="2" xr3:uid="{66585D07-E076-4828-AE5A-A4D68308A982}" name="Close" dataDxfId="567"/>
    <tableColumn id="3" xr3:uid="{6A2FC0B9-8787-4413-8896-7BE4EFD747DD}" name="Prev Close" dataDxfId="566"/>
    <tableColumn id="4" xr3:uid="{FCAA5E12-A449-4D9C-AC24-A1798EB58503}" name="% Change" dataDxfId="565"/>
    <tableColumn id="5" xr3:uid="{B703C582-8A56-485B-9200-F3F9F75FBB82}" name="Point Change" dataDxfId="564"/>
  </tableColumns>
  <tableStyleInfo name="TableStyleLight21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75A32FF7-AE51-4B53-8CA1-AC4A562FD8C2}" name="Table15294154678093106119132" displayName="Table15294154678093106119132" ref="BF28:BJ32" totalsRowShown="0" headerRowDxfId="563" dataDxfId="561" headerRowBorderDxfId="562">
  <autoFilter ref="BF28:BJ32" xr:uid="{3C5264A9-DF78-4DCE-B48E-13D7D06893B0}"/>
  <tableColumns count="5">
    <tableColumn id="1" xr3:uid="{D97CC1A6-D27A-4C42-B003-9DBB4B70EB99}" name="Symbol" dataDxfId="560"/>
    <tableColumn id="2" xr3:uid="{FD446F20-0751-46BC-9E58-DE38E79D5170}" name="Close" dataDxfId="559"/>
    <tableColumn id="3" xr3:uid="{3A4F172C-D89E-4EFC-BD4A-C1DDE1E168A7}" name="Prev Close" dataDxfId="558"/>
    <tableColumn id="4" xr3:uid="{AA0150A2-3228-4811-9A31-2B3849E2B0F7}" name="% Change" dataDxfId="557"/>
    <tableColumn id="5" xr3:uid="{2B0EB844-2491-4025-A8A9-DDF18F84B1F0}" name="Point Change" dataDxfId="556"/>
  </tableColumns>
  <tableStyleInfo name="TableStyleLight21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3666183A-7F5D-4A52-8B4E-51DED16CB58A}" name="Table16304255688194107120133" displayName="Table16304255688194107120133" ref="BM28:BQ33" totalsRowShown="0" headerRowDxfId="555" dataDxfId="553" headerRowBorderDxfId="554">
  <autoFilter ref="BM28:BQ33" xr:uid="{00B34D24-4637-4E0B-A9E9-7C682F09CCB5}"/>
  <tableColumns count="5">
    <tableColumn id="1" xr3:uid="{63C94BB0-D4AC-4E78-A2F7-159AA6E7E0B4}" name="Symbol" dataDxfId="552"/>
    <tableColumn id="2" xr3:uid="{07DE5E68-5541-4131-8056-A27FC0B79FCD}" name="Close" dataDxfId="551"/>
    <tableColumn id="3" xr3:uid="{D19E3EEC-0E79-404D-B09A-CDDB0725598C}" name="Prev Close" dataDxfId="550"/>
    <tableColumn id="4" xr3:uid="{EE4F8158-9B05-4DE7-A2B9-663DBF4D67DF}" name="% Change" dataDxfId="549"/>
    <tableColumn id="5" xr3:uid="{153C1B5F-8FD4-4558-B085-393DECD6D588}" name="Point Change" dataDxfId="548"/>
  </tableColumns>
  <tableStyleInfo name="TableStyleLight21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D8EFBABB-13CD-4973-95DD-E99006B0A1EB}" name="Table17314356698295108121134" displayName="Table17314356698295108121134" ref="BT28:BX85" totalsRowShown="0" headerRowDxfId="547" dataDxfId="545" headerRowBorderDxfId="546">
  <autoFilter ref="BT28:BX85" xr:uid="{CA38C36B-DA51-420D-81AB-0AEB00622B5E}"/>
  <tableColumns count="5">
    <tableColumn id="1" xr3:uid="{01BF1B58-75A8-4802-9DA9-3D5E83ABAD87}" name="Symbol" dataDxfId="544"/>
    <tableColumn id="2" xr3:uid="{282CED5D-2155-4B31-A8D2-44B0D4161D5B}" name="Close" dataDxfId="543"/>
    <tableColumn id="3" xr3:uid="{68503518-07BE-4F1E-9BCA-2FFCDFF1AEB7}" name="Prev Close" dataDxfId="542"/>
    <tableColumn id="4" xr3:uid="{B2BE5840-F05F-43F2-9CB5-C46A6B86A9D6}" name="% Change" dataDxfId="541"/>
    <tableColumn id="5" xr3:uid="{6C6BE6CF-0221-4158-ACD8-2489E834DDFF}" name="Point Change" dataDxfId="540"/>
  </tableColumns>
  <tableStyleInfo name="TableStyleLight21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94B67489-A633-4E91-B9BE-D060FFB9DBC6}" name="Table18324457708396109122135" displayName="Table18324457708396109122135" ref="CA28:CE52" totalsRowShown="0" headerRowDxfId="539" dataDxfId="537" headerRowBorderDxfId="538">
  <autoFilter ref="CA28:CE52" xr:uid="{06AE3361-FB3C-4CF9-97DD-B1721BEDB19C}"/>
  <tableColumns count="5">
    <tableColumn id="1" xr3:uid="{B3885D4F-EBBE-480E-A495-33340BA7E74C}" name="Symbol" dataDxfId="536"/>
    <tableColumn id="2" xr3:uid="{BA57A227-3097-40B6-A390-A4F698470FB2}" name="Close" dataDxfId="535"/>
    <tableColumn id="3" xr3:uid="{929FF5FF-2FA9-49C5-8FCD-A12A1B883D22}" name="Prev Close" dataDxfId="534"/>
    <tableColumn id="4" xr3:uid="{D0EBF0D5-7C76-4FFE-A935-31F987A58D3D}" name="% Change" dataDxfId="533"/>
    <tableColumn id="5" xr3:uid="{5618C172-9CBB-4891-819B-8A15AC545583}" name="Point Change" dataDxfId="532"/>
  </tableColumns>
  <tableStyleInfo name="TableStyleLight21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70482005-C2E2-472A-BD8F-E460D4E88465}" name="Table42064558718497110123136" displayName="Table42064558718497110123136" ref="K4:O18" totalsRowShown="0" headerRowDxfId="531" dataDxfId="530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FE6378AD-F0BA-48F0-A01E-96E9C095038F}" name="Symbol" dataDxfId="529"/>
    <tableColumn id="2" xr3:uid="{33D0CBF7-A0B1-4C27-B35D-F1148F9B759C}" name="Close" dataDxfId="528"/>
    <tableColumn id="3" xr3:uid="{D5FE571B-AED3-46FC-85EC-319207F9E3D4}" name="Prev Close" dataDxfId="527"/>
    <tableColumn id="4" xr3:uid="{2003A4CC-0D5B-41FA-88A2-CE79C5E7C4DF}" name="% Change" dataDxfId="526"/>
    <tableColumn id="5" xr3:uid="{37D1F55D-4DD2-4C2D-AC9B-9387AE46D850}" name="Point Change" dataDxfId="525"/>
  </tableColumns>
  <tableStyleInfo name="TableStyleLight21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CC4F52FB-D5AB-423F-AC74-D5D01B7F7918}" name="Table621124659728598111124137" displayName="Table621124659728598111124137" ref="B27:F42" totalsRowShown="0" headerRowDxfId="524" dataDxfId="522" headerRowBorderDxfId="523" tableBorderDxfId="521">
  <autoFilter ref="B27:F42" xr:uid="{3B764F94-D745-438B-99C9-86E0A2F2BD29}"/>
  <tableColumns count="5">
    <tableColumn id="1" xr3:uid="{EB2E0D44-96CA-41FE-9770-6F03823A50EA}" name="Symbol" dataDxfId="520"/>
    <tableColumn id="2" xr3:uid="{448720BC-75BB-483D-A0B4-CF8E3F447613}" name="Close" dataDxfId="519"/>
    <tableColumn id="3" xr3:uid="{FC1CB1F0-D7F3-493F-936D-11EE5C2E7AB9}" name="Prev Close" dataDxfId="518"/>
    <tableColumn id="4" xr3:uid="{0EAE7C30-3051-4A0E-A451-44D246FDC18E}" name="% Change" dataDxfId="517"/>
    <tableColumn id="5" xr3:uid="{1F3C03AF-8492-457C-A51C-1EE541C0DF84}" name="Point Change" dataDxfId="516"/>
  </tableColumns>
  <tableStyleInfo name="TableStyleLight21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22529A21-C7A4-49E1-A6D7-4DF1B15C7C73}" name="Table722344760738699112125138" displayName="Table722344760738699112125138" ref="I29:M108" totalsRowShown="0" headerRowDxfId="515" dataDxfId="513" headerRowBorderDxfId="514" tableBorderDxfId="512">
  <autoFilter ref="I29:M108" xr:uid="{95319CC8-05DF-425D-96FD-BBD60FB33B46}"/>
  <tableColumns count="5">
    <tableColumn id="1" xr3:uid="{F9875E3D-4A3F-4294-8DCC-B3E5C53DBD12}" name="Symbol" dataDxfId="511"/>
    <tableColumn id="2" xr3:uid="{52798591-A2A0-4A5B-A021-A1BA724A57D9}" name="Close" dataDxfId="510"/>
    <tableColumn id="3" xr3:uid="{F76E4B3B-3697-4084-AF3E-1F014093D61D}" name="Prev Close" dataDxfId="509"/>
    <tableColumn id="4" xr3:uid="{EE3BAC9E-1D7B-4713-BC8B-C9D7E24A6569}" name="% Change" dataDxfId="508"/>
    <tableColumn id="5" xr3:uid="{F66C193B-F370-4785-8B45-A2106D6E773C}" name="Point Change" dataDxfId="507"/>
  </tableColumns>
  <tableStyleInfo name="TableStyleLight21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BFD04921-D5B2-4452-9DD9-961ADEB2C131}" name="Table8233548617487100113126139" displayName="Table8233548617487100113126139" ref="P28:T35" totalsRowShown="0" headerRowDxfId="506" dataDxfId="504" headerRowBorderDxfId="505">
  <autoFilter ref="P28:T35" xr:uid="{ED7585A4-D18A-434D-876A-7D84DF2E8F80}"/>
  <tableColumns count="5">
    <tableColumn id="1" xr3:uid="{4BCB99CE-BAA7-4941-99D5-1CC9CFE75B1E}" name="Symbol" dataDxfId="503"/>
    <tableColumn id="2" xr3:uid="{DAF153EE-60D3-498C-B13F-828AB50ADAD3}" name="Close" dataDxfId="502"/>
    <tableColumn id="3" xr3:uid="{51F52AAD-9203-4A8C-A0FA-829CA129E3BF}" name="Prev Close" dataDxfId="501"/>
    <tableColumn id="4" xr3:uid="{5D5B4A2E-E7F1-4D9F-A179-B7DA91F98245}" name="% Change" dataDxfId="500"/>
    <tableColumn id="5" xr3:uid="{D457CBC6-ACFC-4744-9813-B30D627D5864}" name="Point Change" dataDxfId="499"/>
  </tableColumns>
  <tableStyleInfo name="TableStyleLight21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1FB61835-03B0-4495-8217-361895F78E11}" name="Table9243649627588101114127140" displayName="Table9243649627588101114127140" ref="W28:AA44" totalsRowShown="0" headerRowDxfId="498" dataDxfId="496" headerRowBorderDxfId="497" tableBorderDxfId="495">
  <autoFilter ref="W28:AA44" xr:uid="{4B16290A-B6DA-4697-9694-6D659880B637}"/>
  <tableColumns count="5">
    <tableColumn id="1" xr3:uid="{24B73D34-0BC0-4A35-B054-824EA9FF8581}" name="Symbol" dataDxfId="494"/>
    <tableColumn id="2" xr3:uid="{7CB62701-A1F5-4B0B-90BA-3951964D3803}" name="Close" dataDxfId="493"/>
    <tableColumn id="3" xr3:uid="{64B0A6EF-D2E5-4B7F-9E03-7C5977F44C31}" name="Prev Close" dataDxfId="492"/>
    <tableColumn id="4" xr3:uid="{97BEC3AB-C311-4C1D-AEAE-288416195777}" name="% Change" dataDxfId="491"/>
    <tableColumn id="5" xr3:uid="{88ACBF4E-D7C2-4841-83FE-A9033306900C}" name="Point Change" dataDxfId="490"/>
  </tableColumns>
  <tableStyleInfo name="TableStyleLight21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F36A35D8-B726-42B6-A2BD-12E5E5BE2A74}" name="Table10253750637689102115128141" displayName="Table10253750637689102115128141" ref="AD28:AH47" totalsRowShown="0" headerRowDxfId="489" dataDxfId="487" headerRowBorderDxfId="488">
  <autoFilter ref="AD28:AH47" xr:uid="{7FBC4083-988B-441E-88C9-75206C52BA40}"/>
  <tableColumns count="5">
    <tableColumn id="1" xr3:uid="{32314F22-ED45-4D45-9716-9321FA7805E6}" name="Symbol" dataDxfId="486"/>
    <tableColumn id="2" xr3:uid="{503561C6-3264-41D4-B4AB-A74A49266340}" name="Close" dataDxfId="485"/>
    <tableColumn id="3" xr3:uid="{FEC7C49E-0443-48EF-8D35-FD395527E764}" name="Prev Close" dataDxfId="484"/>
    <tableColumn id="4" xr3:uid="{CD1754F2-B61D-408A-885B-63CC0246A34D}" name="% Change" dataDxfId="483"/>
    <tableColumn id="5" xr3:uid="{EED9359C-222B-4463-A8EA-9FECFE2F4ECA}" name="Point Change" dataDxfId="482"/>
  </tableColumns>
  <tableStyleInfo name="TableStyleLight21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9497EF95-B37A-45B2-8D62-61A397527856}" name="Table12263851647790103116129142" displayName="Table12263851647790103116129142" ref="AK28:AO31" totalsRowShown="0" headerRowDxfId="481" dataDxfId="479" headerRowBorderDxfId="480">
  <autoFilter ref="AK28:AO31" xr:uid="{0C7C19C9-3314-44F3-8C7A-B4ADB041B08F}"/>
  <tableColumns count="5">
    <tableColumn id="1" xr3:uid="{E3C53B53-6C45-436E-98E2-6172E7A775E5}" name="Symbol" dataDxfId="478"/>
    <tableColumn id="2" xr3:uid="{EA8FF8D4-EBCC-4A87-8411-6D4A55356E7B}" name="Close" dataDxfId="477"/>
    <tableColumn id="3" xr3:uid="{2F2B3C76-3E79-42C5-A8DE-B47C6AB0D00F}" name="Prev Close" dataDxfId="476"/>
    <tableColumn id="4" xr3:uid="{979DC4D2-CCB1-4CC9-948A-EB9222792BB0}" name="% Change" dataDxfId="475"/>
    <tableColumn id="5" xr3:uid="{A1B2820A-15E5-4ABE-A4F8-0ED95DB25057}" name="Point Change" dataDxfId="474"/>
  </tableColumns>
  <tableStyleInfo name="TableStyleLight21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9378F5BA-C253-4099-9FB7-27479AEDFFA8}" name="Table1214273952657891104117130143" displayName="Table1214273952657891104117130143" ref="AR28:AV31" totalsRowShown="0" headerRowDxfId="473" dataDxfId="471" headerRowBorderDxfId="472">
  <autoFilter ref="AR28:AV31" xr:uid="{CEC11BFB-F7ED-4DBA-88D0-55C3EE657340}"/>
  <tableColumns count="5">
    <tableColumn id="1" xr3:uid="{C46B2938-D456-4ECA-BDFB-CEA0D4D1981D}" name="Symbol" dataDxfId="470"/>
    <tableColumn id="2" xr3:uid="{0C0C8219-7174-4D67-8EFC-A6FCFB50BEA5}" name="Close" dataDxfId="469"/>
    <tableColumn id="3" xr3:uid="{BD6E2C2E-3C16-45C3-8AF0-D2DC3DEF54A3}" name="Prev Close" dataDxfId="468"/>
    <tableColumn id="4" xr3:uid="{14187EA4-EEEC-4C57-8151-A71BAD50FD2A}" name="% Change" dataDxfId="467"/>
    <tableColumn id="5" xr3:uid="{ECF92F2A-3CE5-457E-9779-FCAA03E553B8}" name="Point Change" dataDxfId="466"/>
  </tableColumns>
  <tableStyleInfo name="TableStyleLight21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A0BB042E-5986-4B6A-9811-165A4FA0120F}" name="Table14284053667992105118131144" displayName="Table14284053667992105118131144" ref="AY28:BC40" totalsRowShown="0" headerRowDxfId="465" dataDxfId="463" headerRowBorderDxfId="464">
  <autoFilter ref="AY28:BC40" xr:uid="{85E4FEF8-7878-4EEC-A6AA-6B811225F26C}"/>
  <tableColumns count="5">
    <tableColumn id="1" xr3:uid="{85147AF1-7B9A-434F-A562-8BB67052B15A}" name="Symbol" dataDxfId="462"/>
    <tableColumn id="2" xr3:uid="{7F247176-417F-4D6E-B6AA-1576484C2FED}" name="Close" dataDxfId="461"/>
    <tableColumn id="3" xr3:uid="{910565D3-F8EF-43AE-94FC-4C0319C04603}" name="Prev Close" dataDxfId="460"/>
    <tableColumn id="4" xr3:uid="{8359FDE3-9E1D-44D2-97DA-F1DCDD1CC838}" name="% Change" dataDxfId="459"/>
    <tableColumn id="5" xr3:uid="{CBCD3D0B-40C9-44C8-9B1E-7185A25538EA}" name="Point Change" dataDxfId="458"/>
  </tableColumns>
  <tableStyleInfo name="TableStyleLight21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9A923467-380C-432C-B76D-E805BC53B197}" name="Table15294154678093106119132145" displayName="Table15294154678093106119132145" ref="BF28:BJ33" totalsRowShown="0" headerRowDxfId="457" dataDxfId="455" headerRowBorderDxfId="456">
  <autoFilter ref="BF28:BJ33" xr:uid="{3C5264A9-DF78-4DCE-B48E-13D7D06893B0}"/>
  <tableColumns count="5">
    <tableColumn id="1" xr3:uid="{C2E7DFA4-C7CC-4E77-8452-312C6D16FC0B}" name="Symbol" dataDxfId="454"/>
    <tableColumn id="2" xr3:uid="{0D49E0D2-73EF-4C5B-BA05-74A1E724D4F8}" name="Close" dataDxfId="453"/>
    <tableColumn id="3" xr3:uid="{BDC96BED-AA3B-4FEC-93DE-E0212A35F4F0}" name="Prev Close" dataDxfId="452"/>
    <tableColumn id="4" xr3:uid="{61E19A61-000E-41E7-A824-39B27C24D5BA}" name="% Change" dataDxfId="451"/>
    <tableColumn id="5" xr3:uid="{A3221BF9-2F51-47E1-9BD7-58A8736B54EF}" name="Point Change" dataDxfId="450"/>
  </tableColumns>
  <tableStyleInfo name="TableStyleLight21"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034EB8D0-322B-4C44-9337-9307D7E29FCE}" name="Table16304255688194107120133146" displayName="Table16304255688194107120133146" ref="BM28:BQ34" totalsRowShown="0" headerRowDxfId="449" dataDxfId="447" headerRowBorderDxfId="448">
  <autoFilter ref="BM28:BQ34" xr:uid="{00B34D24-4637-4E0B-A9E9-7C682F09CCB5}"/>
  <tableColumns count="5">
    <tableColumn id="1" xr3:uid="{30E24691-DEC5-4CA0-AFEB-0A7394F1460E}" name="Symbol" dataDxfId="446"/>
    <tableColumn id="2" xr3:uid="{DE3D14A6-2505-4ACE-80A7-ABA556DB6965}" name="Close" dataDxfId="445"/>
    <tableColumn id="3" xr3:uid="{662B39BA-3E72-431C-8D66-B6201E6B209A}" name="Prev Close" dataDxfId="444"/>
    <tableColumn id="4" xr3:uid="{843C31D5-9333-4371-BC77-2B5478C2303D}" name="% Change" dataDxfId="443"/>
    <tableColumn id="5" xr3:uid="{756013E7-2A6A-4D26-86B5-B066BC8A1FD8}" name="Point Change" dataDxfId="442"/>
  </tableColumns>
  <tableStyleInfo name="TableStyleLight21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E048DC12-672D-4EE7-BA88-FD31C80C59F1}" name="Table17314356698295108121134147" displayName="Table17314356698295108121134147" ref="BT28:BX85" totalsRowShown="0" headerRowDxfId="441" dataDxfId="439" headerRowBorderDxfId="440">
  <autoFilter ref="BT28:BX85" xr:uid="{CA38C36B-DA51-420D-81AB-0AEB00622B5E}"/>
  <tableColumns count="5">
    <tableColumn id="1" xr3:uid="{920EAEDD-C18B-4C68-A689-A2F854BD9194}" name="Symbol" dataDxfId="438"/>
    <tableColumn id="2" xr3:uid="{E7D9D1D0-FA9C-4106-8771-FBE79C55148E}" name="Close" dataDxfId="437"/>
    <tableColumn id="3" xr3:uid="{74AD294D-5AC4-4E25-AE8A-DB7065A09D8A}" name="Prev Close" dataDxfId="436"/>
    <tableColumn id="4" xr3:uid="{5650FFD2-4A17-4FE2-8BD3-69ED91E63176}" name="% Change" dataDxfId="435"/>
    <tableColumn id="5" xr3:uid="{B4BEB82C-5B74-4550-AD8F-33AD8BB21C7A}" name="Point Change" dataDxfId="434"/>
  </tableColumns>
  <tableStyleInfo name="TableStyleLight21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C88CEF72-89C8-4BA3-9DBE-BD44417778AC}" name="Table18324457708396109122135148" displayName="Table18324457708396109122135148" ref="CA28:CE52" totalsRowShown="0" headerRowDxfId="433" dataDxfId="431" headerRowBorderDxfId="432">
  <autoFilter ref="CA28:CE52" xr:uid="{06AE3361-FB3C-4CF9-97DD-B1721BEDB19C}"/>
  <tableColumns count="5">
    <tableColumn id="1" xr3:uid="{BD7415F8-69F7-4E3A-913B-64D977F5F3EE}" name="Symbol" dataDxfId="430"/>
    <tableColumn id="2" xr3:uid="{CAB60EC4-C366-4B61-89DB-5B3AFE536462}" name="Close" dataDxfId="429"/>
    <tableColumn id="3" xr3:uid="{A9CE63CD-D4FC-4FB3-89AC-C2B4782D18F1}" name="Prev Close" dataDxfId="428"/>
    <tableColumn id="4" xr3:uid="{78B9EB60-322A-4552-8E6F-B66EF6F84D3C}" name="% Change" dataDxfId="427"/>
    <tableColumn id="5" xr3:uid="{101695DF-02DE-45D9-8A1A-DCCD9C18886D}" name="Point Change" dataDxfId="426"/>
  </tableColumns>
  <tableStyleInfo name="TableStyleLight21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FE361902-ED6E-4A5E-944D-6867C46E73F1}" name="Table42064558718497110123136149" displayName="Table42064558718497110123136149" ref="K4:O18" totalsRowShown="0" headerRowDxfId="425" dataDxfId="424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2E722EBF-CB15-4069-A91E-2679C7EE86A1}" name="Symbol" dataDxfId="423"/>
    <tableColumn id="2" xr3:uid="{80630FAC-E53C-4262-A56A-5C176216FDE2}" name="Close" dataDxfId="422"/>
    <tableColumn id="3" xr3:uid="{F5843D42-CC6C-4597-B21C-B8FE3D9CC0C6}" name="Prev Close" dataDxfId="421"/>
    <tableColumn id="4" xr3:uid="{B118CC2E-0A91-474F-A00C-4DEE9AA28C3A}" name="% Change" dataDxfId="420"/>
    <tableColumn id="5" xr3:uid="{C0BD2363-3CE4-4305-A86C-8876A1C4E334}" name="Point Change" dataDxfId="419"/>
  </tableColumns>
  <tableStyleInfo name="TableStyleLight21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A2451AF2-DAD4-4453-B8A7-2BD313454537}" name="Table621124659728598111124137150" displayName="Table621124659728598111124137150" ref="B27:F42" totalsRowShown="0" headerRowDxfId="418" dataDxfId="416" headerRowBorderDxfId="417" tableBorderDxfId="415">
  <autoFilter ref="B27:F42" xr:uid="{3B764F94-D745-438B-99C9-86E0A2F2BD29}"/>
  <tableColumns count="5">
    <tableColumn id="1" xr3:uid="{C51FB52E-EA05-4102-AC93-91DF5BAB0B44}" name="Symbol" dataDxfId="414"/>
    <tableColumn id="2" xr3:uid="{5D7B41E9-E550-425F-B832-ED55573954F9}" name="Close" dataDxfId="413"/>
    <tableColumn id="3" xr3:uid="{4C046A48-B2CB-46EA-A5A3-9D093FD41374}" name="Prev Close" dataDxfId="412"/>
    <tableColumn id="4" xr3:uid="{E30580ED-7DAA-48BE-B41A-BF00972805E1}" name="% Change" dataDxfId="411"/>
    <tableColumn id="5" xr3:uid="{75683692-A065-4362-981A-CCB93F082920}" name="Point Change" dataDxfId="410"/>
  </tableColumns>
  <tableStyleInfo name="TableStyleLight21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BE0A75B9-4E9A-4B29-85BB-3CE08A8ABAF6}" name="Table722344760738699112125138151" displayName="Table722344760738699112125138151" ref="I29:M117" totalsRowShown="0" headerRowDxfId="409" dataDxfId="407" headerRowBorderDxfId="408" tableBorderDxfId="406">
  <autoFilter ref="I29:M117" xr:uid="{95319CC8-05DF-425D-96FD-BBD60FB33B46}"/>
  <tableColumns count="5">
    <tableColumn id="1" xr3:uid="{7955F627-44D0-46CB-B9C4-8D413B702B44}" name="Symbol" dataDxfId="405"/>
    <tableColumn id="2" xr3:uid="{39A8E161-3CBF-4F4C-8FD5-E4854E6288E0}" name="Close" dataDxfId="404"/>
    <tableColumn id="3" xr3:uid="{4ECD4E13-12F5-48E6-B9C2-8BCA9C730E12}" name="Prev Close" dataDxfId="403"/>
    <tableColumn id="4" xr3:uid="{E16536B9-40BC-451B-B9CF-4ED7AF636F8A}" name="% Change" dataDxfId="402"/>
    <tableColumn id="5" xr3:uid="{E1800F48-16AA-4F49-8808-5DF05F51A4F5}" name="Point Change" dataDxfId="401"/>
  </tableColumns>
  <tableStyleInfo name="TableStyleLight21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3053C157-9A7F-49DF-A02A-EF5A2C1EF8DF}" name="Table8233548617487100113126139152" displayName="Table8233548617487100113126139152" ref="P28:T35" totalsRowShown="0" headerRowDxfId="400" dataDxfId="398" headerRowBorderDxfId="399">
  <autoFilter ref="P28:T35" xr:uid="{ED7585A4-D18A-434D-876A-7D84DF2E8F80}"/>
  <tableColumns count="5">
    <tableColumn id="1" xr3:uid="{3C0FBE77-603E-402C-96C6-A2FE2D2B91F8}" name="Symbol" dataDxfId="397"/>
    <tableColumn id="2" xr3:uid="{537A346D-8240-414B-9821-E4D23D0C0492}" name="Close" dataDxfId="396"/>
    <tableColumn id="3" xr3:uid="{5985170C-AF83-4627-979B-562B20B56872}" name="Prev Close" dataDxfId="395"/>
    <tableColumn id="4" xr3:uid="{392D12F1-2B04-4D27-891C-725D378BB046}" name="% Change" dataDxfId="394"/>
    <tableColumn id="5" xr3:uid="{8BF0CF21-C1F0-4220-A416-B498CD9F6AEB}" name="Point Change" dataDxfId="393"/>
  </tableColumns>
  <tableStyleInfo name="TableStyleLight21"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08D15CFE-EE84-436A-B09D-3DC8473B6581}" name="Table9243649627588101114127140153" displayName="Table9243649627588101114127140153" ref="W28:AA44" totalsRowShown="0" headerRowDxfId="392" dataDxfId="390" headerRowBorderDxfId="391" tableBorderDxfId="389">
  <autoFilter ref="W28:AA44" xr:uid="{4B16290A-B6DA-4697-9694-6D659880B637}"/>
  <tableColumns count="5">
    <tableColumn id="1" xr3:uid="{41285C21-C0C8-48FB-9467-539886F57184}" name="Symbol" dataDxfId="388"/>
    <tableColumn id="2" xr3:uid="{6DCC91C5-9AD0-45BB-A2EB-BA6F200EA093}" name="Close" dataDxfId="387"/>
    <tableColumn id="3" xr3:uid="{F1F2938C-CF4B-478A-A1F3-D289526F0C18}" name="Prev Close" dataDxfId="386"/>
    <tableColumn id="4" xr3:uid="{96567CBF-341C-4D92-9D4F-3F937F7B65E5}" name="% Change" dataDxfId="385"/>
    <tableColumn id="5" xr3:uid="{AAD70DA4-07B6-449E-893D-EA39A04ADF45}" name="Point Change" dataDxfId="384"/>
  </tableColumns>
  <tableStyleInfo name="TableStyleLight21"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580A6996-A375-40AA-B339-02178A5E0109}" name="Table10253750637689102115128141154" displayName="Table10253750637689102115128141154" ref="AD28:AH47" totalsRowShown="0" headerRowDxfId="383" dataDxfId="381" headerRowBorderDxfId="382">
  <autoFilter ref="AD28:AH47" xr:uid="{7FBC4083-988B-441E-88C9-75206C52BA40}"/>
  <tableColumns count="5">
    <tableColumn id="1" xr3:uid="{E408D932-BDDF-4C84-9AC0-DD6F83FC4D16}" name="Symbol" dataDxfId="380"/>
    <tableColumn id="2" xr3:uid="{ED2503FC-C5CB-4A46-AC74-ECEADFDBED79}" name="Close" dataDxfId="379"/>
    <tableColumn id="3" xr3:uid="{2ADF08B3-10A8-4AA9-B4FA-B0DA5193097C}" name="Prev Close" dataDxfId="378"/>
    <tableColumn id="4" xr3:uid="{1CA1F1D6-D02E-442B-AB57-9A22BBBA43C9}" name="% Change" dataDxfId="377"/>
    <tableColumn id="5" xr3:uid="{EFC751F1-F450-4FA9-A741-006C229C5622}" name="Point Change" dataDxfId="376"/>
  </tableColumns>
  <tableStyleInfo name="TableStyleLight21"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F6D6F4ED-33F4-45A0-BCF8-AD92778E008F}" name="Table12263851647790103116129142155" displayName="Table12263851647790103116129142155" ref="AK28:AO31" totalsRowShown="0" headerRowDxfId="375" dataDxfId="373" headerRowBorderDxfId="374">
  <autoFilter ref="AK28:AO31" xr:uid="{0C7C19C9-3314-44F3-8C7A-B4ADB041B08F}"/>
  <tableColumns count="5">
    <tableColumn id="1" xr3:uid="{5FE83A40-D616-4ED9-ACEE-14B1C609445E}" name="Symbol" dataDxfId="372"/>
    <tableColumn id="2" xr3:uid="{4BDED9FA-1D24-43BB-BCCF-45D31375B340}" name="Close" dataDxfId="371"/>
    <tableColumn id="3" xr3:uid="{118851F6-59BA-4E72-B318-C5DA3820CFF1}" name="Prev Close" dataDxfId="370"/>
    <tableColumn id="4" xr3:uid="{5BE8DBD1-6F62-402D-94EB-3FA045BDDF8C}" name="% Change" dataDxfId="369"/>
    <tableColumn id="5" xr3:uid="{63770B31-A952-4F10-9789-BE4C206FA40E}" name="Point Change" dataDxfId="368"/>
  </tableColumns>
  <tableStyleInfo name="TableStyleLight21"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D480F348-E668-4C91-BE81-1ECD3E4675BB}" name="Table1214273952657891104117130143156" displayName="Table1214273952657891104117130143156" ref="AR28:AV31" totalsRowShown="0" headerRowDxfId="367" dataDxfId="365" headerRowBorderDxfId="366">
  <autoFilter ref="AR28:AV31" xr:uid="{CEC11BFB-F7ED-4DBA-88D0-55C3EE657340}"/>
  <tableColumns count="5">
    <tableColumn id="1" xr3:uid="{E3FEECF7-F326-409E-A084-41D6541F3A8D}" name="Symbol" dataDxfId="364"/>
    <tableColumn id="2" xr3:uid="{AD092FC9-6C7A-434D-951C-266B1890E8C1}" name="Close" dataDxfId="363"/>
    <tableColumn id="3" xr3:uid="{5244910C-6C68-4362-A23C-81A8729EFBA9}" name="Prev Close" dataDxfId="362"/>
    <tableColumn id="4" xr3:uid="{7EE389DE-5F69-4A5C-913B-571ECA25DA74}" name="% Change" dataDxfId="361"/>
    <tableColumn id="5" xr3:uid="{5F863D6B-DC51-4E15-BD29-6A02D0B0BF19}" name="Point Change" dataDxfId="360"/>
  </tableColumns>
  <tableStyleInfo name="TableStyleLight21"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C81B3046-3E15-4084-8809-323042E477A0}" name="Table14284053667992105118131144157" displayName="Table14284053667992105118131144157" ref="AY28:BC40" totalsRowShown="0" headerRowDxfId="359" dataDxfId="357" headerRowBorderDxfId="358">
  <autoFilter ref="AY28:BC40" xr:uid="{85E4FEF8-7878-4EEC-A6AA-6B811225F26C}"/>
  <tableColumns count="5">
    <tableColumn id="1" xr3:uid="{BFF3FE19-062D-42DD-AF15-1271E52B6BA3}" name="Symbol" dataDxfId="356"/>
    <tableColumn id="2" xr3:uid="{325DC2BA-C6D8-4975-BEFD-BD914C019860}" name="Close" dataDxfId="355"/>
    <tableColumn id="3" xr3:uid="{C9138097-A2B4-4935-9367-6178AA9A8DF3}" name="Prev Close" dataDxfId="354"/>
    <tableColumn id="4" xr3:uid="{3D34C40E-7B6F-4DDF-BDEB-C02EC2FCF731}" name="% Change" dataDxfId="353"/>
    <tableColumn id="5" xr3:uid="{1B69412A-BFB9-4A72-AEDF-74207D9A7372}" name="Point Change" dataDxfId="352"/>
  </tableColumns>
  <tableStyleInfo name="TableStyleLight21"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181AA723-464C-4A75-98A7-91AD36243CA8}" name="Table15294154678093106119132145158" displayName="Table15294154678093106119132145158" ref="BF28:BJ34" totalsRowShown="0" headerRowDxfId="351" dataDxfId="349" headerRowBorderDxfId="350">
  <autoFilter ref="BF28:BJ34" xr:uid="{3C5264A9-DF78-4DCE-B48E-13D7D06893B0}"/>
  <tableColumns count="5">
    <tableColumn id="1" xr3:uid="{05D5AE0D-25DB-4B45-BDC2-8A749B1E2AB6}" name="Symbol" dataDxfId="348"/>
    <tableColumn id="2" xr3:uid="{D158C41A-119E-4D64-9CD9-B3905706F23A}" name="Close" dataDxfId="347"/>
    <tableColumn id="3" xr3:uid="{14A3EF46-37F6-4AA3-9847-E259D3B88591}" name="Prev Close" dataDxfId="346"/>
    <tableColumn id="4" xr3:uid="{12518688-DCBB-4543-AF44-2C0580EA4212}" name="% Change" dataDxfId="345"/>
    <tableColumn id="5" xr3:uid="{F7E473E6-24F5-438F-A2BA-61AC19E3010D}" name="Point Change" dataDxfId="344"/>
  </tableColumns>
  <tableStyleInfo name="TableStyleLight21"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4151A1CE-2C70-4D06-A601-CD54CAF4EB28}" name="Table16304255688194107120133146159" displayName="Table16304255688194107120133146159" ref="BM28:BQ34" totalsRowShown="0" headerRowDxfId="343" dataDxfId="341" headerRowBorderDxfId="342">
  <autoFilter ref="BM28:BQ34" xr:uid="{00B34D24-4637-4E0B-A9E9-7C682F09CCB5}"/>
  <tableColumns count="5">
    <tableColumn id="1" xr3:uid="{4F7812A2-D945-49FC-A4E5-76DE574A2524}" name="Symbol" dataDxfId="340"/>
    <tableColumn id="2" xr3:uid="{049BEDD5-7806-4EDC-85DF-E7AF7589EBDB}" name="Close" dataDxfId="339"/>
    <tableColumn id="3" xr3:uid="{1D943FCF-9B40-4E21-B6CE-C23E3148B10F}" name="Prev Close" dataDxfId="338"/>
    <tableColumn id="4" xr3:uid="{5BCBC426-F184-419E-AE79-41407A334B8E}" name="% Change" dataDxfId="337"/>
    <tableColumn id="5" xr3:uid="{9E95AD4B-56CA-4471-ABD0-DB74519C39BB}" name="Point Change" dataDxfId="336"/>
  </tableColumns>
  <tableStyleInfo name="TableStyleLight21"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140266A3-57D0-42B3-A828-DAFB91B7493E}" name="Table17314356698295108121134147160" displayName="Table17314356698295108121134147160" ref="BT28:BX85" totalsRowShown="0" headerRowDxfId="335" dataDxfId="333" headerRowBorderDxfId="334">
  <autoFilter ref="BT28:BX85" xr:uid="{CA38C36B-DA51-420D-81AB-0AEB00622B5E}"/>
  <tableColumns count="5">
    <tableColumn id="1" xr3:uid="{32FAE4AC-E68C-4885-B90F-A298C71BCE62}" name="Symbol" dataDxfId="332"/>
    <tableColumn id="2" xr3:uid="{4AA51D37-7C99-431D-8AC5-7878477A18F8}" name="Close" dataDxfId="331"/>
    <tableColumn id="3" xr3:uid="{58581ED5-DA54-42C9-81AD-3D869F7975C9}" name="Prev Close" dataDxfId="330"/>
    <tableColumn id="4" xr3:uid="{9C92D501-C487-4010-8A05-C4F435D2D238}" name="% Change" dataDxfId="329"/>
    <tableColumn id="5" xr3:uid="{998E3DAC-6CAF-4905-B60F-80D82F3B37ED}" name="Point Change" dataDxfId="328"/>
  </tableColumns>
  <tableStyleInfo name="TableStyleLight21"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E7F04B2F-46E5-474D-BB07-AC5F79C9E9E1}" name="Table18324457708396109122135148161" displayName="Table18324457708396109122135148161" ref="CA28:CE52" totalsRowShown="0" headerRowDxfId="327" dataDxfId="325" headerRowBorderDxfId="326">
  <autoFilter ref="CA28:CE52" xr:uid="{06AE3361-FB3C-4CF9-97DD-B1721BEDB19C}"/>
  <tableColumns count="5">
    <tableColumn id="1" xr3:uid="{C4E99EAB-1C6D-4091-97CE-B9C7A4F9E3FE}" name="Symbol" dataDxfId="324"/>
    <tableColumn id="2" xr3:uid="{4A41D4F8-CF37-4F19-9533-AC08F59DCA72}" name="Close" dataDxfId="323"/>
    <tableColumn id="3" xr3:uid="{C3EA0CC4-2EDD-46E6-9054-D1E09644A71F}" name="Prev Close" dataDxfId="322"/>
    <tableColumn id="4" xr3:uid="{2A850C2C-917B-4142-A690-1EBC9E8F38B1}" name="% Change" dataDxfId="321"/>
    <tableColumn id="5" xr3:uid="{175AF54F-565F-4452-A41A-39078DCEE4CC}" name="Point Change" dataDxfId="320"/>
  </tableColumns>
  <tableStyleInfo name="TableStyleLight21" showFirstColumn="0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D5B8488D-4744-4A22-9A7C-B88A93673846}" name="Table42064558718497110123136149162" displayName="Table42064558718497110123136149162" ref="K4:O18" totalsRowShown="0" headerRowDxfId="319" dataDxfId="318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FD15DCAB-984A-410F-B441-4A39C8B814C9}" name="Symbol" dataDxfId="317"/>
    <tableColumn id="2" xr3:uid="{9483F730-D412-40B3-8009-4F9AEE6C48AC}" name="Close" dataDxfId="316"/>
    <tableColumn id="3" xr3:uid="{E73AF9EE-D911-4151-9E5D-2B27ADA7FBD0}" name="Prev Close" dataDxfId="315"/>
    <tableColumn id="4" xr3:uid="{A2202515-706C-41E6-A7AE-D20C2053C650}" name="% Change" dataDxfId="314"/>
    <tableColumn id="5" xr3:uid="{0C2794BF-308B-4414-82A8-5A8791F2000F}" name="Point Change" dataDxfId="313"/>
  </tableColumns>
  <tableStyleInfo name="TableStyleLight21" showFirstColumn="0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1C652D88-4F2A-4FE3-B3EE-B186DAF7AF35}" name="Table621124659728598111124137150163" displayName="Table621124659728598111124137150163" ref="B27:F42" totalsRowShown="0" headerRowDxfId="312" dataDxfId="310" headerRowBorderDxfId="311" tableBorderDxfId="309">
  <autoFilter ref="B27:F42" xr:uid="{3B764F94-D745-438B-99C9-86E0A2F2BD29}"/>
  <tableColumns count="5">
    <tableColumn id="1" xr3:uid="{2DC40BBC-4507-48B4-A92E-225B226CA04C}" name="Symbol" dataDxfId="308"/>
    <tableColumn id="2" xr3:uid="{7A83F30C-EC9F-4150-B28D-074F62D4BCE0}" name="Close" dataDxfId="307"/>
    <tableColumn id="3" xr3:uid="{7B8D84E6-9FAD-4D62-8BD5-0FBAAB422481}" name="Prev Close" dataDxfId="306"/>
    <tableColumn id="4" xr3:uid="{3D7803AC-E12F-43AA-BCB3-8AD1D12A3475}" name="% Change" dataDxfId="305"/>
    <tableColumn id="5" xr3:uid="{71EAE560-8991-4F27-AAE8-914CCF6EF050}" name="Point Change" dataDxfId="304"/>
  </tableColumns>
  <tableStyleInfo name="TableStyleLight21" showFirstColumn="0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509C328D-1DBD-4E58-95D2-E40E95169A72}" name="Table722344760738699112125138151164" displayName="Table722344760738699112125138151164" ref="I29:M120" totalsRowShown="0" headerRowDxfId="303" dataDxfId="301" headerRowBorderDxfId="302" tableBorderDxfId="300">
  <autoFilter ref="I29:M120" xr:uid="{95319CC8-05DF-425D-96FD-BBD60FB33B46}"/>
  <tableColumns count="5">
    <tableColumn id="1" xr3:uid="{22E749FF-CCD6-4360-93B4-8D418DA081DC}" name="Symbol" dataDxfId="299"/>
    <tableColumn id="2" xr3:uid="{DE4BFB99-5B68-470A-B57A-519CBF91FE5D}" name="Close" dataDxfId="298"/>
    <tableColumn id="3" xr3:uid="{FA270EB0-FE39-4B05-BC1E-BA000BE7AABB}" name="Prev Close" dataDxfId="297"/>
    <tableColumn id="4" xr3:uid="{ABA04C3C-B986-43C0-B891-B637E17A151A}" name="% Change" dataDxfId="296"/>
    <tableColumn id="5" xr3:uid="{74A1123C-A338-468D-B20D-B7EC5DC6C4DF}" name="Point Change" dataDxfId="295"/>
  </tableColumns>
  <tableStyleInfo name="TableStyleLight21" showFirstColumn="0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4867A0B7-CAEC-4DC9-A921-8716087C2109}" name="Table8233548617487100113126139152165" displayName="Table8233548617487100113126139152165" ref="P28:T35" totalsRowShown="0" headerRowDxfId="294" dataDxfId="292" headerRowBorderDxfId="293">
  <autoFilter ref="P28:T35" xr:uid="{ED7585A4-D18A-434D-876A-7D84DF2E8F80}"/>
  <tableColumns count="5">
    <tableColumn id="1" xr3:uid="{17A1515D-6384-4E68-80BE-0C380EAD57C7}" name="Symbol" dataDxfId="291"/>
    <tableColumn id="2" xr3:uid="{FD9860FC-67E2-425C-BBA8-905DAC7C6806}" name="Close" dataDxfId="290"/>
    <tableColumn id="3" xr3:uid="{7C81BCC0-4D50-4F33-B553-BFDDC5221986}" name="Prev Close" dataDxfId="289"/>
    <tableColumn id="4" xr3:uid="{BCE1082F-F3A4-46A1-A8F6-78B5AC3A417D}" name="% Change" dataDxfId="288"/>
    <tableColumn id="5" xr3:uid="{D7C9CE2A-63D7-4C7A-AFBC-2D90CEA2E911}" name="Point Change" dataDxfId="287"/>
  </tableColumns>
  <tableStyleInfo name="TableStyleLight21" showFirstColumn="0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80CD9109-3BB6-4702-A12B-BA38C28E8313}" name="Table9243649627588101114127140153166" displayName="Table9243649627588101114127140153166" ref="W28:AA44" totalsRowShown="0" headerRowDxfId="286" dataDxfId="284" headerRowBorderDxfId="285" tableBorderDxfId="283">
  <autoFilter ref="W28:AA44" xr:uid="{4B16290A-B6DA-4697-9694-6D659880B637}"/>
  <tableColumns count="5">
    <tableColumn id="1" xr3:uid="{C98C4880-E726-4C82-81F2-B575BE5EBA31}" name="Symbol" dataDxfId="282"/>
    <tableColumn id="2" xr3:uid="{2203E752-3A24-48D1-9AB7-3C5D3351BC99}" name="Close" dataDxfId="281"/>
    <tableColumn id="3" xr3:uid="{8881383C-BE9E-4F17-A09C-5AEF85DADB87}" name="Prev Close" dataDxfId="280"/>
    <tableColumn id="4" xr3:uid="{455FBA54-EF73-45AB-970E-2F0BE31FF9A5}" name="% Change" dataDxfId="279"/>
    <tableColumn id="5" xr3:uid="{7582D60D-B89D-40FB-AA5F-87C3D73155C8}" name="Point Change" dataDxfId="278"/>
  </tableColumns>
  <tableStyleInfo name="TableStyleLight21" showFirstColumn="0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18ADF4AB-4D0A-4F29-903B-48E3244E23ED}" name="Table10253750637689102115128141154167" displayName="Table10253750637689102115128141154167" ref="AD28:AH47" totalsRowShown="0" headerRowDxfId="277" dataDxfId="275" headerRowBorderDxfId="276">
  <autoFilter ref="AD28:AH47" xr:uid="{7FBC4083-988B-441E-88C9-75206C52BA40}"/>
  <tableColumns count="5">
    <tableColumn id="1" xr3:uid="{29869AF3-E923-411E-AD7A-93DCE70EE188}" name="Symbol" dataDxfId="274"/>
    <tableColumn id="2" xr3:uid="{44CD9447-8BA0-4DF9-BC2C-3A5FB4C5211F}" name="Close" dataDxfId="273"/>
    <tableColumn id="3" xr3:uid="{3F75157A-DDF3-49A5-88B1-5553DA52AFCF}" name="Prev Close" dataDxfId="272"/>
    <tableColumn id="4" xr3:uid="{2FC07611-54E8-4711-B26D-0D48784B8A3E}" name="% Change" dataDxfId="271"/>
    <tableColumn id="5" xr3:uid="{69766E04-D8D8-4588-84F5-F184DD121942}" name="Point Change" dataDxfId="270"/>
  </tableColumns>
  <tableStyleInfo name="TableStyleLight21" showFirstColumn="0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9BABCFA9-A859-48B8-90AC-346AA9627096}" name="Table12263851647790103116129142155168" displayName="Table12263851647790103116129142155168" ref="AK28:AO31" totalsRowShown="0" headerRowDxfId="269" dataDxfId="267" headerRowBorderDxfId="268">
  <autoFilter ref="AK28:AO31" xr:uid="{0C7C19C9-3314-44F3-8C7A-B4ADB041B08F}"/>
  <tableColumns count="5">
    <tableColumn id="1" xr3:uid="{75789666-96C7-4C6C-A786-76B29815D958}" name="Symbol" dataDxfId="266"/>
    <tableColumn id="2" xr3:uid="{F40B2258-CA9A-4F6B-A408-6B4BB9C979AC}" name="Close" dataDxfId="265"/>
    <tableColumn id="3" xr3:uid="{B69C3A0C-BFD9-4C65-A3C0-4C8A1075E542}" name="Prev Close" dataDxfId="264"/>
    <tableColumn id="4" xr3:uid="{67CDEA4D-9B89-465A-9087-8AB49EAA35F7}" name="% Change" dataDxfId="263"/>
    <tableColumn id="5" xr3:uid="{49C69E0F-8FC3-4D5F-AECB-D1B40289E353}" name="Point Change" dataDxfId="262"/>
  </tableColumns>
  <tableStyleInfo name="TableStyleLight21" showFirstColumn="0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C19C964C-B88B-4A6A-96E7-20298BD11528}" name="Table1214273952657891104117130143156169" displayName="Table1214273952657891104117130143156169" ref="AR28:AV34" totalsRowShown="0" headerRowDxfId="261" dataDxfId="259" headerRowBorderDxfId="260">
  <autoFilter ref="AR28:AV34" xr:uid="{CEC11BFB-F7ED-4DBA-88D0-55C3EE657340}"/>
  <tableColumns count="5">
    <tableColumn id="1" xr3:uid="{AAC69C88-C0E8-41EA-8288-995FFDCE143E}" name="Symbol" dataDxfId="258"/>
    <tableColumn id="2" xr3:uid="{3FCAED02-D4FC-4FCD-A905-28765D5635F7}" name="Close" dataDxfId="257"/>
    <tableColumn id="3" xr3:uid="{92F71D94-061B-4BF3-A243-3507FC55D3E3}" name="Prev Close" dataDxfId="256"/>
    <tableColumn id="4" xr3:uid="{FE186791-1BBC-49DB-80D5-9E4905412D45}" name="% Change" dataDxfId="255"/>
    <tableColumn id="5" xr3:uid="{DA38F97E-3107-48B5-A803-7CD4492B2A5A}" name="Point Change" dataDxfId="254"/>
  </tableColumns>
  <tableStyleInfo name="TableStyleLight21" showFirstColumn="0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12569C3D-14D2-4F14-BED4-686E6292ABD8}" name="Table14284053667992105118131144157170" displayName="Table14284053667992105118131144157170" ref="AY28:BC40" totalsRowShown="0" headerRowDxfId="253" dataDxfId="251" headerRowBorderDxfId="252">
  <autoFilter ref="AY28:BC40" xr:uid="{85E4FEF8-7878-4EEC-A6AA-6B811225F26C}"/>
  <tableColumns count="5">
    <tableColumn id="1" xr3:uid="{2F1D1F13-3526-4000-93E3-293EE48F3B39}" name="Symbol" dataDxfId="250"/>
    <tableColumn id="2" xr3:uid="{F91C233F-8E13-4C78-81EF-8F1493D89E87}" name="Close" dataDxfId="249"/>
    <tableColumn id="3" xr3:uid="{29BFF460-5C8C-463F-9B83-EF42DF3E265C}" name="Prev Close" dataDxfId="248"/>
    <tableColumn id="4" xr3:uid="{A86F4296-4AA9-4555-A37C-9DC6A0B154E2}" name="% Change" dataDxfId="247"/>
    <tableColumn id="5" xr3:uid="{8DFD0CEA-B38A-4351-8516-F6DAF9FFC751}" name="Point Change" dataDxfId="246"/>
  </tableColumns>
  <tableStyleInfo name="TableStyleLight21" showFirstColumn="0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4039ED5B-8D3F-4064-AE2B-12E92B557F82}" name="Table15294154678093106119132145158171" displayName="Table15294154678093106119132145158171" ref="BF28:BJ34" totalsRowShown="0" headerRowDxfId="245" dataDxfId="243" headerRowBorderDxfId="244">
  <autoFilter ref="BF28:BJ34" xr:uid="{3C5264A9-DF78-4DCE-B48E-13D7D06893B0}"/>
  <tableColumns count="5">
    <tableColumn id="1" xr3:uid="{2BB4F5DC-5054-4D71-A8FA-66BBA03DBCCF}" name="Symbol" dataDxfId="242"/>
    <tableColumn id="2" xr3:uid="{EB08D7A9-F571-4F33-9683-2BDFB60D3200}" name="Close" dataDxfId="241"/>
    <tableColumn id="3" xr3:uid="{91B370E1-8ABA-4455-944C-BF3B75433093}" name="Prev Close" dataDxfId="240"/>
    <tableColumn id="4" xr3:uid="{586F469C-8FD2-40A1-9E0D-2209C20BD951}" name="% Change" dataDxfId="239"/>
    <tableColumn id="5" xr3:uid="{25E76147-01FC-4FFD-A015-CE76CB64C4D9}" name="Point Change" dataDxfId="238"/>
  </tableColumns>
  <tableStyleInfo name="TableStyleLight21" showFirstColumn="0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25453886-6DC6-4A73-8D5F-4763A14B8409}" name="Table16304255688194107120133146159172" displayName="Table16304255688194107120133146159172" ref="BM28:BQ34" totalsRowShown="0" headerRowDxfId="237" dataDxfId="235" headerRowBorderDxfId="236">
  <autoFilter ref="BM28:BQ34" xr:uid="{00B34D24-4637-4E0B-A9E9-7C682F09CCB5}"/>
  <tableColumns count="5">
    <tableColumn id="1" xr3:uid="{06380AAF-9BEA-4CB7-942C-B0B654B9BE94}" name="Symbol" dataDxfId="234"/>
    <tableColumn id="2" xr3:uid="{EDACFD82-6F4D-41AC-A724-6E5914A3189A}" name="Close" dataDxfId="233"/>
    <tableColumn id="3" xr3:uid="{89253357-1B49-4A4C-9C67-8CA6777B5D46}" name="Prev Close" dataDxfId="232"/>
    <tableColumn id="4" xr3:uid="{235F53EE-AE38-4D87-BBC9-78208CE0959A}" name="% Change" dataDxfId="231"/>
    <tableColumn id="5" xr3:uid="{D3544C33-F190-4110-A361-685D6C3666AA}" name="Point Change" dataDxfId="230"/>
  </tableColumns>
  <tableStyleInfo name="TableStyleLight21" showFirstColumn="0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C4636B0B-0F0E-4150-868A-963E6755360B}" name="Table17314356698295108121134147160173" displayName="Table17314356698295108121134147160173" ref="BT28:BX85" totalsRowShown="0" headerRowDxfId="229" dataDxfId="227" headerRowBorderDxfId="228">
  <autoFilter ref="BT28:BX85" xr:uid="{CA38C36B-DA51-420D-81AB-0AEB00622B5E}"/>
  <tableColumns count="5">
    <tableColumn id="1" xr3:uid="{A72C62A4-3EBE-45BB-B979-D797D7307C2E}" name="Symbol" dataDxfId="226"/>
    <tableColumn id="2" xr3:uid="{074D2762-D552-4B6D-A19A-6B845AECD121}" name="Close" dataDxfId="225"/>
    <tableColumn id="3" xr3:uid="{4C7634F0-66DB-43AE-B622-C1F6990D0273}" name="Prev Close" dataDxfId="224"/>
    <tableColumn id="4" xr3:uid="{76D69E17-F5B3-4B12-A908-143A94705E5C}" name="% Change" dataDxfId="223"/>
    <tableColumn id="5" xr3:uid="{833B3AA4-D965-4165-B2CB-277F642CD008}" name="Point Change" dataDxfId="222"/>
  </tableColumns>
  <tableStyleInfo name="TableStyleLight21" showFirstColumn="0" showLastColumn="0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E22861C3-EA28-4923-9327-EAF9D73D3606}" name="Table18324457708396109122135148161174" displayName="Table18324457708396109122135148161174" ref="CA28:CE52" totalsRowShown="0" headerRowDxfId="221" dataDxfId="219" headerRowBorderDxfId="220">
  <autoFilter ref="CA28:CE52" xr:uid="{06AE3361-FB3C-4CF9-97DD-B1721BEDB19C}"/>
  <tableColumns count="5">
    <tableColumn id="1" xr3:uid="{0BE47EF8-2E26-4269-BDFC-8B6AD6149831}" name="Symbol" dataDxfId="218"/>
    <tableColumn id="2" xr3:uid="{745FDC7B-7C68-4E75-999F-C2684C900863}" name="Close" dataDxfId="217"/>
    <tableColumn id="3" xr3:uid="{915F016D-2ED0-44ED-8A5F-326C4556D771}" name="Prev Close" dataDxfId="216"/>
    <tableColumn id="4" xr3:uid="{C58F388A-96DA-4F1E-BDF3-CF0576598F4F}" name="% Change" dataDxfId="215"/>
    <tableColumn id="5" xr3:uid="{2598039B-0EDD-4187-BCD4-4D621AED1A03}" name="Point Change" dataDxfId="214"/>
  </tableColumns>
  <tableStyleInfo name="TableStyleLight21" showFirstColumn="0" showLastColumn="0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C10D2100-5A2D-44EC-8E97-C446EF7BEBBD}" name="Table42064558718497110123136149162175" displayName="Table42064558718497110123136149162175" ref="K4:O18" totalsRowShown="0" headerRowDxfId="213" dataDxfId="212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F5DC8636-F020-4B1F-81CB-9392C173A28C}" name="Symbol" dataDxfId="211"/>
    <tableColumn id="2" xr3:uid="{C12AFAC4-DE08-4E2C-B47B-0801764770CC}" name="Close" dataDxfId="210"/>
    <tableColumn id="3" xr3:uid="{8EFAACCA-1250-4A36-A7A8-68B1F9964543}" name="Prev Close" dataDxfId="209"/>
    <tableColumn id="4" xr3:uid="{5F3FB5C3-01BB-492D-8EE4-16B1368D5B35}" name="% Change" dataDxfId="208"/>
    <tableColumn id="5" xr3:uid="{310662D3-7948-433D-9FEE-5F06FA1A1D95}" name="Point Change" dataDxfId="207"/>
  </tableColumns>
  <tableStyleInfo name="TableStyleLight21" showFirstColumn="0" showLastColumn="0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C1D9228A-C955-4C55-BE80-9D9DA22F81F8}" name="Table621124659728598111124137150163176" displayName="Table621124659728598111124137150163176" ref="B27:F42" totalsRowShown="0" headerRowDxfId="206" dataDxfId="204" headerRowBorderDxfId="205" tableBorderDxfId="203">
  <autoFilter ref="B27:F42" xr:uid="{3B764F94-D745-438B-99C9-86E0A2F2BD29}"/>
  <tableColumns count="5">
    <tableColumn id="1" xr3:uid="{519049EB-950F-4EEE-B1AA-CFD9BC9C824A}" name="Symbol" dataDxfId="202"/>
    <tableColumn id="2" xr3:uid="{85DFAF64-7069-4695-B76E-F1DC17D683E8}" name="Close" dataDxfId="201"/>
    <tableColumn id="3" xr3:uid="{88C37B11-C192-4CDE-9F3F-E059EB2E5A0B}" name="Prev Close" dataDxfId="200"/>
    <tableColumn id="4" xr3:uid="{1192C393-AD9D-4F2A-A50E-EA4645C81A99}" name="% Change" dataDxfId="199"/>
    <tableColumn id="5" xr3:uid="{55B28AB5-2C57-49DC-80A7-3C303D71496D}" name="Point Change" dataDxfId="198"/>
  </tableColumns>
  <tableStyleInfo name="TableStyleLight21" showFirstColumn="0" showLastColumn="0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6A9AE577-2CB9-4CE9-802A-62D8DDA72326}" name="Table722344760738699112125138151164177" displayName="Table722344760738699112125138151164177" ref="I29:M120" totalsRowShown="0" headerRowDxfId="197" dataDxfId="195" headerRowBorderDxfId="196" tableBorderDxfId="194">
  <autoFilter ref="I29:M120" xr:uid="{95319CC8-05DF-425D-96FD-BBD60FB33B46}"/>
  <tableColumns count="5">
    <tableColumn id="1" xr3:uid="{DBDEBE60-3AF9-457F-8CBF-AB64999A3430}" name="Symbol" dataDxfId="193"/>
    <tableColumn id="2" xr3:uid="{CA6C16E7-820E-482C-B834-1A57517EA836}" name="Close" dataDxfId="192"/>
    <tableColumn id="3" xr3:uid="{759A614C-8D1B-41F5-B153-2EF11D84B8C4}" name="Prev Close" dataDxfId="191"/>
    <tableColumn id="4" xr3:uid="{90778203-10C3-45E9-B495-29203F6AF7E6}" name="% Change" dataDxfId="190"/>
    <tableColumn id="5" xr3:uid="{B576F245-EA64-4EB7-B23C-9134B6398C79}" name="Point Change" dataDxfId="189"/>
  </tableColumns>
  <tableStyleInfo name="TableStyleLight21" showFirstColumn="0" showLastColumn="0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A42CCEDB-58AE-4474-A8EC-54F647A3DBB1}" name="Table8233548617487100113126139152165178" displayName="Table8233548617487100113126139152165178" ref="P28:T35" totalsRowShown="0" headerRowDxfId="188" dataDxfId="186" headerRowBorderDxfId="187">
  <autoFilter ref="P28:T35" xr:uid="{ED7585A4-D18A-434D-876A-7D84DF2E8F80}"/>
  <tableColumns count="5">
    <tableColumn id="1" xr3:uid="{3BB20421-ADA7-4F04-8F37-E9D6904882AD}" name="Symbol" dataDxfId="185"/>
    <tableColumn id="2" xr3:uid="{17D98B39-DA69-47D1-92B1-0E39DB58F18C}" name="Close" dataDxfId="184"/>
    <tableColumn id="3" xr3:uid="{8775731C-0919-4F6E-A01D-33F86853B4B7}" name="Prev Close" dataDxfId="183"/>
    <tableColumn id="4" xr3:uid="{3179BE22-5AB0-45CC-8286-7613E7156731}" name="% Change" dataDxfId="182"/>
    <tableColumn id="5" xr3:uid="{36B096A0-401A-4CCE-B6CA-1814F21F5128}" name="Point Change" dataDxfId="181"/>
  </tableColumns>
  <tableStyleInfo name="TableStyleLight21" showFirstColumn="0" showLastColumn="0" showRowStripes="1" showColumnStripes="0"/>
</table>
</file>

<file path=xl/tables/table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E57A9974-DA20-40D8-9EC5-5A932B676443}" name="Table9243649627588101114127140153166179" displayName="Table9243649627588101114127140153166179" ref="W28:AA44" totalsRowShown="0" headerRowDxfId="180" dataDxfId="178" headerRowBorderDxfId="179" tableBorderDxfId="177">
  <autoFilter ref="W28:AA44" xr:uid="{4B16290A-B6DA-4697-9694-6D659880B637}"/>
  <tableColumns count="5">
    <tableColumn id="1" xr3:uid="{68553AF2-D3AC-41F9-B4EE-1DAD2B770334}" name="Symbol" dataDxfId="176"/>
    <tableColumn id="2" xr3:uid="{907E4C4A-39A8-4B38-8289-1B12915EE222}" name="Close" dataDxfId="175"/>
    <tableColumn id="3" xr3:uid="{2927C192-AE30-4FF0-A853-E752532B6057}" name="Prev Close" dataDxfId="174"/>
    <tableColumn id="4" xr3:uid="{953B3DCC-71C5-48C1-BA1F-840AE6B36ED5}" name="% Change" dataDxfId="173"/>
    <tableColumn id="5" xr3:uid="{0C5AFCC1-2B33-45C9-9F71-4A39A1EA52C2}" name="Point Change" dataDxfId="172"/>
  </tableColumns>
  <tableStyleInfo name="TableStyleLight21" showFirstColumn="0" showLastColumn="0" showRowStripes="1" showColumnStripes="0"/>
</table>
</file>

<file path=xl/tables/table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B6C3CF62-1FD4-485A-BC4D-9980C28BD057}" name="Table10253750637689102115128141154167180" displayName="Table10253750637689102115128141154167180" ref="AD28:AH47" totalsRowShown="0" headerRowDxfId="171" dataDxfId="169" headerRowBorderDxfId="170">
  <autoFilter ref="AD28:AH47" xr:uid="{7FBC4083-988B-441E-88C9-75206C52BA40}"/>
  <tableColumns count="5">
    <tableColumn id="1" xr3:uid="{2DCE23C1-F46D-433A-9E7E-BD27524BE57F}" name="Symbol" dataDxfId="168"/>
    <tableColumn id="2" xr3:uid="{0104B2B9-A46A-4F06-B987-B18D1017D931}" name="Close" dataDxfId="167"/>
    <tableColumn id="3" xr3:uid="{D5D79E9B-D5A3-46F6-BC60-2286BD80A3F0}" name="Prev Close" dataDxfId="166"/>
    <tableColumn id="4" xr3:uid="{2E0FAFC2-6352-4678-AE02-253807140E2F}" name="% Change" dataDxfId="165"/>
    <tableColumn id="5" xr3:uid="{39A1B831-09B1-42DE-BD51-8BD1A5EE7B95}" name="Point Change" dataDxfId="164"/>
  </tableColumns>
  <tableStyleInfo name="TableStyleLight21" showFirstColumn="0" showLastColumn="0" showRowStripes="1" showColumnStripes="0"/>
</table>
</file>

<file path=xl/tables/table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9994F3DD-16C5-4B84-AFFE-0B3A155A0108}" name="Table12263851647790103116129142155168181" displayName="Table12263851647790103116129142155168181" ref="AK28:AO31" totalsRowShown="0" headerRowDxfId="163" dataDxfId="161" headerRowBorderDxfId="162">
  <autoFilter ref="AK28:AO31" xr:uid="{0C7C19C9-3314-44F3-8C7A-B4ADB041B08F}"/>
  <tableColumns count="5">
    <tableColumn id="1" xr3:uid="{8A14FD0C-980D-4565-BEEB-10FCB0491CF5}" name="Symbol" dataDxfId="160"/>
    <tableColumn id="2" xr3:uid="{43F85B0C-F3D3-42DC-A2B1-460090AE1776}" name="Close" dataDxfId="159"/>
    <tableColumn id="3" xr3:uid="{A73D54DB-7932-4653-AB87-EFEEDCB2A751}" name="Prev Close" dataDxfId="158"/>
    <tableColumn id="4" xr3:uid="{3DA0AE55-6548-4DA0-B4D2-69A04BCF7409}" name="% Change" dataDxfId="157"/>
    <tableColumn id="5" xr3:uid="{46485BAC-6221-4E85-9FC1-B78C8D0D51E0}" name="Point Change" dataDxfId="156"/>
  </tableColumns>
  <tableStyleInfo name="TableStyleLight21" showFirstColumn="0" showLastColumn="0" showRowStripes="1" showColumnStripes="0"/>
</table>
</file>

<file path=xl/tables/table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A6EB2A67-7556-4A61-BAD4-6E85AC11BDF0}" name="Table1214273952657891104117130143156169182" displayName="Table1214273952657891104117130143156169182" ref="AR28:AV34" totalsRowShown="0" headerRowDxfId="155" dataDxfId="153" headerRowBorderDxfId="154">
  <autoFilter ref="AR28:AV34" xr:uid="{CEC11BFB-F7ED-4DBA-88D0-55C3EE657340}"/>
  <tableColumns count="5">
    <tableColumn id="1" xr3:uid="{4F7565B5-2E64-42D9-9D52-140E28D493F1}" name="Symbol" dataDxfId="152"/>
    <tableColumn id="2" xr3:uid="{F5359896-371C-4141-B26C-E5462AC2DF2F}" name="Close" dataDxfId="151"/>
    <tableColumn id="3" xr3:uid="{71C528ED-0FCA-4401-9BD1-8F67B7B1D6AF}" name="Prev Close" dataDxfId="150"/>
    <tableColumn id="4" xr3:uid="{1896962B-6E1D-4953-B2BC-0A9E8A5D06AC}" name="% Change" dataDxfId="149"/>
    <tableColumn id="5" xr3:uid="{A2AE29D1-2BA3-47FE-959C-6318500DB6A2}" name="Point Change" dataDxfId="148"/>
  </tableColumns>
  <tableStyleInfo name="TableStyleLight21" showFirstColumn="0" showLastColumn="0" showRowStripes="1" showColumnStripes="0"/>
</table>
</file>

<file path=xl/tables/table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C25AFF73-C1F9-4025-8307-334FE33C38CF}" name="Table14284053667992105118131144157170183" displayName="Table14284053667992105118131144157170183" ref="AY28:BC40" totalsRowShown="0" headerRowDxfId="147" dataDxfId="145" headerRowBorderDxfId="146">
  <autoFilter ref="AY28:BC40" xr:uid="{85E4FEF8-7878-4EEC-A6AA-6B811225F26C}"/>
  <tableColumns count="5">
    <tableColumn id="1" xr3:uid="{73072CB6-88C0-44C1-B99F-6652C30D7426}" name="Symbol" dataDxfId="144"/>
    <tableColumn id="2" xr3:uid="{EBFF055A-8D25-4281-A4DD-F4191D704EE6}" name="Close" dataDxfId="143"/>
    <tableColumn id="3" xr3:uid="{0C28178E-059B-405F-B16D-FCBAE968B1DB}" name="Prev Close" dataDxfId="142"/>
    <tableColumn id="4" xr3:uid="{FD006762-DE34-4CAA-BC7B-0EB34C12FA1E}" name="% Change" dataDxfId="141"/>
    <tableColumn id="5" xr3:uid="{55DC8DE7-55F9-455C-9316-303D348D7FF2}" name="Point Change" dataDxfId="140"/>
  </tableColumns>
  <tableStyleInfo name="TableStyleLight21" showFirstColumn="0" showLastColumn="0" showRowStripes="1" showColumnStripes="0"/>
</table>
</file>

<file path=xl/tables/table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2D8D8067-F1A0-4B84-ACDB-817EEE10BEFA}" name="Table15294154678093106119132145158171184" displayName="Table15294154678093106119132145158171184" ref="BF28:BJ36" totalsRowShown="0" headerRowDxfId="139" dataDxfId="137" headerRowBorderDxfId="138">
  <autoFilter ref="BF28:BJ36" xr:uid="{3C5264A9-DF78-4DCE-B48E-13D7D06893B0}"/>
  <tableColumns count="5">
    <tableColumn id="1" xr3:uid="{723D6918-E7E2-4A1B-863E-7D65D796D7B9}" name="Symbol" dataDxfId="136"/>
    <tableColumn id="2" xr3:uid="{8AA1FFDB-2AB5-4E59-BE63-8DA3D3F20249}" name="Close" dataDxfId="135"/>
    <tableColumn id="3" xr3:uid="{90F03EB1-9F7E-41C6-8C59-AA36D81712F0}" name="Prev Close" dataDxfId="134"/>
    <tableColumn id="4" xr3:uid="{B43131B4-5D64-4A4F-9D37-71066317A627}" name="% Change" dataDxfId="133"/>
    <tableColumn id="5" xr3:uid="{8A73EDD7-B092-4C29-B6A8-6AA2AA8BC812}" name="Point Change" dataDxfId="132"/>
  </tableColumns>
  <tableStyleInfo name="TableStyleLight21" showFirstColumn="0" showLastColumn="0" showRowStripes="1" showColumnStripes="0"/>
</table>
</file>

<file path=xl/tables/table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007AE03C-7085-4642-8F90-9830944B1AA9}" name="Table16304255688194107120133146159172185" displayName="Table16304255688194107120133146159172185" ref="BM28:BQ34" totalsRowShown="0" headerRowDxfId="131" dataDxfId="129" headerRowBorderDxfId="130">
  <autoFilter ref="BM28:BQ34" xr:uid="{00B34D24-4637-4E0B-A9E9-7C682F09CCB5}"/>
  <tableColumns count="5">
    <tableColumn id="1" xr3:uid="{85C5B556-8D17-4F48-8CF5-BEE9361CDFF5}" name="Symbol" dataDxfId="128"/>
    <tableColumn id="2" xr3:uid="{F997D9F3-5BF6-4024-8FA1-14AD5943B97A}" name="Close" dataDxfId="127"/>
    <tableColumn id="3" xr3:uid="{68906A99-BD42-4F2B-8710-13790ED595DE}" name="Prev Close" dataDxfId="126"/>
    <tableColumn id="4" xr3:uid="{864810D4-C4C9-4807-AABF-122B901B4539}" name="% Change" dataDxfId="125"/>
    <tableColumn id="5" xr3:uid="{D7D330A9-5072-46A4-A285-9E7143CCDA3B}" name="Point Change" dataDxfId="124"/>
  </tableColumns>
  <tableStyleInfo name="TableStyleLight21" showFirstColumn="0" showLastColumn="0" showRowStripes="1" showColumnStripes="0"/>
</table>
</file>

<file path=xl/tables/table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27FFEFCD-1552-4D4C-ACDA-4236AA4B5E4B}" name="Table17314356698295108121134147160173186" displayName="Table17314356698295108121134147160173186" ref="BT28:BX85" totalsRowShown="0" headerRowDxfId="123" dataDxfId="121" headerRowBorderDxfId="122">
  <autoFilter ref="BT28:BX85" xr:uid="{CA38C36B-DA51-420D-81AB-0AEB00622B5E}"/>
  <tableColumns count="5">
    <tableColumn id="1" xr3:uid="{F6520314-CE65-45B1-BC72-F7FF90252F19}" name="Symbol" dataDxfId="120"/>
    <tableColumn id="2" xr3:uid="{847D3864-A699-428D-93B1-46ADE39F2B14}" name="Close" dataDxfId="119"/>
    <tableColumn id="3" xr3:uid="{54081ABA-180B-46EE-96B0-35495D89BE63}" name="Prev Close" dataDxfId="118"/>
    <tableColumn id="4" xr3:uid="{5198CBCB-2756-4B43-90E5-D05BDF8CEBD1}" name="% Change" dataDxfId="117"/>
    <tableColumn id="5" xr3:uid="{0012D0BE-D767-4DB8-9E3A-EB87E102DB06}" name="Point Change" dataDxfId="116"/>
  </tableColumns>
  <tableStyleInfo name="TableStyleLight21" showFirstColumn="0" showLastColumn="0" showRowStripes="1" showColumnStripes="0"/>
</table>
</file>

<file path=xl/tables/table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D509F26A-4E85-4EA9-AB33-02616581DC8F}" name="Table18324457708396109122135148161174187" displayName="Table18324457708396109122135148161174187" ref="CA28:CE52" totalsRowShown="0" headerRowDxfId="115" dataDxfId="113" headerRowBorderDxfId="114">
  <autoFilter ref="CA28:CE52" xr:uid="{06AE3361-FB3C-4CF9-97DD-B1721BEDB19C}"/>
  <tableColumns count="5">
    <tableColumn id="1" xr3:uid="{DC2A36B5-C3CA-42F5-A2D4-0DAC576A72A5}" name="Symbol" dataDxfId="112"/>
    <tableColumn id="2" xr3:uid="{8F3379A0-0E39-4168-96BB-6D00F11540E1}" name="Close" dataDxfId="111"/>
    <tableColumn id="3" xr3:uid="{06CBAB0B-7A92-478E-9F14-18E99D0574A9}" name="Prev Close" dataDxfId="110"/>
    <tableColumn id="4" xr3:uid="{3B88423D-2487-4C4D-A0C1-EECF97A16ACD}" name="% Change" dataDxfId="109"/>
    <tableColumn id="5" xr3:uid="{06F56260-8EB3-4AE5-B5CA-83F919C6D38C}" name="Point Change" dataDxfId="108"/>
  </tableColumns>
  <tableStyleInfo name="TableStyleLight21" showFirstColumn="0" showLastColumn="0" showRowStripes="1" showColumnStripes="0"/>
</table>
</file>

<file path=xl/tables/table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FC6AA478-2372-4629-8BA3-6F70B78AB06B}" name="Table42064558718497110123136149162175191" displayName="Table42064558718497110123136149162175191" ref="K4:O18" totalsRowShown="0" headerRowDxfId="107" dataDxfId="106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7F1B6CCF-3390-41EC-8B43-E91422F0956B}" name="Symbol" dataDxfId="105"/>
    <tableColumn id="2" xr3:uid="{89712185-13E7-4108-8413-29DC78628B52}" name="Close" dataDxfId="104"/>
    <tableColumn id="3" xr3:uid="{1DD6DD4E-E210-47C3-AC74-407FA46E9292}" name="Prev Close" dataDxfId="103"/>
    <tableColumn id="4" xr3:uid="{1B015284-1764-4BF1-B3E5-83DE9E810CB7}" name="% Change" dataDxfId="102"/>
    <tableColumn id="5" xr3:uid="{CB3D7294-49EE-4F69-9FEF-86560421C5BD}" name="Point Change" dataDxfId="101"/>
  </tableColumns>
  <tableStyleInfo name="TableStyleLight21" showFirstColumn="0" showLastColumn="0" showRowStripes="1" showColumnStripes="0"/>
</table>
</file>

<file path=xl/tables/table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9147FF06-C905-4F25-B6CD-F67C7D3DA30A}" name="Table621124659728598111124137150163176192" displayName="Table621124659728598111124137150163176192" ref="B27:F43" totalsRowShown="0" headerRowDxfId="100" dataDxfId="98" headerRowBorderDxfId="99" tableBorderDxfId="97">
  <autoFilter ref="B27:F43" xr:uid="{3B764F94-D745-438B-99C9-86E0A2F2BD29}"/>
  <tableColumns count="5">
    <tableColumn id="1" xr3:uid="{C6ECED76-245E-4480-AB38-8400D2E5B797}" name="Symbol" dataDxfId="96"/>
    <tableColumn id="2" xr3:uid="{9E6C8C7F-40B8-41C8-8F8D-858470DD5EE8}" name="Close" dataDxfId="95"/>
    <tableColumn id="3" xr3:uid="{21AE6237-388E-4034-8870-B38F3E75A71F}" name="Prev Close" dataDxfId="94"/>
    <tableColumn id="4" xr3:uid="{743B7922-97CD-4474-9B30-B3D985E9786C}" name="% Change" dataDxfId="93"/>
    <tableColumn id="5" xr3:uid="{3A282AFE-2D11-4BB5-A4CE-1797F01846DE}" name="Point Change" dataDxfId="92"/>
  </tableColumns>
  <tableStyleInfo name="TableStyleLight21" showFirstColumn="0" showLastColumn="0" showRowStripes="1" showColumnStripes="0"/>
</table>
</file>

<file path=xl/tables/table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FC4B7B51-A634-4657-9EBF-814BA5D345FC}" name="Table722344760738699112125138151164177194" displayName="Table722344760738699112125138151164177194" ref="I29:M120" totalsRowShown="0" headerRowDxfId="91" dataDxfId="89" headerRowBorderDxfId="90" tableBorderDxfId="88">
  <autoFilter ref="I29:M120" xr:uid="{95319CC8-05DF-425D-96FD-BBD60FB33B46}"/>
  <tableColumns count="5">
    <tableColumn id="1" xr3:uid="{F4F2C545-7A80-4878-BC81-1EE05747D7E4}" name="Symbol" dataDxfId="87"/>
    <tableColumn id="2" xr3:uid="{B3EA475C-1F86-4E62-AE4A-EA4DA11BABB9}" name="Close" dataDxfId="86"/>
    <tableColumn id="3" xr3:uid="{97F162D0-A05F-44E5-807F-DFFF78103EE1}" name="Prev Close" dataDxfId="85"/>
    <tableColumn id="4" xr3:uid="{5A4ECC63-15AE-4CE0-8BD7-EBCD82A58E7C}" name="% Change" dataDxfId="84"/>
    <tableColumn id="5" xr3:uid="{E4953504-1F0B-4AB1-AA2A-07212BF914EE}" name="Point Change" dataDxfId="83"/>
  </tableColumns>
  <tableStyleInfo name="TableStyleLight21" showFirstColumn="0" showLastColumn="0" showRowStripes="1" showColumnStripes="0"/>
</table>
</file>

<file path=xl/tables/table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E4B8A1F2-C54B-465C-BE80-C530F78EFF38}" name="Table8233548617487100113126139152165178195" displayName="Table8233548617487100113126139152165178195" ref="P28:T35" totalsRowShown="0" headerRowDxfId="82" dataDxfId="80" headerRowBorderDxfId="81">
  <autoFilter ref="P28:T35" xr:uid="{ED7585A4-D18A-434D-876A-7D84DF2E8F80}"/>
  <tableColumns count="5">
    <tableColumn id="1" xr3:uid="{64917F18-96C2-40C3-AA3A-63B91745E1F6}" name="Symbol" dataDxfId="79"/>
    <tableColumn id="2" xr3:uid="{54B9842E-D3E3-4157-99E4-15637A6A7FB0}" name="Close" dataDxfId="78"/>
    <tableColumn id="3" xr3:uid="{B0FECB19-20BE-4914-8A88-A993ACBC061D}" name="Prev Close" dataDxfId="77"/>
    <tableColumn id="4" xr3:uid="{C3EC4D2A-C328-4F5F-BC58-F25EF02B7FB5}" name="% Change" dataDxfId="76"/>
    <tableColumn id="5" xr3:uid="{D1565C28-7E50-4D91-9C5C-A4FADD7CEE15}" name="Point Change" dataDxfId="75"/>
  </tableColumns>
  <tableStyleInfo name="TableStyleLight21" showFirstColumn="0" showLastColumn="0" showRowStripes="1" showColumnStripes="0"/>
</table>
</file>

<file path=xl/tables/table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546E4303-D9B0-4250-A836-D76A3E4B321F}" name="Table9243649627588101114127140153166179196" displayName="Table9243649627588101114127140153166179196" ref="W28:AA44" totalsRowShown="0" headerRowDxfId="74" dataDxfId="72" headerRowBorderDxfId="73" tableBorderDxfId="71">
  <autoFilter ref="W28:AA44" xr:uid="{4B16290A-B6DA-4697-9694-6D659880B637}"/>
  <tableColumns count="5">
    <tableColumn id="1" xr3:uid="{581CE6D7-3249-4E88-A8E3-925BDE0FB265}" name="Symbol" dataDxfId="70"/>
    <tableColumn id="2" xr3:uid="{97E5AA08-9BE2-48E2-ACBD-03CC961EF1E9}" name="Close" dataDxfId="69"/>
    <tableColumn id="3" xr3:uid="{48487856-CF34-47B1-A9A0-09BB45446F92}" name="Prev Close" dataDxfId="68"/>
    <tableColumn id="4" xr3:uid="{4800CFA0-B42A-4F33-A19D-2FC16FE1E936}" name="% Change" dataDxfId="67"/>
    <tableColumn id="5" xr3:uid="{CA8BF970-7412-49DF-961B-B09B17175809}" name="Point Change" dataDxfId="66"/>
  </tableColumns>
  <tableStyleInfo name="TableStyleLight21" showFirstColumn="0" showLastColumn="0" showRowStripes="1" showColumnStripes="0"/>
</table>
</file>

<file path=xl/tables/table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6" xr:uid="{7B5A0E53-4178-4F7C-B2F0-775F057008DD}" name="Table10253750637689102115128141154167180197" displayName="Table10253750637689102115128141154167180197" ref="AD28:AH47" totalsRowShown="0" headerRowDxfId="65" dataDxfId="63" headerRowBorderDxfId="64">
  <autoFilter ref="AD28:AH47" xr:uid="{7FBC4083-988B-441E-88C9-75206C52BA40}"/>
  <tableColumns count="5">
    <tableColumn id="1" xr3:uid="{F952699A-5490-4076-863F-A9A35FB03A8C}" name="Symbol" dataDxfId="62"/>
    <tableColumn id="2" xr3:uid="{B5772E57-C735-42F2-9693-0038F2D809E4}" name="Close" dataDxfId="61"/>
    <tableColumn id="3" xr3:uid="{88E7F1C0-9AB9-4748-AAEF-9ACCE598CE5D}" name="Prev Close" dataDxfId="60"/>
    <tableColumn id="4" xr3:uid="{553BECC5-E65A-4B4E-A9DB-AD272B9CFA72}" name="% Change" dataDxfId="59"/>
    <tableColumn id="5" xr3:uid="{CDB1CD65-C8A7-44DA-A900-7B4640D30412}" name="Point Change" dataDxfId="58"/>
  </tableColumns>
  <tableStyleInfo name="TableStyleLight21" showFirstColumn="0" showLastColumn="0" showRowStripes="1" showColumnStripes="0"/>
</table>
</file>

<file path=xl/tables/table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00AA937E-D695-43FF-A286-A4EDDB4C00E5}" name="Table12263851647790103116129142155168181198" displayName="Table12263851647790103116129142155168181198" ref="AK28:AO31" totalsRowShown="0" headerRowDxfId="57" dataDxfId="55" headerRowBorderDxfId="56">
  <autoFilter ref="AK28:AO31" xr:uid="{0C7C19C9-3314-44F3-8C7A-B4ADB041B08F}"/>
  <tableColumns count="5">
    <tableColumn id="1" xr3:uid="{258A16E8-F647-4759-AB48-2589CB45B28D}" name="Symbol" dataDxfId="54"/>
    <tableColumn id="2" xr3:uid="{F0A391DC-732A-472A-83E1-C51D143BE00A}" name="Close" dataDxfId="53"/>
    <tableColumn id="3" xr3:uid="{2A0D491C-E8C6-4099-9E2B-C4015B65BEBE}" name="Prev Close" dataDxfId="52"/>
    <tableColumn id="4" xr3:uid="{B32F32B2-7E48-43CD-851B-1F7848FE6104}" name="% Change" dataDxfId="51"/>
    <tableColumn id="5" xr3:uid="{65E30097-1448-4DEF-9657-C3C7A8E465DA}" name="Point Change" dataDxfId="50"/>
  </tableColumns>
  <tableStyleInfo name="TableStyleLight21" showFirstColumn="0" showLastColumn="0" showRowStripes="1" showColumnStripes="0"/>
</table>
</file>

<file path=xl/tables/table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2448B612-9967-4D79-8049-B4004A14C2E0}" name="Table1214273952657891104117130143156169182199" displayName="Table1214273952657891104117130143156169182199" ref="AR28:AV34" totalsRowShown="0" headerRowDxfId="49" dataDxfId="47" headerRowBorderDxfId="48">
  <autoFilter ref="AR28:AV34" xr:uid="{CEC11BFB-F7ED-4DBA-88D0-55C3EE657340}"/>
  <tableColumns count="5">
    <tableColumn id="1" xr3:uid="{BB8339C7-2AAF-43D2-A5C3-206CD07E60E1}" name="Symbol" dataDxfId="46"/>
    <tableColumn id="2" xr3:uid="{F9074A4A-FA2C-4D6C-BEE1-2A5C0F1DB96D}" name="Close" dataDxfId="45"/>
    <tableColumn id="3" xr3:uid="{4209E9D5-54BB-4B69-976D-BE69D8BF32B2}" name="Prev Close" dataDxfId="44"/>
    <tableColumn id="4" xr3:uid="{1339094F-0B0C-4D2F-A706-C2F7FB646338}" name="% Change" dataDxfId="43"/>
    <tableColumn id="5" xr3:uid="{FDF0F21C-7D3B-4AC1-A959-01C95D755790}" name="Point Change" dataDxfId="42"/>
  </tableColumns>
  <tableStyleInfo name="TableStyleLight21" showFirstColumn="0" showLastColumn="0" showRowStripes="1" showColumnStripes="0"/>
</table>
</file>

<file path=xl/tables/table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1DE30C1E-730D-48F3-B0A4-83F7FB04A746}" name="Table14284053667992105118131144157170183200" displayName="Table14284053667992105118131144157170183200" ref="AY28:BC40" totalsRowShown="0" headerRowDxfId="41" dataDxfId="39" headerRowBorderDxfId="40">
  <autoFilter ref="AY28:BC40" xr:uid="{85E4FEF8-7878-4EEC-A6AA-6B811225F26C}"/>
  <tableColumns count="5">
    <tableColumn id="1" xr3:uid="{502C4DFC-E0E8-46F3-A186-4850CE350C6B}" name="Symbol" dataDxfId="38"/>
    <tableColumn id="2" xr3:uid="{90B7FFC5-3C99-4783-BAE9-CCD522F9A863}" name="Close" dataDxfId="37"/>
    <tableColumn id="3" xr3:uid="{7811025E-21F8-44C8-AE7C-C8A6D9EA9FE1}" name="Prev Close" dataDxfId="36"/>
    <tableColumn id="4" xr3:uid="{8563539D-D0B8-479D-8096-703CF91F4E3D}" name="% Change" dataDxfId="35"/>
    <tableColumn id="5" xr3:uid="{99361962-1CD8-4ACA-A9A0-3C10370040E0}" name="Point Change" dataDxfId="34"/>
  </tableColumns>
  <tableStyleInfo name="TableStyleLight21" showFirstColumn="0" showLastColumn="0" showRowStripes="1" showColumnStripes="0"/>
</table>
</file>

<file path=xl/tables/table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98F366A6-C78D-449B-B482-9288FE55A573}" name="Table15294154678093106119132145158171184201" displayName="Table15294154678093106119132145158171184201" ref="BF28:BJ37" totalsRowShown="0" headerRowDxfId="33" dataDxfId="31" headerRowBorderDxfId="32">
  <autoFilter ref="BF28:BJ37" xr:uid="{3C5264A9-DF78-4DCE-B48E-13D7D06893B0}"/>
  <tableColumns count="5">
    <tableColumn id="1" xr3:uid="{35BA2A0F-540D-4D34-8B6F-A7B473746B4B}" name="Symbol" dataDxfId="30"/>
    <tableColumn id="2" xr3:uid="{5D02DCC3-9EA2-4AB0-95BA-1CEF04B933B5}" name="Close" dataDxfId="29"/>
    <tableColumn id="3" xr3:uid="{A25DA893-9B8C-4ECC-89D3-1D1440138BF8}" name="Prev Close" dataDxfId="28"/>
    <tableColumn id="4" xr3:uid="{D556EAD1-EC47-430F-BA93-0CA7A8C1771F}" name="% Change" dataDxfId="27"/>
    <tableColumn id="5" xr3:uid="{0DBF3109-CB9F-4C93-A302-3B21E6B2BCE9}" name="Point Change" dataDxfId="26"/>
  </tableColumns>
  <tableStyleInfo name="TableStyleLight21" showFirstColumn="0" showLastColumn="0" showRowStripes="1" showColumnStripes="0"/>
</table>
</file>

<file path=xl/tables/table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AE713750-F0F9-4C48-A18C-8185CA13AB51}" name="Table16304255688194107120133146159172185202" displayName="Table16304255688194107120133146159172185202" ref="BM28:BQ35" totalsRowShown="0" headerRowDxfId="25" dataDxfId="23" headerRowBorderDxfId="24">
  <autoFilter ref="BM28:BQ35" xr:uid="{00B34D24-4637-4E0B-A9E9-7C682F09CCB5}"/>
  <tableColumns count="5">
    <tableColumn id="1" xr3:uid="{27CECC3A-BC59-40CD-92BA-73B132FD929C}" name="Symbol" dataDxfId="22"/>
    <tableColumn id="2" xr3:uid="{A110F5D9-5693-4CDC-810C-3030F139619B}" name="Close" dataDxfId="21"/>
    <tableColumn id="3" xr3:uid="{2EB5592E-3CA3-498C-9E69-BA2B860DC409}" name="Prev Close" dataDxfId="20"/>
    <tableColumn id="4" xr3:uid="{9F3978BF-6619-40FF-B2F0-6C465F079A25}" name="% Change" dataDxfId="19"/>
    <tableColumn id="5" xr3:uid="{BF68D444-1393-47F5-89CF-F9108E1EDCD9}" name="Point Change" dataDxfId="18"/>
  </tableColumns>
  <tableStyleInfo name="TableStyleLight21" showFirstColumn="0" showLastColumn="0" showRowStripes="1" showColumnStripes="0"/>
</table>
</file>

<file path=xl/tables/table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305FFA37-7356-41A5-91C5-BD9C8DE463AE}" name="Table17314356698295108121134147160173186203" displayName="Table17314356698295108121134147160173186203" ref="BT28:BX85" totalsRowShown="0" headerRowDxfId="17" dataDxfId="15" headerRowBorderDxfId="16">
  <autoFilter ref="BT28:BX85" xr:uid="{CA38C36B-DA51-420D-81AB-0AEB00622B5E}"/>
  <tableColumns count="5">
    <tableColumn id="1" xr3:uid="{BDDA168B-BC9B-4E43-8249-02BAB42CF476}" name="Symbol" dataDxfId="14"/>
    <tableColumn id="2" xr3:uid="{FADB4642-E5AB-41FB-9614-8487C9BCCB36}" name="Close" dataDxfId="13"/>
    <tableColumn id="3" xr3:uid="{7B9562E9-92C4-4598-8FDF-A93E81A1A2BE}" name="Prev Close" dataDxfId="12"/>
    <tableColumn id="4" xr3:uid="{E717FFE2-C7E7-40E3-8D23-F29B68D7F966}" name="% Change" dataDxfId="11"/>
    <tableColumn id="5" xr3:uid="{CFDB5E5A-B4DD-4173-83F1-BF99BEDA41A0}" name="Point Change" dataDxfId="10"/>
  </tableColumns>
  <tableStyleInfo name="TableStyleLight21" showFirstColumn="0" showLastColumn="0" showRowStripes="1" showColumnStripes="0"/>
</table>
</file>

<file path=xl/tables/table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981503D1-E2CE-4FDC-8029-A9C995DDAC4F}" name="Table18324457708396109122135148161174187204" displayName="Table18324457708396109122135148161174187204" ref="CA28:CE52" totalsRowShown="0" headerRowDxfId="9" dataDxfId="7" headerRowBorderDxfId="8">
  <autoFilter ref="CA28:CE52" xr:uid="{06AE3361-FB3C-4CF9-97DD-B1721BEDB19C}"/>
  <tableColumns count="5">
    <tableColumn id="1" xr3:uid="{C4CE308A-09EB-4783-B9D8-1EAA7CFCCF43}" name="Symbol" dataDxfId="6"/>
    <tableColumn id="2" xr3:uid="{8B7BA8A9-BF33-4E37-B9BC-6B87AEB296A2}" name="Close" dataDxfId="5"/>
    <tableColumn id="3" xr3:uid="{F7527061-8368-456F-BE3B-74BB2168E8B2}" name="Prev Close" dataDxfId="4"/>
    <tableColumn id="4" xr3:uid="{1E2DB420-EAE7-4439-AFBF-9DC73023B72B}" name="% Change" dataDxfId="3"/>
    <tableColumn id="5" xr3:uid="{D8370918-AC71-4B3B-9FD8-9E3B7B587D96}" name="Point Change" dataDxfId="2"/>
  </tableColumns>
  <tableStyleInfo name="TableStyleLight21" showFirstColumn="0" showLastColumn="0" showRowStripes="1" showColumnStripes="0"/>
</table>
</file>

<file path=xl/tables/table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8950A8-D265-4B18-98C1-86AA78B9938B}" name="Table1" displayName="Table1" ref="B3:D5" totalsRowShown="0">
  <autoFilter ref="B3:D5" xr:uid="{B78950A8-D265-4B18-98C1-86AA78B9938B}"/>
  <tableColumns count="3">
    <tableColumn id="1" xr3:uid="{B963103F-E697-4548-ADE9-20399012B8D4}" name="Gender "/>
    <tableColumn id="2" xr3:uid="{C576787E-6027-4D6C-AB96-5B63D2E7BA0A}" name="Frequency "/>
    <tableColumn id="3" xr3:uid="{F6006A5B-E51B-45D5-97EA-83CC1BD02708}" name="percentages"/>
  </tableColumns>
  <tableStyleInfo name="TableStyleMedium2" showFirstColumn="0" showLastColumn="0" showRowStripes="1" showColumnStripes="0"/>
</table>
</file>

<file path=xl/tables/table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379CF7-F48C-4EA5-866F-D4816B78F551}" name="Table2" displayName="Table2" ref="B16:D20" totalsRowShown="0">
  <autoFilter ref="B16:D20" xr:uid="{E9379CF7-F48C-4EA5-866F-D4816B78F551}"/>
  <tableColumns count="3">
    <tableColumn id="1" xr3:uid="{5DBA386C-1A0B-417E-9D90-41E9F98E5AE6}" name="Age Group "/>
    <tableColumn id="2" xr3:uid="{7DB9E549-2557-43E7-813B-279D144BF9B1}" name="Frequency"/>
    <tableColumn id="3" xr3:uid="{5F02F099-060F-4062-AF41-CC7BCA5BE268}" name="percentage" dataDxfId="1">
      <calculatedColumnFormula>C17/SUM($C$17:$C$20)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3.xml"/><Relationship Id="rId13" Type="http://schemas.openxmlformats.org/officeDocument/2006/relationships/table" Target="../tables/table18.xml"/><Relationship Id="rId3" Type="http://schemas.openxmlformats.org/officeDocument/2006/relationships/table" Target="../tables/table8.xml"/><Relationship Id="rId7" Type="http://schemas.openxmlformats.org/officeDocument/2006/relationships/table" Target="../tables/table12.xml"/><Relationship Id="rId12" Type="http://schemas.openxmlformats.org/officeDocument/2006/relationships/table" Target="../tables/table17.xml"/><Relationship Id="rId2" Type="http://schemas.openxmlformats.org/officeDocument/2006/relationships/table" Target="../tables/table7.xml"/><Relationship Id="rId1" Type="http://schemas.openxmlformats.org/officeDocument/2006/relationships/drawing" Target="../drawings/drawing1.xml"/><Relationship Id="rId6" Type="http://schemas.openxmlformats.org/officeDocument/2006/relationships/table" Target="../tables/table11.xml"/><Relationship Id="rId11" Type="http://schemas.openxmlformats.org/officeDocument/2006/relationships/table" Target="../tables/table16.xml"/><Relationship Id="rId5" Type="http://schemas.openxmlformats.org/officeDocument/2006/relationships/table" Target="../tables/table10.xml"/><Relationship Id="rId10" Type="http://schemas.openxmlformats.org/officeDocument/2006/relationships/table" Target="../tables/table15.xml"/><Relationship Id="rId4" Type="http://schemas.openxmlformats.org/officeDocument/2006/relationships/table" Target="../tables/table9.xml"/><Relationship Id="rId9" Type="http://schemas.openxmlformats.org/officeDocument/2006/relationships/table" Target="../tables/table14.xml"/><Relationship Id="rId14" Type="http://schemas.openxmlformats.org/officeDocument/2006/relationships/table" Target="../tables/table19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6.xml"/><Relationship Id="rId13" Type="http://schemas.openxmlformats.org/officeDocument/2006/relationships/table" Target="../tables/table31.xml"/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12" Type="http://schemas.openxmlformats.org/officeDocument/2006/relationships/table" Target="../tables/table30.xml"/><Relationship Id="rId2" Type="http://schemas.openxmlformats.org/officeDocument/2006/relationships/table" Target="../tables/table20.xml"/><Relationship Id="rId1" Type="http://schemas.openxmlformats.org/officeDocument/2006/relationships/drawing" Target="../drawings/drawing2.xml"/><Relationship Id="rId6" Type="http://schemas.openxmlformats.org/officeDocument/2006/relationships/table" Target="../tables/table24.xml"/><Relationship Id="rId11" Type="http://schemas.openxmlformats.org/officeDocument/2006/relationships/table" Target="../tables/table29.xml"/><Relationship Id="rId5" Type="http://schemas.openxmlformats.org/officeDocument/2006/relationships/table" Target="../tables/table23.xml"/><Relationship Id="rId10" Type="http://schemas.openxmlformats.org/officeDocument/2006/relationships/table" Target="../tables/table28.xml"/><Relationship Id="rId4" Type="http://schemas.openxmlformats.org/officeDocument/2006/relationships/table" Target="../tables/table22.xml"/><Relationship Id="rId9" Type="http://schemas.openxmlformats.org/officeDocument/2006/relationships/table" Target="../tables/table27.xml"/><Relationship Id="rId14" Type="http://schemas.openxmlformats.org/officeDocument/2006/relationships/table" Target="../tables/table32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9.xml"/><Relationship Id="rId13" Type="http://schemas.openxmlformats.org/officeDocument/2006/relationships/table" Target="../tables/table44.xml"/><Relationship Id="rId3" Type="http://schemas.openxmlformats.org/officeDocument/2006/relationships/table" Target="../tables/table34.xml"/><Relationship Id="rId7" Type="http://schemas.openxmlformats.org/officeDocument/2006/relationships/table" Target="../tables/table38.xml"/><Relationship Id="rId12" Type="http://schemas.openxmlformats.org/officeDocument/2006/relationships/table" Target="../tables/table43.xml"/><Relationship Id="rId2" Type="http://schemas.openxmlformats.org/officeDocument/2006/relationships/table" Target="../tables/table33.xml"/><Relationship Id="rId1" Type="http://schemas.openxmlformats.org/officeDocument/2006/relationships/drawing" Target="../drawings/drawing3.xml"/><Relationship Id="rId6" Type="http://schemas.openxmlformats.org/officeDocument/2006/relationships/table" Target="../tables/table37.xml"/><Relationship Id="rId11" Type="http://schemas.openxmlformats.org/officeDocument/2006/relationships/table" Target="../tables/table42.xml"/><Relationship Id="rId5" Type="http://schemas.openxmlformats.org/officeDocument/2006/relationships/table" Target="../tables/table36.xml"/><Relationship Id="rId10" Type="http://schemas.openxmlformats.org/officeDocument/2006/relationships/table" Target="../tables/table41.xml"/><Relationship Id="rId4" Type="http://schemas.openxmlformats.org/officeDocument/2006/relationships/table" Target="../tables/table35.xml"/><Relationship Id="rId9" Type="http://schemas.openxmlformats.org/officeDocument/2006/relationships/table" Target="../tables/table40.xml"/><Relationship Id="rId14" Type="http://schemas.openxmlformats.org/officeDocument/2006/relationships/table" Target="../tables/table45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2.xml"/><Relationship Id="rId13" Type="http://schemas.openxmlformats.org/officeDocument/2006/relationships/table" Target="../tables/table57.xml"/><Relationship Id="rId3" Type="http://schemas.openxmlformats.org/officeDocument/2006/relationships/table" Target="../tables/table47.xml"/><Relationship Id="rId7" Type="http://schemas.openxmlformats.org/officeDocument/2006/relationships/table" Target="../tables/table51.xml"/><Relationship Id="rId12" Type="http://schemas.openxmlformats.org/officeDocument/2006/relationships/table" Target="../tables/table56.xml"/><Relationship Id="rId2" Type="http://schemas.openxmlformats.org/officeDocument/2006/relationships/table" Target="../tables/table46.xml"/><Relationship Id="rId1" Type="http://schemas.openxmlformats.org/officeDocument/2006/relationships/drawing" Target="../drawings/drawing4.xml"/><Relationship Id="rId6" Type="http://schemas.openxmlformats.org/officeDocument/2006/relationships/table" Target="../tables/table50.xml"/><Relationship Id="rId11" Type="http://schemas.openxmlformats.org/officeDocument/2006/relationships/table" Target="../tables/table55.xml"/><Relationship Id="rId5" Type="http://schemas.openxmlformats.org/officeDocument/2006/relationships/table" Target="../tables/table49.xml"/><Relationship Id="rId10" Type="http://schemas.openxmlformats.org/officeDocument/2006/relationships/table" Target="../tables/table54.xml"/><Relationship Id="rId4" Type="http://schemas.openxmlformats.org/officeDocument/2006/relationships/table" Target="../tables/table48.xml"/><Relationship Id="rId9" Type="http://schemas.openxmlformats.org/officeDocument/2006/relationships/table" Target="../tables/table53.xml"/><Relationship Id="rId14" Type="http://schemas.openxmlformats.org/officeDocument/2006/relationships/table" Target="../tables/table58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5.xml"/><Relationship Id="rId13" Type="http://schemas.openxmlformats.org/officeDocument/2006/relationships/table" Target="../tables/table70.xml"/><Relationship Id="rId3" Type="http://schemas.openxmlformats.org/officeDocument/2006/relationships/table" Target="../tables/table60.xml"/><Relationship Id="rId7" Type="http://schemas.openxmlformats.org/officeDocument/2006/relationships/table" Target="../tables/table64.xml"/><Relationship Id="rId12" Type="http://schemas.openxmlformats.org/officeDocument/2006/relationships/table" Target="../tables/table69.xml"/><Relationship Id="rId2" Type="http://schemas.openxmlformats.org/officeDocument/2006/relationships/table" Target="../tables/table59.xml"/><Relationship Id="rId1" Type="http://schemas.openxmlformats.org/officeDocument/2006/relationships/drawing" Target="../drawings/drawing5.xml"/><Relationship Id="rId6" Type="http://schemas.openxmlformats.org/officeDocument/2006/relationships/table" Target="../tables/table63.xml"/><Relationship Id="rId11" Type="http://schemas.openxmlformats.org/officeDocument/2006/relationships/table" Target="../tables/table68.xml"/><Relationship Id="rId5" Type="http://schemas.openxmlformats.org/officeDocument/2006/relationships/table" Target="../tables/table62.xml"/><Relationship Id="rId10" Type="http://schemas.openxmlformats.org/officeDocument/2006/relationships/table" Target="../tables/table67.xml"/><Relationship Id="rId4" Type="http://schemas.openxmlformats.org/officeDocument/2006/relationships/table" Target="../tables/table61.xml"/><Relationship Id="rId9" Type="http://schemas.openxmlformats.org/officeDocument/2006/relationships/table" Target="../tables/table66.xml"/><Relationship Id="rId14" Type="http://schemas.openxmlformats.org/officeDocument/2006/relationships/table" Target="../tables/table71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8.xml"/><Relationship Id="rId13" Type="http://schemas.openxmlformats.org/officeDocument/2006/relationships/table" Target="../tables/table83.xml"/><Relationship Id="rId3" Type="http://schemas.openxmlformats.org/officeDocument/2006/relationships/table" Target="../tables/table73.xml"/><Relationship Id="rId7" Type="http://schemas.openxmlformats.org/officeDocument/2006/relationships/table" Target="../tables/table77.xml"/><Relationship Id="rId12" Type="http://schemas.openxmlformats.org/officeDocument/2006/relationships/table" Target="../tables/table82.xml"/><Relationship Id="rId2" Type="http://schemas.openxmlformats.org/officeDocument/2006/relationships/table" Target="../tables/table72.xml"/><Relationship Id="rId1" Type="http://schemas.openxmlformats.org/officeDocument/2006/relationships/drawing" Target="../drawings/drawing6.xml"/><Relationship Id="rId6" Type="http://schemas.openxmlformats.org/officeDocument/2006/relationships/table" Target="../tables/table76.xml"/><Relationship Id="rId11" Type="http://schemas.openxmlformats.org/officeDocument/2006/relationships/table" Target="../tables/table81.xml"/><Relationship Id="rId5" Type="http://schemas.openxmlformats.org/officeDocument/2006/relationships/table" Target="../tables/table75.xml"/><Relationship Id="rId10" Type="http://schemas.openxmlformats.org/officeDocument/2006/relationships/table" Target="../tables/table80.xml"/><Relationship Id="rId4" Type="http://schemas.openxmlformats.org/officeDocument/2006/relationships/table" Target="../tables/table74.xml"/><Relationship Id="rId9" Type="http://schemas.openxmlformats.org/officeDocument/2006/relationships/table" Target="../tables/table79.xml"/><Relationship Id="rId14" Type="http://schemas.openxmlformats.org/officeDocument/2006/relationships/table" Target="../tables/table84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1.xml"/><Relationship Id="rId13" Type="http://schemas.openxmlformats.org/officeDocument/2006/relationships/table" Target="../tables/table96.xml"/><Relationship Id="rId3" Type="http://schemas.openxmlformats.org/officeDocument/2006/relationships/table" Target="../tables/table86.xml"/><Relationship Id="rId7" Type="http://schemas.openxmlformats.org/officeDocument/2006/relationships/table" Target="../tables/table90.xml"/><Relationship Id="rId12" Type="http://schemas.openxmlformats.org/officeDocument/2006/relationships/table" Target="../tables/table95.xml"/><Relationship Id="rId2" Type="http://schemas.openxmlformats.org/officeDocument/2006/relationships/table" Target="../tables/table85.xml"/><Relationship Id="rId1" Type="http://schemas.openxmlformats.org/officeDocument/2006/relationships/drawing" Target="../drawings/drawing7.xml"/><Relationship Id="rId6" Type="http://schemas.openxmlformats.org/officeDocument/2006/relationships/table" Target="../tables/table89.xml"/><Relationship Id="rId11" Type="http://schemas.openxmlformats.org/officeDocument/2006/relationships/table" Target="../tables/table94.xml"/><Relationship Id="rId5" Type="http://schemas.openxmlformats.org/officeDocument/2006/relationships/table" Target="../tables/table88.xml"/><Relationship Id="rId10" Type="http://schemas.openxmlformats.org/officeDocument/2006/relationships/table" Target="../tables/table93.xml"/><Relationship Id="rId4" Type="http://schemas.openxmlformats.org/officeDocument/2006/relationships/table" Target="../tables/table87.xml"/><Relationship Id="rId9" Type="http://schemas.openxmlformats.org/officeDocument/2006/relationships/table" Target="../tables/table92.xml"/><Relationship Id="rId14" Type="http://schemas.openxmlformats.org/officeDocument/2006/relationships/table" Target="../tables/table97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4.xml"/><Relationship Id="rId13" Type="http://schemas.openxmlformats.org/officeDocument/2006/relationships/table" Target="../tables/table109.xml"/><Relationship Id="rId3" Type="http://schemas.openxmlformats.org/officeDocument/2006/relationships/table" Target="../tables/table99.xml"/><Relationship Id="rId7" Type="http://schemas.openxmlformats.org/officeDocument/2006/relationships/table" Target="../tables/table103.xml"/><Relationship Id="rId12" Type="http://schemas.openxmlformats.org/officeDocument/2006/relationships/table" Target="../tables/table108.xml"/><Relationship Id="rId2" Type="http://schemas.openxmlformats.org/officeDocument/2006/relationships/table" Target="../tables/table98.xml"/><Relationship Id="rId1" Type="http://schemas.openxmlformats.org/officeDocument/2006/relationships/drawing" Target="../drawings/drawing8.xml"/><Relationship Id="rId6" Type="http://schemas.openxmlformats.org/officeDocument/2006/relationships/table" Target="../tables/table102.xml"/><Relationship Id="rId11" Type="http://schemas.openxmlformats.org/officeDocument/2006/relationships/table" Target="../tables/table107.xml"/><Relationship Id="rId5" Type="http://schemas.openxmlformats.org/officeDocument/2006/relationships/table" Target="../tables/table101.xml"/><Relationship Id="rId10" Type="http://schemas.openxmlformats.org/officeDocument/2006/relationships/table" Target="../tables/table106.xml"/><Relationship Id="rId4" Type="http://schemas.openxmlformats.org/officeDocument/2006/relationships/table" Target="../tables/table100.xml"/><Relationship Id="rId9" Type="http://schemas.openxmlformats.org/officeDocument/2006/relationships/table" Target="../tables/table105.xml"/><Relationship Id="rId14" Type="http://schemas.openxmlformats.org/officeDocument/2006/relationships/table" Target="../tables/table110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7.xml"/><Relationship Id="rId13" Type="http://schemas.openxmlformats.org/officeDocument/2006/relationships/table" Target="../tables/table122.xml"/><Relationship Id="rId3" Type="http://schemas.openxmlformats.org/officeDocument/2006/relationships/table" Target="../tables/table112.xml"/><Relationship Id="rId7" Type="http://schemas.openxmlformats.org/officeDocument/2006/relationships/table" Target="../tables/table116.xml"/><Relationship Id="rId12" Type="http://schemas.openxmlformats.org/officeDocument/2006/relationships/table" Target="../tables/table121.xml"/><Relationship Id="rId2" Type="http://schemas.openxmlformats.org/officeDocument/2006/relationships/table" Target="../tables/table111.xml"/><Relationship Id="rId1" Type="http://schemas.openxmlformats.org/officeDocument/2006/relationships/drawing" Target="../drawings/drawing9.xml"/><Relationship Id="rId6" Type="http://schemas.openxmlformats.org/officeDocument/2006/relationships/table" Target="../tables/table115.xml"/><Relationship Id="rId11" Type="http://schemas.openxmlformats.org/officeDocument/2006/relationships/table" Target="../tables/table120.xml"/><Relationship Id="rId5" Type="http://schemas.openxmlformats.org/officeDocument/2006/relationships/table" Target="../tables/table114.xml"/><Relationship Id="rId10" Type="http://schemas.openxmlformats.org/officeDocument/2006/relationships/table" Target="../tables/table119.xml"/><Relationship Id="rId4" Type="http://schemas.openxmlformats.org/officeDocument/2006/relationships/table" Target="../tables/table113.xml"/><Relationship Id="rId9" Type="http://schemas.openxmlformats.org/officeDocument/2006/relationships/table" Target="../tables/table118.xml"/><Relationship Id="rId14" Type="http://schemas.openxmlformats.org/officeDocument/2006/relationships/table" Target="../tables/table123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30.xml"/><Relationship Id="rId13" Type="http://schemas.openxmlformats.org/officeDocument/2006/relationships/table" Target="../tables/table135.xml"/><Relationship Id="rId3" Type="http://schemas.openxmlformats.org/officeDocument/2006/relationships/table" Target="../tables/table125.xml"/><Relationship Id="rId7" Type="http://schemas.openxmlformats.org/officeDocument/2006/relationships/table" Target="../tables/table129.xml"/><Relationship Id="rId12" Type="http://schemas.openxmlformats.org/officeDocument/2006/relationships/table" Target="../tables/table134.xml"/><Relationship Id="rId2" Type="http://schemas.openxmlformats.org/officeDocument/2006/relationships/table" Target="../tables/table124.xml"/><Relationship Id="rId1" Type="http://schemas.openxmlformats.org/officeDocument/2006/relationships/drawing" Target="../drawings/drawing10.xml"/><Relationship Id="rId6" Type="http://schemas.openxmlformats.org/officeDocument/2006/relationships/table" Target="../tables/table128.xml"/><Relationship Id="rId11" Type="http://schemas.openxmlformats.org/officeDocument/2006/relationships/table" Target="../tables/table133.xml"/><Relationship Id="rId5" Type="http://schemas.openxmlformats.org/officeDocument/2006/relationships/table" Target="../tables/table127.xml"/><Relationship Id="rId10" Type="http://schemas.openxmlformats.org/officeDocument/2006/relationships/table" Target="../tables/table132.xml"/><Relationship Id="rId4" Type="http://schemas.openxmlformats.org/officeDocument/2006/relationships/table" Target="../tables/table126.xml"/><Relationship Id="rId9" Type="http://schemas.openxmlformats.org/officeDocument/2006/relationships/table" Target="../tables/table131.xml"/><Relationship Id="rId14" Type="http://schemas.openxmlformats.org/officeDocument/2006/relationships/table" Target="../tables/table136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43.xml"/><Relationship Id="rId13" Type="http://schemas.openxmlformats.org/officeDocument/2006/relationships/table" Target="../tables/table148.xml"/><Relationship Id="rId3" Type="http://schemas.openxmlformats.org/officeDocument/2006/relationships/table" Target="../tables/table138.xml"/><Relationship Id="rId7" Type="http://schemas.openxmlformats.org/officeDocument/2006/relationships/table" Target="../tables/table142.xml"/><Relationship Id="rId12" Type="http://schemas.openxmlformats.org/officeDocument/2006/relationships/table" Target="../tables/table147.xml"/><Relationship Id="rId2" Type="http://schemas.openxmlformats.org/officeDocument/2006/relationships/table" Target="../tables/table137.xml"/><Relationship Id="rId1" Type="http://schemas.openxmlformats.org/officeDocument/2006/relationships/drawing" Target="../drawings/drawing11.xml"/><Relationship Id="rId6" Type="http://schemas.openxmlformats.org/officeDocument/2006/relationships/table" Target="../tables/table141.xml"/><Relationship Id="rId11" Type="http://schemas.openxmlformats.org/officeDocument/2006/relationships/table" Target="../tables/table146.xml"/><Relationship Id="rId5" Type="http://schemas.openxmlformats.org/officeDocument/2006/relationships/table" Target="../tables/table140.xml"/><Relationship Id="rId10" Type="http://schemas.openxmlformats.org/officeDocument/2006/relationships/table" Target="../tables/table145.xml"/><Relationship Id="rId4" Type="http://schemas.openxmlformats.org/officeDocument/2006/relationships/table" Target="../tables/table139.xml"/><Relationship Id="rId9" Type="http://schemas.openxmlformats.org/officeDocument/2006/relationships/table" Target="../tables/table144.xml"/><Relationship Id="rId14" Type="http://schemas.openxmlformats.org/officeDocument/2006/relationships/table" Target="../tables/table149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56.xml"/><Relationship Id="rId13" Type="http://schemas.openxmlformats.org/officeDocument/2006/relationships/table" Target="../tables/table161.xml"/><Relationship Id="rId3" Type="http://schemas.openxmlformats.org/officeDocument/2006/relationships/table" Target="../tables/table151.xml"/><Relationship Id="rId7" Type="http://schemas.openxmlformats.org/officeDocument/2006/relationships/table" Target="../tables/table155.xml"/><Relationship Id="rId12" Type="http://schemas.openxmlformats.org/officeDocument/2006/relationships/table" Target="../tables/table160.xml"/><Relationship Id="rId2" Type="http://schemas.openxmlformats.org/officeDocument/2006/relationships/table" Target="../tables/table150.xml"/><Relationship Id="rId1" Type="http://schemas.openxmlformats.org/officeDocument/2006/relationships/drawing" Target="../drawings/drawing12.xml"/><Relationship Id="rId6" Type="http://schemas.openxmlformats.org/officeDocument/2006/relationships/table" Target="../tables/table154.xml"/><Relationship Id="rId11" Type="http://schemas.openxmlformats.org/officeDocument/2006/relationships/table" Target="../tables/table159.xml"/><Relationship Id="rId5" Type="http://schemas.openxmlformats.org/officeDocument/2006/relationships/table" Target="../tables/table153.xml"/><Relationship Id="rId10" Type="http://schemas.openxmlformats.org/officeDocument/2006/relationships/table" Target="../tables/table158.xml"/><Relationship Id="rId4" Type="http://schemas.openxmlformats.org/officeDocument/2006/relationships/table" Target="../tables/table152.xml"/><Relationship Id="rId9" Type="http://schemas.openxmlformats.org/officeDocument/2006/relationships/table" Target="../tables/table157.xml"/><Relationship Id="rId14" Type="http://schemas.openxmlformats.org/officeDocument/2006/relationships/table" Target="../tables/table162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69.xml"/><Relationship Id="rId13" Type="http://schemas.openxmlformats.org/officeDocument/2006/relationships/table" Target="../tables/table174.xml"/><Relationship Id="rId3" Type="http://schemas.openxmlformats.org/officeDocument/2006/relationships/table" Target="../tables/table164.xml"/><Relationship Id="rId7" Type="http://schemas.openxmlformats.org/officeDocument/2006/relationships/table" Target="../tables/table168.xml"/><Relationship Id="rId12" Type="http://schemas.openxmlformats.org/officeDocument/2006/relationships/table" Target="../tables/table173.xml"/><Relationship Id="rId2" Type="http://schemas.openxmlformats.org/officeDocument/2006/relationships/table" Target="../tables/table163.xml"/><Relationship Id="rId1" Type="http://schemas.openxmlformats.org/officeDocument/2006/relationships/drawing" Target="../drawings/drawing13.xml"/><Relationship Id="rId6" Type="http://schemas.openxmlformats.org/officeDocument/2006/relationships/table" Target="../tables/table167.xml"/><Relationship Id="rId11" Type="http://schemas.openxmlformats.org/officeDocument/2006/relationships/table" Target="../tables/table172.xml"/><Relationship Id="rId5" Type="http://schemas.openxmlformats.org/officeDocument/2006/relationships/table" Target="../tables/table166.xml"/><Relationship Id="rId10" Type="http://schemas.openxmlformats.org/officeDocument/2006/relationships/table" Target="../tables/table171.xml"/><Relationship Id="rId4" Type="http://schemas.openxmlformats.org/officeDocument/2006/relationships/table" Target="../tables/table165.xml"/><Relationship Id="rId9" Type="http://schemas.openxmlformats.org/officeDocument/2006/relationships/table" Target="../tables/table170.xml"/><Relationship Id="rId14" Type="http://schemas.openxmlformats.org/officeDocument/2006/relationships/table" Target="../tables/table175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2.xml"/><Relationship Id="rId13" Type="http://schemas.openxmlformats.org/officeDocument/2006/relationships/table" Target="../tables/table187.xml"/><Relationship Id="rId3" Type="http://schemas.openxmlformats.org/officeDocument/2006/relationships/table" Target="../tables/table177.xml"/><Relationship Id="rId7" Type="http://schemas.openxmlformats.org/officeDocument/2006/relationships/table" Target="../tables/table181.xml"/><Relationship Id="rId12" Type="http://schemas.openxmlformats.org/officeDocument/2006/relationships/table" Target="../tables/table186.xml"/><Relationship Id="rId2" Type="http://schemas.openxmlformats.org/officeDocument/2006/relationships/table" Target="../tables/table176.xml"/><Relationship Id="rId1" Type="http://schemas.openxmlformats.org/officeDocument/2006/relationships/drawing" Target="../drawings/drawing14.xml"/><Relationship Id="rId6" Type="http://schemas.openxmlformats.org/officeDocument/2006/relationships/table" Target="../tables/table180.xml"/><Relationship Id="rId11" Type="http://schemas.openxmlformats.org/officeDocument/2006/relationships/table" Target="../tables/table185.xml"/><Relationship Id="rId5" Type="http://schemas.openxmlformats.org/officeDocument/2006/relationships/table" Target="../tables/table179.xml"/><Relationship Id="rId10" Type="http://schemas.openxmlformats.org/officeDocument/2006/relationships/table" Target="../tables/table184.xml"/><Relationship Id="rId4" Type="http://schemas.openxmlformats.org/officeDocument/2006/relationships/table" Target="../tables/table178.xml"/><Relationship Id="rId9" Type="http://schemas.openxmlformats.org/officeDocument/2006/relationships/table" Target="../tables/table183.xml"/><Relationship Id="rId14" Type="http://schemas.openxmlformats.org/officeDocument/2006/relationships/table" Target="../tables/table188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95.xml"/><Relationship Id="rId13" Type="http://schemas.openxmlformats.org/officeDocument/2006/relationships/table" Target="../tables/table200.xml"/><Relationship Id="rId3" Type="http://schemas.openxmlformats.org/officeDocument/2006/relationships/table" Target="../tables/table190.xml"/><Relationship Id="rId7" Type="http://schemas.openxmlformats.org/officeDocument/2006/relationships/table" Target="../tables/table194.xml"/><Relationship Id="rId12" Type="http://schemas.openxmlformats.org/officeDocument/2006/relationships/table" Target="../tables/table199.xml"/><Relationship Id="rId2" Type="http://schemas.openxmlformats.org/officeDocument/2006/relationships/table" Target="../tables/table189.xml"/><Relationship Id="rId1" Type="http://schemas.openxmlformats.org/officeDocument/2006/relationships/drawing" Target="../drawings/drawing15.xml"/><Relationship Id="rId6" Type="http://schemas.openxmlformats.org/officeDocument/2006/relationships/table" Target="../tables/table193.xml"/><Relationship Id="rId11" Type="http://schemas.openxmlformats.org/officeDocument/2006/relationships/table" Target="../tables/table198.xml"/><Relationship Id="rId5" Type="http://schemas.openxmlformats.org/officeDocument/2006/relationships/table" Target="../tables/table192.xml"/><Relationship Id="rId10" Type="http://schemas.openxmlformats.org/officeDocument/2006/relationships/table" Target="../tables/table197.xml"/><Relationship Id="rId4" Type="http://schemas.openxmlformats.org/officeDocument/2006/relationships/table" Target="../tables/table191.xml"/><Relationship Id="rId9" Type="http://schemas.openxmlformats.org/officeDocument/2006/relationships/table" Target="../tables/table196.xml"/><Relationship Id="rId14" Type="http://schemas.openxmlformats.org/officeDocument/2006/relationships/table" Target="../tables/table20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2.x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20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"/>
  <sheetViews>
    <sheetView workbookViewId="0">
      <selection activeCell="I14" sqref="I14"/>
    </sheetView>
  </sheetViews>
  <sheetFormatPr defaultRowHeight="14.4" x14ac:dyDescent="0.3"/>
  <sheetData>
    <row r="1" spans="1:11" ht="91.8" x14ac:dyDescent="0.3">
      <c r="A1" s="56" t="s">
        <v>0</v>
      </c>
      <c r="B1" s="56"/>
      <c r="C1" s="56"/>
      <c r="D1" s="56"/>
      <c r="E1" s="56"/>
      <c r="F1" s="56"/>
      <c r="G1" s="56"/>
      <c r="H1" s="56"/>
      <c r="I1" s="56"/>
      <c r="J1" s="56"/>
      <c r="K1" s="56"/>
    </row>
    <row r="2" spans="1:11" x14ac:dyDescent="0.3">
      <c r="A2" s="57" t="s">
        <v>1</v>
      </c>
      <c r="B2" s="57"/>
      <c r="C2" s="20"/>
      <c r="D2" s="20"/>
      <c r="E2" s="20"/>
      <c r="F2" s="20"/>
      <c r="G2" s="20"/>
      <c r="H2" s="20"/>
      <c r="I2" s="20"/>
      <c r="J2" s="20"/>
      <c r="K2" s="20"/>
    </row>
  </sheetData>
  <mergeCells count="2">
    <mergeCell ref="A1:K1"/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C02A4-5B4C-4DD9-A3B2-7DC4058A8632}">
  <dimension ref="C3:W269"/>
  <sheetViews>
    <sheetView zoomScale="95" zoomScaleNormal="85" workbookViewId="0">
      <selection activeCell="J5" sqref="J5:J25"/>
    </sheetView>
  </sheetViews>
  <sheetFormatPr defaultRowHeight="14.4" x14ac:dyDescent="0.3"/>
  <cols>
    <col min="3" max="3" width="15.88671875" bestFit="1" customWidth="1"/>
    <col min="16" max="16" width="19.109375" bestFit="1" customWidth="1"/>
    <col min="17" max="17" width="12.6640625" bestFit="1" customWidth="1"/>
    <col min="18" max="18" width="15.88671875" bestFit="1" customWidth="1"/>
  </cols>
  <sheetData>
    <row r="3" spans="3:18" ht="15" thickBot="1" x14ac:dyDescent="0.35">
      <c r="C3" t="s">
        <v>16</v>
      </c>
      <c r="D3" s="8" t="s">
        <v>17</v>
      </c>
      <c r="E3" t="s">
        <v>18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28</v>
      </c>
      <c r="P3" t="s">
        <v>29</v>
      </c>
      <c r="Q3" t="s">
        <v>30</v>
      </c>
    </row>
    <row r="4" spans="3:18" x14ac:dyDescent="0.3">
      <c r="D4" s="9"/>
      <c r="E4" s="10"/>
      <c r="F4" s="10"/>
      <c r="G4" s="10"/>
      <c r="H4" s="10"/>
      <c r="I4" s="10"/>
      <c r="J4" s="10"/>
      <c r="K4" s="10"/>
      <c r="L4" s="10"/>
      <c r="M4" s="10"/>
      <c r="N4" s="10"/>
      <c r="O4" s="11"/>
      <c r="P4" s="8"/>
      <c r="Q4" s="8"/>
    </row>
    <row r="5" spans="3:18" x14ac:dyDescent="0.3">
      <c r="C5">
        <v>2003</v>
      </c>
      <c r="D5" s="12">
        <v>-2.12E-2</v>
      </c>
      <c r="E5" s="13">
        <v>4.8000000000000001E-2</v>
      </c>
      <c r="F5" s="13">
        <v>2.1600000000000001E-2</v>
      </c>
      <c r="G5" s="13">
        <v>-2.64E-2</v>
      </c>
      <c r="H5" s="13">
        <v>-2.9999999999999997E-4</v>
      </c>
      <c r="I5" s="13">
        <v>-1.6400000000000001E-2</v>
      </c>
      <c r="J5" s="13">
        <v>-7.1000000000000004E-3</v>
      </c>
      <c r="K5" s="13">
        <v>1.17E-2</v>
      </c>
      <c r="L5" s="13">
        <v>7.4000000000000003E-3</v>
      </c>
      <c r="M5" s="13">
        <v>4.0000000000000001E-3</v>
      </c>
      <c r="N5" s="13">
        <v>-9.5999999999999992E-3</v>
      </c>
      <c r="O5" s="14">
        <v>-1.9900000000000001E-2</v>
      </c>
      <c r="P5" s="8">
        <f>AVERAGE(Table3[[#This Row],[Jan]:[Dec]])</f>
        <v>-6.8333333333333364E-4</v>
      </c>
      <c r="Q5" s="8">
        <f>SUM(Table3[[#This Row],[Jan]:[Dec]])</f>
        <v>-8.2000000000000042E-3</v>
      </c>
      <c r="R5" s="58" t="s">
        <v>33</v>
      </c>
    </row>
    <row r="6" spans="3:18" x14ac:dyDescent="0.3">
      <c r="C6">
        <v>2004</v>
      </c>
      <c r="D6" s="12">
        <v>4.87E-2</v>
      </c>
      <c r="E6" s="13">
        <v>-1.1900000000000001E-2</v>
      </c>
      <c r="F6" s="13">
        <v>-0.06</v>
      </c>
      <c r="G6" s="13">
        <v>4.5199999999999997E-2</v>
      </c>
      <c r="H6" s="13">
        <v>1.0699999999999999E-2</v>
      </c>
      <c r="I6" s="13">
        <v>5.4199999999999998E-2</v>
      </c>
      <c r="J6" s="13">
        <v>3.6900000000000002E-2</v>
      </c>
      <c r="K6" s="13">
        <v>4.7199999999999999E-2</v>
      </c>
      <c r="L6" s="13">
        <v>-1.4E-2</v>
      </c>
      <c r="M6" s="13">
        <v>-7.1000000000000004E-3</v>
      </c>
      <c r="N6" s="13">
        <v>2.7900000000000001E-2</v>
      </c>
      <c r="O6" s="14">
        <v>-2.5999999999999999E-3</v>
      </c>
      <c r="P6" s="8">
        <f>AVERAGE(Table3[[#This Row],[Jan]:[Dec]])</f>
        <v>1.4600000000000002E-2</v>
      </c>
      <c r="Q6" s="8">
        <f>SUM(Table3[[#This Row],[Jan]:[Dec]])</f>
        <v>0.17520000000000002</v>
      </c>
      <c r="R6" s="58"/>
    </row>
    <row r="7" spans="3:18" x14ac:dyDescent="0.3">
      <c r="C7">
        <v>2005</v>
      </c>
      <c r="D7" s="12">
        <v>3.8300000000000001E-2</v>
      </c>
      <c r="E7" s="13">
        <v>7.4999999999999997E-2</v>
      </c>
      <c r="F7" s="13">
        <v>6.9099999999999995E-2</v>
      </c>
      <c r="G7" s="13">
        <v>3.5000000000000003E-2</v>
      </c>
      <c r="H7" s="13">
        <v>-4.8899999999999999E-2</v>
      </c>
      <c r="I7" s="13">
        <v>4.4999999999999997E-3</v>
      </c>
      <c r="J7" s="13">
        <v>5.5599999999999997E-2</v>
      </c>
      <c r="K7" s="13">
        <v>-2.1000000000000001E-2</v>
      </c>
      <c r="L7" s="13">
        <v>2.2100000000000002E-2</v>
      </c>
      <c r="M7" s="13">
        <v>3.4500000000000003E-2</v>
      </c>
      <c r="N7" s="13">
        <v>-2.1700000000000001E-2</v>
      </c>
      <c r="O7" s="14">
        <v>7.4999999999999997E-3</v>
      </c>
      <c r="P7" s="8">
        <f>AVERAGE(Table3[[#This Row],[Jan]:[Dec]])</f>
        <v>2.0833333333333339E-2</v>
      </c>
      <c r="Q7" s="8">
        <f>SUM(Table3[[#This Row],[Jan]:[Dec]])</f>
        <v>0.25000000000000006</v>
      </c>
      <c r="R7" s="58"/>
    </row>
    <row r="8" spans="3:18" x14ac:dyDescent="0.3">
      <c r="C8">
        <v>2006</v>
      </c>
      <c r="D8" s="12">
        <v>2.07E-2</v>
      </c>
      <c r="E8" s="13">
        <v>0.1036</v>
      </c>
      <c r="F8" s="13">
        <v>-1.04E-2</v>
      </c>
      <c r="G8" s="13">
        <v>7.1300000000000002E-2</v>
      </c>
      <c r="H8" s="13">
        <v>2.81E-2</v>
      </c>
      <c r="I8" s="13">
        <v>9.1000000000000004E-3</v>
      </c>
      <c r="J8" s="13">
        <v>9.5999999999999992E-3</v>
      </c>
      <c r="K8" s="13">
        <v>9.1999999999999998E-3</v>
      </c>
      <c r="L8" s="13">
        <v>3.1399999999999997E-2</v>
      </c>
      <c r="M8" s="13">
        <v>3.5799999999999998E-2</v>
      </c>
      <c r="N8" s="13">
        <v>0.1905</v>
      </c>
      <c r="O8" s="14">
        <v>5.8099999999999999E-2</v>
      </c>
      <c r="P8" s="8">
        <f>AVERAGE(Table3[[#This Row],[Jan]:[Dec]])</f>
        <v>4.6416666666666662E-2</v>
      </c>
      <c r="Q8" s="8">
        <f>SUM(Table3[[#This Row],[Jan]:[Dec]])</f>
        <v>0.55699999999999994</v>
      </c>
      <c r="R8" s="58"/>
    </row>
    <row r="9" spans="3:18" x14ac:dyDescent="0.3">
      <c r="C9">
        <v>2007</v>
      </c>
      <c r="D9" s="12">
        <v>-2.0999999999999999E-3</v>
      </c>
      <c r="E9" s="13">
        <v>-3.0000000000000001E-3</v>
      </c>
      <c r="F9" s="13">
        <v>-6.0199999999999997E-2</v>
      </c>
      <c r="G9" s="13">
        <v>6.8000000000000005E-2</v>
      </c>
      <c r="H9" s="13">
        <v>5.3900000000000003E-2</v>
      </c>
      <c r="I9" s="13">
        <v>9.2899999999999996E-2</v>
      </c>
      <c r="J9" s="13">
        <v>0.14760000000000001</v>
      </c>
      <c r="K9" s="13">
        <v>8.9099999999999999E-2</v>
      </c>
      <c r="L9" s="13">
        <v>0.19739999999999999</v>
      </c>
      <c r="M9" s="13">
        <v>-7.4999999999999997E-3</v>
      </c>
      <c r="N9" s="13">
        <v>2.0899999999999998E-2</v>
      </c>
      <c r="O9" s="14">
        <v>9.7199999999999995E-2</v>
      </c>
      <c r="P9" s="8">
        <f>AVERAGE(Table3[[#This Row],[Jan]:[Dec]])</f>
        <v>5.7850000000000006E-2</v>
      </c>
      <c r="Q9" s="8">
        <f>SUM(Table3[[#This Row],[Jan]:[Dec]])</f>
        <v>0.69420000000000004</v>
      </c>
      <c r="R9" s="58"/>
    </row>
    <row r="10" spans="3:18" x14ac:dyDescent="0.3">
      <c r="C10">
        <v>2008</v>
      </c>
      <c r="D10" s="12">
        <v>-0.18360000000000001</v>
      </c>
      <c r="E10" s="13">
        <v>-5.8599999999999999E-2</v>
      </c>
      <c r="F10" s="13">
        <v>-6.2600000000000003E-2</v>
      </c>
      <c r="G10" s="13">
        <v>3.8199999999999998E-2</v>
      </c>
      <c r="H10" s="13">
        <v>0.1313</v>
      </c>
      <c r="I10" s="13">
        <v>0.12520000000000001</v>
      </c>
      <c r="J10" s="13">
        <v>0.10299999999999999</v>
      </c>
      <c r="K10" s="13">
        <v>0.13669999999999999</v>
      </c>
      <c r="L10" s="13">
        <v>-0.18110000000000001</v>
      </c>
      <c r="M10" s="13">
        <v>-8.3799999999999999E-2</v>
      </c>
      <c r="N10" s="13">
        <v>-0.1487</v>
      </c>
      <c r="O10" s="14">
        <v>-7.3499999999999996E-2</v>
      </c>
      <c r="P10" s="8">
        <f>AVERAGE(Table3[[#This Row],[Jan]:[Dec]])</f>
        <v>-2.145833333333334E-2</v>
      </c>
      <c r="Q10" s="8">
        <f>SUM(Table3[[#This Row],[Jan]:[Dec]])</f>
        <v>-0.25750000000000006</v>
      </c>
      <c r="R10" s="59" t="s">
        <v>34</v>
      </c>
    </row>
    <row r="11" spans="3:18" x14ac:dyDescent="0.3">
      <c r="C11">
        <v>2009</v>
      </c>
      <c r="D11" s="12">
        <v>-5.2699999999999997E-2</v>
      </c>
      <c r="E11" s="13">
        <v>2.8400000000000002E-2</v>
      </c>
      <c r="F11" s="13">
        <v>-1.9800000000000002E-2</v>
      </c>
      <c r="G11" s="13">
        <v>-2.46E-2</v>
      </c>
      <c r="H11" s="13">
        <v>9.2799999999999994E-2</v>
      </c>
      <c r="I11" s="13">
        <v>-6.3899999999999998E-2</v>
      </c>
      <c r="J11" s="13">
        <v>8.0600000000000005E-2</v>
      </c>
      <c r="K11" s="13">
        <v>-7.6799999999999993E-2</v>
      </c>
      <c r="L11" s="13">
        <v>-4.6100000000000002E-2</v>
      </c>
      <c r="M11" s="13">
        <v>-8.3000000000000004E-2</v>
      </c>
      <c r="N11" s="13">
        <v>-8.5300000000000001E-2</v>
      </c>
      <c r="O11" s="14">
        <v>3.6299999999999999E-2</v>
      </c>
      <c r="P11" s="8">
        <f>AVERAGE(Table3[[#This Row],[Jan]:[Dec]])</f>
        <v>-1.7841666666666669E-2</v>
      </c>
      <c r="Q11" s="8">
        <f>SUM(Table3[[#This Row],[Jan]:[Dec]])</f>
        <v>-0.21410000000000001</v>
      </c>
      <c r="R11" s="59"/>
    </row>
    <row r="12" spans="3:18" x14ac:dyDescent="0.3">
      <c r="C12">
        <v>2010</v>
      </c>
      <c r="D12" s="12">
        <v>-6.5299999999999997E-2</v>
      </c>
      <c r="E12" s="13">
        <v>-5.3100000000000001E-2</v>
      </c>
      <c r="F12" s="13">
        <v>-8.6499999999999994E-2</v>
      </c>
      <c r="G12" s="13">
        <v>-5.3900000000000003E-2</v>
      </c>
      <c r="H12" s="13">
        <v>0.16889999999999999</v>
      </c>
      <c r="I12" s="13">
        <v>-7.0000000000000007E-2</v>
      </c>
      <c r="J12" s="13">
        <v>1.29E-2</v>
      </c>
      <c r="K12" s="13">
        <v>-8.77E-2</v>
      </c>
      <c r="L12" s="13">
        <v>-4.2799999999999998E-2</v>
      </c>
      <c r="M12" s="13">
        <v>5.1400000000000001E-2</v>
      </c>
      <c r="N12" s="13">
        <v>-2.5999999999999999E-2</v>
      </c>
      <c r="O12" s="14">
        <v>-2.3699999999999999E-2</v>
      </c>
      <c r="P12" s="8">
        <f>AVERAGE(Table3[[#This Row],[Jan]:[Dec]])</f>
        <v>-2.2983333333333338E-2</v>
      </c>
      <c r="Q12" s="8">
        <f>SUM(Table3[[#This Row],[Jan]:[Dec]])</f>
        <v>-0.27580000000000005</v>
      </c>
      <c r="R12" s="59"/>
    </row>
    <row r="13" spans="3:18" x14ac:dyDescent="0.3">
      <c r="C13">
        <v>2011</v>
      </c>
      <c r="D13" s="12">
        <v>1.61E-2</v>
      </c>
      <c r="E13" s="13">
        <v>-4.6100000000000002E-2</v>
      </c>
      <c r="F13" s="13">
        <v>-6.7400000000000002E-2</v>
      </c>
      <c r="G13" s="13">
        <v>-4.8000000000000001E-2</v>
      </c>
      <c r="H13" s="13">
        <v>-3.1600000000000003E-2</v>
      </c>
      <c r="I13" s="13">
        <v>-1E-4</v>
      </c>
      <c r="J13" s="13">
        <v>6.5699999999999995E-2</v>
      </c>
      <c r="K13" s="13">
        <v>-5.2699999999999997E-2</v>
      </c>
      <c r="L13" s="13">
        <v>-2.5000000000000001E-2</v>
      </c>
      <c r="M13" s="13">
        <v>-3.5999999999999999E-3</v>
      </c>
      <c r="N13" s="13">
        <v>-1.89E-2</v>
      </c>
      <c r="O13" s="14">
        <v>-2.4500000000000001E-2</v>
      </c>
      <c r="P13" s="8">
        <f>AVERAGE(Table3[[#This Row],[Jan]:[Dec]])</f>
        <v>-1.9674999999999995E-2</v>
      </c>
      <c r="Q13" s="8">
        <f>SUM(Table3[[#This Row],[Jan]:[Dec]])</f>
        <v>-0.23609999999999995</v>
      </c>
      <c r="R13" s="19"/>
    </row>
    <row r="14" spans="3:18" x14ac:dyDescent="0.3">
      <c r="C14">
        <v>2012</v>
      </c>
      <c r="D14" s="12">
        <v>-2.0000000000000001E-4</v>
      </c>
      <c r="E14" s="13">
        <v>-2.7000000000000001E-3</v>
      </c>
      <c r="F14" s="13">
        <v>-5.1499999999999997E-2</v>
      </c>
      <c r="G14" s="13">
        <v>0.35410000000000003</v>
      </c>
      <c r="H14" s="13">
        <v>-7.7100000000000002E-2</v>
      </c>
      <c r="I14" s="13">
        <v>1.0500000000000001E-2</v>
      </c>
      <c r="J14" s="13">
        <v>6.2300000000000001E-2</v>
      </c>
      <c r="K14" s="13">
        <v>1.2E-2</v>
      </c>
      <c r="L14" s="13">
        <v>2.2599999999999999E-2</v>
      </c>
      <c r="M14" s="13">
        <v>8.7800000000000003E-2</v>
      </c>
      <c r="N14" s="13">
        <v>8.3199999999999996E-2</v>
      </c>
      <c r="O14" s="14">
        <v>9.1899999999999996E-2</v>
      </c>
      <c r="P14" s="8">
        <f>AVERAGE(Table3[[#This Row],[Jan]:[Dec]])</f>
        <v>4.9408333333333339E-2</v>
      </c>
      <c r="Q14" s="8">
        <f>SUM(Table3[[#This Row],[Jan]:[Dec]])</f>
        <v>0.59290000000000009</v>
      </c>
      <c r="R14" s="58" t="s">
        <v>33</v>
      </c>
    </row>
    <row r="15" spans="3:18" x14ac:dyDescent="0.3">
      <c r="C15">
        <v>2013</v>
      </c>
      <c r="D15" s="12">
        <v>-4.3499999999999997E-2</v>
      </c>
      <c r="E15" s="13">
        <v>6.2E-2</v>
      </c>
      <c r="F15" s="13">
        <v>-5.7099999999999998E-2</v>
      </c>
      <c r="G15" s="13">
        <v>-2.0799999999999999E-2</v>
      </c>
      <c r="H15" s="13">
        <v>-1E-4</v>
      </c>
      <c r="I15" s="13">
        <v>-1.41E-2</v>
      </c>
      <c r="J15" s="13">
        <v>0.1104</v>
      </c>
      <c r="K15" s="13">
        <v>6.8999999999999999E-3</v>
      </c>
      <c r="L15" s="13">
        <v>-1.7000000000000001E-2</v>
      </c>
      <c r="M15" s="13">
        <v>6.9000000000000006E-2</v>
      </c>
      <c r="N15" s="13">
        <v>0.1114</v>
      </c>
      <c r="O15" s="14">
        <v>0.1971</v>
      </c>
      <c r="P15" s="8">
        <f>AVERAGE(Table3[[#This Row],[Jan]:[Dec]])</f>
        <v>3.3683333333333336E-2</v>
      </c>
      <c r="Q15" s="8">
        <f>SUM(Table3[[#This Row],[Jan]:[Dec]])</f>
        <v>0.4042</v>
      </c>
      <c r="R15" s="58"/>
    </row>
    <row r="16" spans="3:18" x14ac:dyDescent="0.3">
      <c r="C16">
        <v>2014</v>
      </c>
      <c r="D16" s="12">
        <v>1.38E-2</v>
      </c>
      <c r="E16" s="13">
        <v>5.6599999999999998E-2</v>
      </c>
      <c r="F16" s="13">
        <v>-4.0599999999999997E-2</v>
      </c>
      <c r="G16" s="13">
        <v>3.9199999999999999E-2</v>
      </c>
      <c r="H16" s="13">
        <v>5.2600000000000001E-2</v>
      </c>
      <c r="I16" s="13">
        <v>9.1499999999999998E-2</v>
      </c>
      <c r="J16" s="13">
        <v>0.12720000000000001</v>
      </c>
      <c r="K16" s="13">
        <v>-0.1065</v>
      </c>
      <c r="L16" s="13">
        <v>-1.5299999999999999E-2</v>
      </c>
      <c r="M16" s="13">
        <v>-8.3000000000000001E-3</v>
      </c>
      <c r="N16" s="13">
        <v>-7.8799999999999995E-2</v>
      </c>
      <c r="O16" s="14">
        <v>5.2999999999999999E-2</v>
      </c>
      <c r="P16" s="8">
        <f>AVERAGE(Table3[[#This Row],[Jan]:[Dec]])</f>
        <v>1.5366666666666667E-2</v>
      </c>
      <c r="Q16" s="8">
        <f>SUM(Table3[[#This Row],[Jan]:[Dec]])</f>
        <v>0.18440000000000001</v>
      </c>
      <c r="R16" s="58"/>
    </row>
    <row r="17" spans="3:23" x14ac:dyDescent="0.3">
      <c r="C17">
        <v>2015</v>
      </c>
      <c r="D17" s="12">
        <v>9.35E-2</v>
      </c>
      <c r="E17" s="13">
        <v>-7.4999999999999997E-3</v>
      </c>
      <c r="F17" s="13">
        <v>-3.4200000000000001E-2</v>
      </c>
      <c r="G17" s="13">
        <v>-8.0000000000000002E-3</v>
      </c>
      <c r="H17" s="13">
        <v>-7.0599999999999996E-2</v>
      </c>
      <c r="I17" s="13">
        <v>8.8499999999999995E-2</v>
      </c>
      <c r="J17" s="13">
        <v>8.3099999999999993E-2</v>
      </c>
      <c r="K17" s="13">
        <v>0.16750000000000001</v>
      </c>
      <c r="L17" s="13">
        <v>-1.5699999999999999E-2</v>
      </c>
      <c r="M17" s="13">
        <v>-7.5499999999999998E-2</v>
      </c>
      <c r="N17" s="13">
        <v>-5.2999999999999999E-2</v>
      </c>
      <c r="O17" s="14">
        <v>0.1134</v>
      </c>
      <c r="P17" s="8">
        <f>AVERAGE(Table3[[#This Row],[Jan]:[Dec]])</f>
        <v>2.3458333333333335E-2</v>
      </c>
      <c r="Q17" s="8">
        <f>SUM(Table3[[#This Row],[Jan]:[Dec]])</f>
        <v>0.28150000000000003</v>
      </c>
      <c r="R17" s="58"/>
    </row>
    <row r="18" spans="3:23" x14ac:dyDescent="0.3">
      <c r="C18">
        <v>2016</v>
      </c>
      <c r="D18" s="12">
        <v>6.0199999999999997E-2</v>
      </c>
      <c r="E18" s="13">
        <v>5.1799999999999999E-2</v>
      </c>
      <c r="F18" s="13">
        <v>5.57E-2</v>
      </c>
      <c r="G18" s="13">
        <v>8.0699999999999994E-2</v>
      </c>
      <c r="H18" s="13">
        <v>4.5900000000000003E-2</v>
      </c>
      <c r="I18" s="13">
        <v>0.12470000000000001</v>
      </c>
      <c r="J18" s="13">
        <v>8.1000000000000003E-2</v>
      </c>
      <c r="K18" s="13">
        <v>-3.5099999999999999E-2</v>
      </c>
      <c r="L18" s="13">
        <v>-2.4500000000000001E-2</v>
      </c>
      <c r="M18" s="13">
        <v>3.5999999999999999E-3</v>
      </c>
      <c r="N18" s="13">
        <v>-8.5999999999999993E-2</v>
      </c>
      <c r="O18" s="14">
        <v>-0.1026</v>
      </c>
      <c r="P18" s="8">
        <f>AVERAGE(Table3[[#This Row],[Jan]:[Dec]])</f>
        <v>2.1283333333333331E-2</v>
      </c>
      <c r="Q18" s="8">
        <f>SUM(Table3[[#This Row],[Jan]:[Dec]])</f>
        <v>0.25539999999999996</v>
      </c>
      <c r="R18" s="58"/>
    </row>
    <row r="19" spans="3:23" x14ac:dyDescent="0.3">
      <c r="C19">
        <v>2017</v>
      </c>
      <c r="D19" s="12">
        <v>-8.09E-2</v>
      </c>
      <c r="E19" s="13">
        <v>-2.06E-2</v>
      </c>
      <c r="F19" s="13">
        <v>0.22189999999999999</v>
      </c>
      <c r="G19" s="13">
        <v>3.9800000000000002E-2</v>
      </c>
      <c r="H19" s="13">
        <v>-2.58E-2</v>
      </c>
      <c r="I19" s="13">
        <v>-2.75E-2</v>
      </c>
      <c r="J19" s="13">
        <v>5.6800000000000003E-2</v>
      </c>
      <c r="K19" s="13">
        <v>-4.3999999999999997E-2</v>
      </c>
      <c r="L19" s="13">
        <v>-1.9300000000000001E-2</v>
      </c>
      <c r="M19" s="13">
        <v>-1.03E-2</v>
      </c>
      <c r="N19" s="13">
        <v>2.7000000000000001E-3</v>
      </c>
      <c r="O19" s="14">
        <v>-9.5699999999999993E-2</v>
      </c>
      <c r="P19" s="8">
        <f>AVERAGE(Table3[[#This Row],[Jan]:[Dec]])</f>
        <v>-2.416666666666655E-4</v>
      </c>
      <c r="Q19" s="8">
        <f>SUM(Table3[[#This Row],[Jan]:[Dec]])</f>
        <v>-2.8999999999999859E-3</v>
      </c>
      <c r="R19" s="59" t="s">
        <v>34</v>
      </c>
    </row>
    <row r="20" spans="3:23" x14ac:dyDescent="0.3">
      <c r="C20">
        <v>2018</v>
      </c>
      <c r="D20" s="12">
        <v>0.01</v>
      </c>
      <c r="E20" s="13">
        <v>-4.1700000000000001E-2</v>
      </c>
      <c r="F20" s="13">
        <v>-9.3399999999999997E-2</v>
      </c>
      <c r="G20" s="13">
        <v>0.1055</v>
      </c>
      <c r="H20" s="13">
        <v>-3.0700000000000002E-2</v>
      </c>
      <c r="I20" s="13">
        <v>-8.3400000000000002E-2</v>
      </c>
      <c r="J20" s="13">
        <v>-5.8999999999999999E-3</v>
      </c>
      <c r="K20" s="13">
        <v>-8.2000000000000007E-3</v>
      </c>
      <c r="L20" s="13">
        <v>6.3500000000000001E-2</v>
      </c>
      <c r="M20" s="13">
        <v>-2.8000000000000001E-2</v>
      </c>
      <c r="N20" s="13">
        <v>-5.9799999999999999E-2</v>
      </c>
      <c r="O20" s="14">
        <v>3.39E-2</v>
      </c>
      <c r="P20" s="8">
        <f>AVERAGE(Table3[[#This Row],[Jan]:[Dec]])</f>
        <v>-1.1516666666666666E-2</v>
      </c>
      <c r="Q20" s="8">
        <f>SUM(Table3[[#This Row],[Jan]:[Dec]])</f>
        <v>-0.13819999999999999</v>
      </c>
      <c r="R20" s="59"/>
    </row>
    <row r="21" spans="3:23" x14ac:dyDescent="0.3">
      <c r="C21">
        <v>2019</v>
      </c>
      <c r="D21" s="12">
        <v>-2.1600000000000001E-2</v>
      </c>
      <c r="E21" s="13">
        <v>-4.8300000000000003E-2</v>
      </c>
      <c r="F21" s="13">
        <v>3.44E-2</v>
      </c>
      <c r="G21" s="13">
        <v>0.13550000000000001</v>
      </c>
      <c r="H21" s="13">
        <v>1.61E-2</v>
      </c>
      <c r="I21" s="13">
        <v>-5.6500000000000002E-2</v>
      </c>
      <c r="J21" s="13">
        <v>1.66E-2</v>
      </c>
      <c r="K21" s="13">
        <v>-5.4600000000000003E-2</v>
      </c>
      <c r="L21" s="13">
        <v>-5.0900000000000001E-2</v>
      </c>
      <c r="M21" s="13">
        <v>9.2999999999999992E-3</v>
      </c>
      <c r="N21" s="13">
        <v>-2.9100000000000001E-2</v>
      </c>
      <c r="O21" s="14">
        <v>4.7899999999999998E-2</v>
      </c>
      <c r="P21" s="8">
        <f>AVERAGE(Table3[[#This Row],[Jan]:[Dec]])</f>
        <v>-1.0000000000000055E-4</v>
      </c>
      <c r="Q21" s="8">
        <f>SUM(Table3[[#This Row],[Jan]:[Dec]])</f>
        <v>-1.2000000000000066E-3</v>
      </c>
      <c r="R21" s="59"/>
    </row>
    <row r="22" spans="3:23" x14ac:dyDescent="0.3">
      <c r="C22">
        <v>2020</v>
      </c>
      <c r="D22" s="12">
        <v>0.13669999999999999</v>
      </c>
      <c r="E22" s="13">
        <v>0.23150000000000001</v>
      </c>
      <c r="F22" s="13">
        <v>-0.23330000000000001</v>
      </c>
      <c r="G22" s="13">
        <v>0</v>
      </c>
      <c r="H22" s="13">
        <v>-3.9899999999999998E-2</v>
      </c>
      <c r="I22" s="13">
        <v>4.9299999999999997E-2</v>
      </c>
      <c r="J22" s="13">
        <v>0.1414</v>
      </c>
      <c r="K22" s="13">
        <v>3.1899999999999998E-2</v>
      </c>
      <c r="L22" s="13">
        <v>4.41E-2</v>
      </c>
      <c r="M22" s="13">
        <v>6.1400000000000003E-2</v>
      </c>
      <c r="N22" s="13">
        <v>0.2135</v>
      </c>
      <c r="O22" s="14">
        <v>4.5199999999999997E-2</v>
      </c>
      <c r="P22" s="8">
        <f>AVERAGE(Table3[[#This Row],[Jan]:[Dec]])</f>
        <v>5.6816666666666661E-2</v>
      </c>
      <c r="Q22" s="8">
        <f>SUM(Table3[[#This Row],[Jan]:[Dec]])</f>
        <v>0.68179999999999996</v>
      </c>
      <c r="R22" s="58" t="s">
        <v>33</v>
      </c>
    </row>
    <row r="23" spans="3:23" x14ac:dyDescent="0.3">
      <c r="C23">
        <v>2021</v>
      </c>
      <c r="D23" s="12">
        <v>0.13569999999999999</v>
      </c>
      <c r="E23" s="13">
        <v>4.3799999999999999E-2</v>
      </c>
      <c r="F23" s="13">
        <v>5.8500000000000003E-2</v>
      </c>
      <c r="G23" s="13">
        <v>-3.0000000000000001E-3</v>
      </c>
      <c r="H23" s="13">
        <v>5.8999999999999999E-3</v>
      </c>
      <c r="I23" s="13">
        <v>1.4800000000000001E-2</v>
      </c>
      <c r="J23" s="13">
        <v>9.06E-2</v>
      </c>
      <c r="K23" s="13">
        <v>-3.3799999999999997E-2</v>
      </c>
      <c r="L23" s="13">
        <v>-0.11509999999999999</v>
      </c>
      <c r="M23" s="13">
        <v>7.7499999999999999E-2</v>
      </c>
      <c r="N23" s="13">
        <v>-7.3200000000000001E-2</v>
      </c>
      <c r="O23" s="14">
        <v>-3.95E-2</v>
      </c>
      <c r="P23" s="8">
        <f>AVERAGE(Table3[[#This Row],[Jan]:[Dec]])</f>
        <v>1.351666666666667E-2</v>
      </c>
      <c r="Q23" s="8">
        <f>SUM(Table3[[#This Row],[Jan]:[Dec]])</f>
        <v>0.16220000000000004</v>
      </c>
      <c r="R23" s="58"/>
    </row>
    <row r="24" spans="3:23" x14ac:dyDescent="0.3">
      <c r="C24">
        <v>2022</v>
      </c>
      <c r="D24" s="12">
        <v>0.13730000000000001</v>
      </c>
      <c r="E24" s="13">
        <v>-9.0700000000000003E-2</v>
      </c>
      <c r="F24" s="13">
        <v>-2.5399999999999999E-2</v>
      </c>
      <c r="G24" s="13">
        <v>-7.3899999999999993E-2</v>
      </c>
      <c r="H24" s="13">
        <v>-9.2600000000000002E-2</v>
      </c>
      <c r="I24" s="13">
        <v>-4.6899999999999997E-2</v>
      </c>
      <c r="J24" s="13">
        <v>7.7299999999999994E-2</v>
      </c>
      <c r="K24" s="13">
        <v>-0.10100000000000001</v>
      </c>
      <c r="L24" s="13">
        <v>-6.0600000000000001E-2</v>
      </c>
      <c r="M24" s="13">
        <v>1.14E-2</v>
      </c>
      <c r="N24" s="13">
        <v>0.04</v>
      </c>
      <c r="O24" s="14">
        <v>4.0599999999999997E-2</v>
      </c>
      <c r="P24" s="8">
        <f>AVERAGE(Table3[[#This Row],[Jan]:[Dec]])</f>
        <v>-1.5374999999999995E-2</v>
      </c>
      <c r="Q24" s="8">
        <f>SUM(Table3[[#This Row],[Jan]:[Dec]])</f>
        <v>-0.18449999999999994</v>
      </c>
      <c r="R24" s="59" t="s">
        <v>34</v>
      </c>
    </row>
    <row r="25" spans="3:23" ht="15" thickBot="1" x14ac:dyDescent="0.35">
      <c r="C25">
        <v>2023</v>
      </c>
      <c r="D25" s="15">
        <v>4.07E-2</v>
      </c>
      <c r="E25" s="16">
        <v>-4.3499999999999997E-2</v>
      </c>
      <c r="F25" s="16">
        <v>-5.5E-2</v>
      </c>
      <c r="G25" s="16">
        <v>-1.9900000000000001E-2</v>
      </c>
      <c r="H25" s="16">
        <v>-1.12E-2</v>
      </c>
      <c r="I25" s="16">
        <v>0.10390000000000001</v>
      </c>
      <c r="J25" s="16">
        <v>-2.0799999999999999E-2</v>
      </c>
      <c r="K25" s="16">
        <v>-5.45E-2</v>
      </c>
      <c r="L25" s="16">
        <v>6.8999999999999999E-3</v>
      </c>
      <c r="M25" s="16">
        <v>-6.9800000000000001E-2</v>
      </c>
      <c r="N25" s="16">
        <v>-3.0999999999999999E-3</v>
      </c>
      <c r="O25" s="17">
        <v>0.1032</v>
      </c>
      <c r="P25" s="8">
        <f>AVERAGE(Table3[[#This Row],[Jan]:[Dec]])</f>
        <v>-1.9249999999999996E-3</v>
      </c>
      <c r="Q25" s="8">
        <f>SUM(Table3[[#This Row],[Jan]:[Dec]])</f>
        <v>-2.3099999999999996E-2</v>
      </c>
      <c r="R25" s="59"/>
    </row>
    <row r="26" spans="3:23" x14ac:dyDescent="0.3">
      <c r="C26">
        <v>2024</v>
      </c>
      <c r="D26" s="12">
        <v>1.4E-2</v>
      </c>
      <c r="E26" s="13">
        <v>-0.06</v>
      </c>
      <c r="F26" s="13">
        <v>2.3400000000000001E-2</v>
      </c>
      <c r="G26" s="13">
        <v>-6.0000000000000001E-3</v>
      </c>
      <c r="H26" s="12">
        <v>3.1699999999999999E-2</v>
      </c>
      <c r="I26" s="13">
        <v>-1.5699999999999999E-2</v>
      </c>
      <c r="J26" s="13">
        <v>0.3553</v>
      </c>
      <c r="K26" s="13">
        <v>-4.1000000000000003E-3</v>
      </c>
      <c r="L26" s="12">
        <v>-8.7499999999999994E-2</v>
      </c>
      <c r="M26" s="13">
        <v>6.7299999999999999E-2</v>
      </c>
      <c r="N26" s="13">
        <v>2.3400000000000001E-2</v>
      </c>
      <c r="O26" s="13"/>
      <c r="P26" s="8">
        <f>AVERAGE(Table3[[#This Row],[Jan]:[Dec]])</f>
        <v>3.1072727272727273E-2</v>
      </c>
      <c r="Q26" s="8">
        <f>SUM(Table3[[#This Row],[Jan]:[Dec]])</f>
        <v>0.34179999999999999</v>
      </c>
      <c r="R26" s="18"/>
    </row>
    <row r="27" spans="3:23" x14ac:dyDescent="0.3">
      <c r="C27" t="s">
        <v>31</v>
      </c>
      <c r="D27" s="6">
        <f>SUBTOTAL(101,Table3[Jan])</f>
        <v>1.339090909090909E-2</v>
      </c>
      <c r="E27" s="6">
        <f>SUBTOTAL(101,Table3[Feb])</f>
        <v>9.6818181818181803E-3</v>
      </c>
      <c r="F27" s="6">
        <f>SUBTOTAL(101,Table3[Mar])</f>
        <v>-2.1490909090909092E-2</v>
      </c>
      <c r="G27" s="6">
        <f>SUBTOTAL(101,Table3[Apr])</f>
        <v>3.3090909090909101E-2</v>
      </c>
      <c r="H27" s="6">
        <f>SUBTOTAL(101,Table3[May])</f>
        <v>9.5045454545454548E-3</v>
      </c>
      <c r="I27" s="6">
        <f>SUBTOTAL(101,Table3[Jun])</f>
        <v>1.7027272727272728E-2</v>
      </c>
      <c r="J27" s="6">
        <f>SUBTOTAL(101,Table3[Jul])</f>
        <v>7.6368181818181807E-2</v>
      </c>
      <c r="K27" s="6">
        <f>SUBTOTAL(101,Table3[Aug])</f>
        <v>-7.6272727272727265E-3</v>
      </c>
      <c r="L27" s="6">
        <f>SUBTOTAL(101,Table3[Sep])</f>
        <v>-1.4522727272727272E-2</v>
      </c>
      <c r="M27" s="6">
        <f>SUBTOTAL(101,Table3[Oct])</f>
        <v>6.1863636363636365E-3</v>
      </c>
      <c r="N27" s="6">
        <f>SUBTOTAL(101,Table3[Nov])</f>
        <v>9.2272727272727439E-4</v>
      </c>
      <c r="O27" s="6">
        <f>SUBTOTAL(101,Table3[Dec])</f>
        <v>2.5871428571428566E-2</v>
      </c>
      <c r="P27" s="6">
        <f>SUBTOTAL(109,Table3[Yearly Average])</f>
        <v>0.27250606060606059</v>
      </c>
      <c r="Q27" s="6">
        <f>SUBTOTAL(101,Table3[Yearly sum])</f>
        <v>0.14722727272727273</v>
      </c>
      <c r="R27" s="6"/>
    </row>
    <row r="28" spans="3:23" x14ac:dyDescent="0.3"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</row>
    <row r="29" spans="3:23" x14ac:dyDescent="0.3"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3:23" x14ac:dyDescent="0.3">
      <c r="E30" s="8"/>
    </row>
    <row r="31" spans="3:23" x14ac:dyDescent="0.3">
      <c r="E31" s="8"/>
      <c r="R31" s="6"/>
      <c r="S31" s="6"/>
      <c r="T31" s="6"/>
      <c r="U31" s="6"/>
      <c r="V31" s="6"/>
      <c r="W31" s="6"/>
    </row>
    <row r="32" spans="3:23" x14ac:dyDescent="0.3">
      <c r="D32" s="6"/>
      <c r="E32" s="8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3:17" x14ac:dyDescent="0.3">
      <c r="D33" s="6"/>
      <c r="E33" s="8"/>
      <c r="J33" s="6"/>
      <c r="K33" s="6"/>
      <c r="L33" s="6"/>
      <c r="M33" s="6"/>
      <c r="N33" s="6"/>
      <c r="O33" s="6"/>
      <c r="P33" s="6"/>
      <c r="Q33" s="6"/>
    </row>
    <row r="34" spans="3:17" x14ac:dyDescent="0.3">
      <c r="D34" s="6"/>
      <c r="E34" s="8"/>
    </row>
    <row r="35" spans="3:17" x14ac:dyDescent="0.3">
      <c r="D35" s="6"/>
      <c r="E35" s="8"/>
    </row>
    <row r="36" spans="3:17" x14ac:dyDescent="0.3">
      <c r="D36" s="6"/>
      <c r="E36" s="8"/>
    </row>
    <row r="37" spans="3:17" x14ac:dyDescent="0.3">
      <c r="D37" s="6"/>
      <c r="E37" s="8"/>
    </row>
    <row r="38" spans="3:17" x14ac:dyDescent="0.3">
      <c r="D38" s="6"/>
      <c r="E38" s="8"/>
    </row>
    <row r="39" spans="3:17" x14ac:dyDescent="0.3">
      <c r="D39" s="6"/>
      <c r="E39" s="8"/>
    </row>
    <row r="40" spans="3:17" x14ac:dyDescent="0.3">
      <c r="D40" s="6"/>
      <c r="E40" s="8"/>
    </row>
    <row r="41" spans="3:17" x14ac:dyDescent="0.3">
      <c r="C41" s="6"/>
      <c r="D41" s="6"/>
      <c r="E41" s="8"/>
    </row>
    <row r="42" spans="3:17" x14ac:dyDescent="0.3">
      <c r="C42" s="6"/>
      <c r="D42" s="6"/>
      <c r="E42" s="8"/>
    </row>
    <row r="43" spans="3:17" x14ac:dyDescent="0.3">
      <c r="C43" s="6"/>
      <c r="D43" s="6"/>
      <c r="E43" s="8"/>
    </row>
    <row r="44" spans="3:17" x14ac:dyDescent="0.3">
      <c r="C44" s="6"/>
      <c r="D44" s="6"/>
      <c r="E44" s="8"/>
    </row>
    <row r="45" spans="3:17" x14ac:dyDescent="0.3">
      <c r="E45" s="8"/>
    </row>
    <row r="46" spans="3:17" x14ac:dyDescent="0.3">
      <c r="D46" s="6"/>
      <c r="E46" s="8"/>
    </row>
    <row r="47" spans="3:17" x14ac:dyDescent="0.3">
      <c r="C47" s="6"/>
      <c r="D47" s="6"/>
      <c r="E47" s="8"/>
    </row>
    <row r="48" spans="3:17" x14ac:dyDescent="0.3">
      <c r="C48" s="6"/>
      <c r="D48" s="6"/>
      <c r="E48" s="8"/>
    </row>
    <row r="49" spans="3:5" x14ac:dyDescent="0.3">
      <c r="C49" s="6"/>
      <c r="E49" s="8"/>
    </row>
    <row r="50" spans="3:5" x14ac:dyDescent="0.3">
      <c r="C50" s="6"/>
      <c r="E50" s="8"/>
    </row>
    <row r="53" spans="3:5" x14ac:dyDescent="0.3">
      <c r="C53" s="6"/>
    </row>
    <row r="54" spans="3:5" x14ac:dyDescent="0.3">
      <c r="C54" s="6"/>
    </row>
    <row r="55" spans="3:5" x14ac:dyDescent="0.3">
      <c r="C55" s="6"/>
    </row>
    <row r="56" spans="3:5" x14ac:dyDescent="0.3">
      <c r="C56" s="6"/>
    </row>
    <row r="57" spans="3:5" x14ac:dyDescent="0.3">
      <c r="C57" s="6"/>
    </row>
    <row r="58" spans="3:5" x14ac:dyDescent="0.3">
      <c r="C58" s="6"/>
    </row>
    <row r="63" spans="3:5" x14ac:dyDescent="0.3">
      <c r="C63" s="6"/>
    </row>
    <row r="64" spans="3:5" x14ac:dyDescent="0.3">
      <c r="C64" s="6"/>
    </row>
    <row r="65" spans="3:3" x14ac:dyDescent="0.3">
      <c r="C65" s="6"/>
    </row>
    <row r="66" spans="3:3" x14ac:dyDescent="0.3">
      <c r="C66" s="6"/>
    </row>
    <row r="67" spans="3:3" x14ac:dyDescent="0.3">
      <c r="C67" s="6"/>
    </row>
    <row r="68" spans="3:3" x14ac:dyDescent="0.3">
      <c r="C68" s="6"/>
    </row>
    <row r="69" spans="3:3" x14ac:dyDescent="0.3">
      <c r="C69" s="6"/>
    </row>
    <row r="70" spans="3:3" x14ac:dyDescent="0.3">
      <c r="C70" s="6"/>
    </row>
    <row r="71" spans="3:3" x14ac:dyDescent="0.3">
      <c r="C71" s="6"/>
    </row>
    <row r="72" spans="3:3" x14ac:dyDescent="0.3">
      <c r="C72" s="6"/>
    </row>
    <row r="73" spans="3:3" x14ac:dyDescent="0.3">
      <c r="C73" s="6"/>
    </row>
    <row r="74" spans="3:3" x14ac:dyDescent="0.3">
      <c r="C74" s="6"/>
    </row>
    <row r="75" spans="3:3" x14ac:dyDescent="0.3">
      <c r="C75" s="6"/>
    </row>
    <row r="76" spans="3:3" x14ac:dyDescent="0.3">
      <c r="C76" s="6"/>
    </row>
    <row r="77" spans="3:3" x14ac:dyDescent="0.3">
      <c r="C77" s="7"/>
    </row>
    <row r="78" spans="3:3" x14ac:dyDescent="0.3">
      <c r="C78" s="6"/>
    </row>
    <row r="79" spans="3:3" x14ac:dyDescent="0.3">
      <c r="C79" s="6"/>
    </row>
    <row r="80" spans="3:3" x14ac:dyDescent="0.3">
      <c r="C80" s="6"/>
    </row>
    <row r="81" spans="3:3" x14ac:dyDescent="0.3">
      <c r="C81" s="6"/>
    </row>
    <row r="82" spans="3:3" x14ac:dyDescent="0.3">
      <c r="C82" s="6"/>
    </row>
    <row r="84" spans="3:3" x14ac:dyDescent="0.3">
      <c r="C84" s="6"/>
    </row>
    <row r="87" spans="3:3" x14ac:dyDescent="0.3">
      <c r="C87" s="6"/>
    </row>
    <row r="88" spans="3:3" x14ac:dyDescent="0.3">
      <c r="C88" s="6"/>
    </row>
    <row r="91" spans="3:3" x14ac:dyDescent="0.3">
      <c r="C91" s="6"/>
    </row>
    <row r="93" spans="3:3" x14ac:dyDescent="0.3">
      <c r="C93" s="6"/>
    </row>
    <row r="95" spans="3:3" x14ac:dyDescent="0.3">
      <c r="C95" s="6"/>
    </row>
    <row r="96" spans="3:3" x14ac:dyDescent="0.3">
      <c r="C96" s="6"/>
    </row>
    <row r="97" spans="3:3" x14ac:dyDescent="0.3">
      <c r="C97" s="6"/>
    </row>
    <row r="98" spans="3:3" x14ac:dyDescent="0.3">
      <c r="C98" s="6"/>
    </row>
    <row r="99" spans="3:3" x14ac:dyDescent="0.3">
      <c r="C99" s="6"/>
    </row>
    <row r="100" spans="3:3" x14ac:dyDescent="0.3">
      <c r="C100" s="6"/>
    </row>
    <row r="101" spans="3:3" x14ac:dyDescent="0.3">
      <c r="C101" s="6"/>
    </row>
    <row r="103" spans="3:3" x14ac:dyDescent="0.3">
      <c r="C103" s="6"/>
    </row>
    <row r="104" spans="3:3" x14ac:dyDescent="0.3">
      <c r="C104" s="6"/>
    </row>
    <row r="106" spans="3:3" x14ac:dyDescent="0.3">
      <c r="C106" s="6"/>
    </row>
    <row r="107" spans="3:3" x14ac:dyDescent="0.3">
      <c r="C107" s="6"/>
    </row>
    <row r="108" spans="3:3" x14ac:dyDescent="0.3">
      <c r="C108" s="6"/>
    </row>
    <row r="109" spans="3:3" x14ac:dyDescent="0.3">
      <c r="C109" s="6"/>
    </row>
    <row r="110" spans="3:3" x14ac:dyDescent="0.3">
      <c r="C110" s="6"/>
    </row>
    <row r="112" spans="3:3" x14ac:dyDescent="0.3">
      <c r="C112" s="6"/>
    </row>
    <row r="113" spans="3:3" x14ac:dyDescent="0.3">
      <c r="C113" s="6"/>
    </row>
    <row r="114" spans="3:3" x14ac:dyDescent="0.3">
      <c r="C114" s="6"/>
    </row>
    <row r="115" spans="3:3" x14ac:dyDescent="0.3">
      <c r="C115" s="6"/>
    </row>
    <row r="116" spans="3:3" x14ac:dyDescent="0.3">
      <c r="C116" s="6"/>
    </row>
    <row r="119" spans="3:3" x14ac:dyDescent="0.3">
      <c r="C119" s="6"/>
    </row>
    <row r="120" spans="3:3" x14ac:dyDescent="0.3">
      <c r="C120" s="6"/>
    </row>
    <row r="121" spans="3:3" x14ac:dyDescent="0.3">
      <c r="C121" s="6"/>
    </row>
    <row r="122" spans="3:3" x14ac:dyDescent="0.3">
      <c r="C122" s="6"/>
    </row>
    <row r="123" spans="3:3" x14ac:dyDescent="0.3">
      <c r="C123" s="6"/>
    </row>
    <row r="125" spans="3:3" x14ac:dyDescent="0.3">
      <c r="C125" s="6"/>
    </row>
    <row r="127" spans="3:3" x14ac:dyDescent="0.3">
      <c r="C127" s="6"/>
    </row>
    <row r="128" spans="3:3" x14ac:dyDescent="0.3">
      <c r="C128" s="6"/>
    </row>
    <row r="130" spans="3:3" x14ac:dyDescent="0.3">
      <c r="C130" s="6"/>
    </row>
    <row r="131" spans="3:3" x14ac:dyDescent="0.3">
      <c r="C131" s="6"/>
    </row>
    <row r="132" spans="3:3" x14ac:dyDescent="0.3">
      <c r="C132" s="6"/>
    </row>
    <row r="133" spans="3:3" x14ac:dyDescent="0.3">
      <c r="C133" s="6"/>
    </row>
    <row r="135" spans="3:3" x14ac:dyDescent="0.3">
      <c r="C135" s="6"/>
    </row>
    <row r="136" spans="3:3" x14ac:dyDescent="0.3">
      <c r="C136" s="6"/>
    </row>
    <row r="140" spans="3:3" x14ac:dyDescent="0.3">
      <c r="C140" s="6"/>
    </row>
    <row r="141" spans="3:3" x14ac:dyDescent="0.3">
      <c r="C141" s="6"/>
    </row>
    <row r="142" spans="3:3" x14ac:dyDescent="0.3">
      <c r="C142" s="6"/>
    </row>
    <row r="143" spans="3:3" x14ac:dyDescent="0.3">
      <c r="C143" s="6"/>
    </row>
    <row r="144" spans="3:3" x14ac:dyDescent="0.3">
      <c r="C144" s="6"/>
    </row>
    <row r="146" spans="3:3" x14ac:dyDescent="0.3">
      <c r="C146" s="6"/>
    </row>
    <row r="148" spans="3:3" x14ac:dyDescent="0.3">
      <c r="C148" s="6"/>
    </row>
    <row r="149" spans="3:3" x14ac:dyDescent="0.3">
      <c r="C149" s="6"/>
    </row>
    <row r="150" spans="3:3" x14ac:dyDescent="0.3">
      <c r="C150" s="6"/>
    </row>
    <row r="151" spans="3:3" x14ac:dyDescent="0.3">
      <c r="C151" s="6"/>
    </row>
    <row r="153" spans="3:3" x14ac:dyDescent="0.3">
      <c r="C153" s="6"/>
    </row>
    <row r="154" spans="3:3" x14ac:dyDescent="0.3">
      <c r="C154" s="6"/>
    </row>
    <row r="156" spans="3:3" x14ac:dyDescent="0.3">
      <c r="C156" s="6"/>
    </row>
    <row r="157" spans="3:3" x14ac:dyDescent="0.3">
      <c r="C157" s="6"/>
    </row>
    <row r="158" spans="3:3" x14ac:dyDescent="0.3">
      <c r="C158" s="6"/>
    </row>
    <row r="160" spans="3:3" x14ac:dyDescent="0.3">
      <c r="C160" s="6"/>
    </row>
    <row r="161" spans="3:3" x14ac:dyDescent="0.3">
      <c r="C161" s="6"/>
    </row>
    <row r="162" spans="3:3" x14ac:dyDescent="0.3">
      <c r="C162" s="6"/>
    </row>
    <row r="163" spans="3:3" x14ac:dyDescent="0.3">
      <c r="C163" s="6"/>
    </row>
    <row r="164" spans="3:3" x14ac:dyDescent="0.3">
      <c r="C164" s="6"/>
    </row>
    <row r="166" spans="3:3" x14ac:dyDescent="0.3">
      <c r="C166" s="6"/>
    </row>
    <row r="168" spans="3:3" x14ac:dyDescent="0.3">
      <c r="C168" s="6"/>
    </row>
    <row r="171" spans="3:3" x14ac:dyDescent="0.3">
      <c r="C171" s="6"/>
    </row>
    <row r="172" spans="3:3" x14ac:dyDescent="0.3">
      <c r="C172" s="6"/>
    </row>
    <row r="173" spans="3:3" x14ac:dyDescent="0.3">
      <c r="C173" s="6"/>
    </row>
    <row r="174" spans="3:3" x14ac:dyDescent="0.3">
      <c r="C174" s="6"/>
    </row>
    <row r="175" spans="3:3" x14ac:dyDescent="0.3">
      <c r="C175" s="6"/>
    </row>
    <row r="176" spans="3:3" x14ac:dyDescent="0.3">
      <c r="C176" s="6"/>
    </row>
    <row r="177" spans="3:3" x14ac:dyDescent="0.3">
      <c r="C177" s="6"/>
    </row>
    <row r="178" spans="3:3" x14ac:dyDescent="0.3">
      <c r="C178" s="6"/>
    </row>
    <row r="179" spans="3:3" x14ac:dyDescent="0.3">
      <c r="C179" s="6"/>
    </row>
    <row r="180" spans="3:3" x14ac:dyDescent="0.3">
      <c r="C180" s="6"/>
    </row>
    <row r="181" spans="3:3" x14ac:dyDescent="0.3">
      <c r="C181" s="6"/>
    </row>
    <row r="182" spans="3:3" x14ac:dyDescent="0.3">
      <c r="C182" s="6"/>
    </row>
    <row r="183" spans="3:3" x14ac:dyDescent="0.3">
      <c r="C183" s="6"/>
    </row>
    <row r="185" spans="3:3" x14ac:dyDescent="0.3">
      <c r="C185" s="6"/>
    </row>
    <row r="186" spans="3:3" x14ac:dyDescent="0.3">
      <c r="C186" s="6"/>
    </row>
    <row r="187" spans="3:3" x14ac:dyDescent="0.3">
      <c r="C187" s="6"/>
    </row>
    <row r="189" spans="3:3" x14ac:dyDescent="0.3">
      <c r="C189" s="6"/>
    </row>
    <row r="191" spans="3:3" x14ac:dyDescent="0.3">
      <c r="C191" s="6"/>
    </row>
    <row r="192" spans="3:3" x14ac:dyDescent="0.3">
      <c r="C192" s="6"/>
    </row>
    <row r="193" spans="3:3" x14ac:dyDescent="0.3">
      <c r="C193" s="6"/>
    </row>
    <row r="194" spans="3:3" x14ac:dyDescent="0.3">
      <c r="C194" s="6"/>
    </row>
    <row r="195" spans="3:3" x14ac:dyDescent="0.3">
      <c r="C195" s="6"/>
    </row>
    <row r="196" spans="3:3" x14ac:dyDescent="0.3">
      <c r="C196" s="6"/>
    </row>
    <row r="197" spans="3:3" x14ac:dyDescent="0.3">
      <c r="C197" s="6"/>
    </row>
    <row r="198" spans="3:3" x14ac:dyDescent="0.3">
      <c r="C198" s="6"/>
    </row>
    <row r="199" spans="3:3" x14ac:dyDescent="0.3">
      <c r="C199" s="6"/>
    </row>
    <row r="201" spans="3:3" x14ac:dyDescent="0.3">
      <c r="C201" s="6"/>
    </row>
    <row r="202" spans="3:3" x14ac:dyDescent="0.3">
      <c r="C202" s="6"/>
    </row>
    <row r="203" spans="3:3" x14ac:dyDescent="0.3">
      <c r="C203" s="6"/>
    </row>
    <row r="205" spans="3:3" x14ac:dyDescent="0.3">
      <c r="C205" s="6"/>
    </row>
    <row r="206" spans="3:3" x14ac:dyDescent="0.3">
      <c r="C206" s="6"/>
    </row>
    <row r="207" spans="3:3" x14ac:dyDescent="0.3">
      <c r="C207" s="6"/>
    </row>
    <row r="208" spans="3:3" x14ac:dyDescent="0.3">
      <c r="C208" s="6"/>
    </row>
    <row r="209" spans="3:3" x14ac:dyDescent="0.3">
      <c r="C209" s="6"/>
    </row>
    <row r="210" spans="3:3" x14ac:dyDescent="0.3">
      <c r="C210" s="6"/>
    </row>
    <row r="212" spans="3:3" x14ac:dyDescent="0.3">
      <c r="C212" s="6"/>
    </row>
    <row r="213" spans="3:3" x14ac:dyDescent="0.3">
      <c r="C213" s="6"/>
    </row>
    <row r="215" spans="3:3" x14ac:dyDescent="0.3">
      <c r="C215" s="6"/>
    </row>
    <row r="219" spans="3:3" x14ac:dyDescent="0.3">
      <c r="C219" s="6"/>
    </row>
    <row r="223" spans="3:3" x14ac:dyDescent="0.3">
      <c r="C223" s="6"/>
    </row>
    <row r="225" spans="3:3" x14ac:dyDescent="0.3">
      <c r="C225" s="6"/>
    </row>
    <row r="227" spans="3:3" x14ac:dyDescent="0.3">
      <c r="C227" s="6"/>
    </row>
    <row r="228" spans="3:3" x14ac:dyDescent="0.3">
      <c r="C228" s="6"/>
    </row>
    <row r="229" spans="3:3" x14ac:dyDescent="0.3">
      <c r="C229" s="6"/>
    </row>
    <row r="230" spans="3:3" x14ac:dyDescent="0.3">
      <c r="C230" s="6"/>
    </row>
    <row r="231" spans="3:3" x14ac:dyDescent="0.3">
      <c r="C231" s="6"/>
    </row>
    <row r="232" spans="3:3" x14ac:dyDescent="0.3">
      <c r="C232" s="6"/>
    </row>
    <row r="233" spans="3:3" x14ac:dyDescent="0.3">
      <c r="C233" s="6"/>
    </row>
    <row r="234" spans="3:3" x14ac:dyDescent="0.3">
      <c r="C234" s="6"/>
    </row>
    <row r="235" spans="3:3" x14ac:dyDescent="0.3">
      <c r="C235" s="6"/>
    </row>
    <row r="236" spans="3:3" x14ac:dyDescent="0.3">
      <c r="C236" s="6"/>
    </row>
    <row r="237" spans="3:3" x14ac:dyDescent="0.3">
      <c r="C237" s="6"/>
    </row>
    <row r="238" spans="3:3" x14ac:dyDescent="0.3">
      <c r="C238" s="6"/>
    </row>
    <row r="239" spans="3:3" x14ac:dyDescent="0.3">
      <c r="C239" s="6"/>
    </row>
    <row r="240" spans="3:3" x14ac:dyDescent="0.3">
      <c r="C240" s="6"/>
    </row>
    <row r="241" spans="3:3" x14ac:dyDescent="0.3">
      <c r="C241" s="6"/>
    </row>
    <row r="243" spans="3:3" x14ac:dyDescent="0.3">
      <c r="C243" s="6"/>
    </row>
    <row r="244" spans="3:3" x14ac:dyDescent="0.3">
      <c r="C244" s="6"/>
    </row>
    <row r="245" spans="3:3" x14ac:dyDescent="0.3">
      <c r="C245" s="6"/>
    </row>
    <row r="246" spans="3:3" x14ac:dyDescent="0.3">
      <c r="C246" s="6"/>
    </row>
    <row r="247" spans="3:3" x14ac:dyDescent="0.3">
      <c r="C247" s="6"/>
    </row>
    <row r="249" spans="3:3" x14ac:dyDescent="0.3">
      <c r="C249" s="6"/>
    </row>
    <row r="251" spans="3:3" x14ac:dyDescent="0.3">
      <c r="C251" s="6"/>
    </row>
    <row r="252" spans="3:3" x14ac:dyDescent="0.3">
      <c r="C252" s="6"/>
    </row>
    <row r="254" spans="3:3" x14ac:dyDescent="0.3">
      <c r="C254" s="6"/>
    </row>
    <row r="255" spans="3:3" x14ac:dyDescent="0.3">
      <c r="C255" s="6"/>
    </row>
    <row r="257" spans="3:3" x14ac:dyDescent="0.3">
      <c r="C257" s="6"/>
    </row>
    <row r="258" spans="3:3" x14ac:dyDescent="0.3">
      <c r="C258" s="6"/>
    </row>
    <row r="260" spans="3:3" x14ac:dyDescent="0.3">
      <c r="C260" s="6"/>
    </row>
    <row r="261" spans="3:3" x14ac:dyDescent="0.3">
      <c r="C261" s="6"/>
    </row>
    <row r="262" spans="3:3" x14ac:dyDescent="0.3">
      <c r="C262" s="6"/>
    </row>
    <row r="264" spans="3:3" x14ac:dyDescent="0.3">
      <c r="C264" s="6"/>
    </row>
    <row r="265" spans="3:3" x14ac:dyDescent="0.3">
      <c r="C265" s="6"/>
    </row>
    <row r="266" spans="3:3" x14ac:dyDescent="0.3">
      <c r="C266" s="6"/>
    </row>
    <row r="267" spans="3:3" x14ac:dyDescent="0.3">
      <c r="C267" s="6"/>
    </row>
    <row r="268" spans="3:3" x14ac:dyDescent="0.3">
      <c r="C268" s="6"/>
    </row>
    <row r="269" spans="3:3" x14ac:dyDescent="0.3">
      <c r="C269" s="6"/>
    </row>
  </sheetData>
  <mergeCells count="6">
    <mergeCell ref="R5:R9"/>
    <mergeCell ref="R14:R18"/>
    <mergeCell ref="R19:R21"/>
    <mergeCell ref="R22:R23"/>
    <mergeCell ref="R24:R25"/>
    <mergeCell ref="R10:R12"/>
  </mergeCells>
  <phoneticPr fontId="4" type="noConversion"/>
  <conditionalFormatting sqref="D4:O2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5:O2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5:O26">
    <cfRule type="cellIs" dxfId="0" priority="2" operator="lessThan">
      <formula>0</formula>
    </cfRule>
  </conditionalFormatting>
  <conditionalFormatting sqref="D26:O26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5:P26">
    <cfRule type="colorScale" priority="8">
      <colorScale>
        <cfvo type="min"/>
        <cfvo type="max"/>
        <color rgb="FFFCFCFF"/>
        <color rgb="FF63BE7B"/>
      </colorScale>
    </cfRule>
  </conditionalFormatting>
  <conditionalFormatting sqref="Q5:Q26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15D80-6C9F-4144-9A4E-D726BEBB3935}">
  <dimension ref="B2:D31"/>
  <sheetViews>
    <sheetView topLeftCell="A8" workbookViewId="0">
      <selection activeCell="C20" sqref="C20"/>
    </sheetView>
  </sheetViews>
  <sheetFormatPr defaultRowHeight="14.4" x14ac:dyDescent="0.3"/>
  <cols>
    <col min="2" max="2" width="17.33203125" bestFit="1" customWidth="1"/>
    <col min="3" max="3" width="19" customWidth="1"/>
    <col min="4" max="4" width="12.6640625" customWidth="1"/>
  </cols>
  <sheetData>
    <row r="2" spans="2:3" x14ac:dyDescent="0.3">
      <c r="B2" t="s">
        <v>396</v>
      </c>
      <c r="C2" t="s">
        <v>397</v>
      </c>
    </row>
    <row r="3" spans="2:3" x14ac:dyDescent="0.3">
      <c r="B3" s="42" t="s">
        <v>44</v>
      </c>
      <c r="C3">
        <v>15</v>
      </c>
    </row>
    <row r="4" spans="2:3" x14ac:dyDescent="0.3">
      <c r="B4" s="42" t="s">
        <v>46</v>
      </c>
      <c r="C4">
        <v>7</v>
      </c>
    </row>
    <row r="5" spans="2:3" x14ac:dyDescent="0.3">
      <c r="B5" s="42" t="s">
        <v>55</v>
      </c>
      <c r="C5">
        <v>19</v>
      </c>
    </row>
    <row r="6" spans="2:3" x14ac:dyDescent="0.3">
      <c r="B6" s="42" t="s">
        <v>45</v>
      </c>
      <c r="C6">
        <v>91</v>
      </c>
    </row>
    <row r="7" spans="2:3" x14ac:dyDescent="0.3">
      <c r="B7" s="42" t="s">
        <v>49</v>
      </c>
      <c r="C7">
        <v>2</v>
      </c>
    </row>
    <row r="8" spans="2:3" x14ac:dyDescent="0.3">
      <c r="B8" s="42" t="s">
        <v>32</v>
      </c>
      <c r="C8">
        <v>308</v>
      </c>
    </row>
    <row r="9" spans="2:3" x14ac:dyDescent="0.3">
      <c r="B9" s="42" t="s">
        <v>53</v>
      </c>
      <c r="C9">
        <v>6</v>
      </c>
    </row>
    <row r="10" spans="2:3" x14ac:dyDescent="0.3">
      <c r="B10" s="42" t="s">
        <v>51</v>
      </c>
      <c r="C10">
        <v>12</v>
      </c>
    </row>
    <row r="11" spans="2:3" x14ac:dyDescent="0.3">
      <c r="B11" s="42" t="s">
        <v>50</v>
      </c>
      <c r="C11">
        <v>6</v>
      </c>
    </row>
    <row r="12" spans="2:3" x14ac:dyDescent="0.3">
      <c r="B12" s="42" t="s">
        <v>47</v>
      </c>
      <c r="C12">
        <v>16</v>
      </c>
    </row>
    <row r="13" spans="2:3" x14ac:dyDescent="0.3">
      <c r="B13" s="42" t="s">
        <v>48</v>
      </c>
      <c r="C13">
        <v>13</v>
      </c>
    </row>
    <row r="14" spans="2:3" x14ac:dyDescent="0.3">
      <c r="B14" s="42" t="s">
        <v>54</v>
      </c>
      <c r="C14">
        <v>48</v>
      </c>
    </row>
    <row r="15" spans="2:3" x14ac:dyDescent="0.3">
      <c r="B15" s="42" t="s">
        <v>52</v>
      </c>
      <c r="C15">
        <v>8</v>
      </c>
    </row>
    <row r="16" spans="2:3" ht="15" thickBot="1" x14ac:dyDescent="0.35">
      <c r="B16" s="43" t="s">
        <v>56</v>
      </c>
    </row>
    <row r="19" spans="2:4" x14ac:dyDescent="0.3">
      <c r="B19" t="s">
        <v>422</v>
      </c>
      <c r="C19" t="s">
        <v>423</v>
      </c>
      <c r="D19" t="s">
        <v>424</v>
      </c>
    </row>
    <row r="20" spans="2:4" x14ac:dyDescent="0.3">
      <c r="B20" t="s">
        <v>398</v>
      </c>
      <c r="C20" s="6">
        <v>0.29389999999999999</v>
      </c>
      <c r="D20" t="s">
        <v>399</v>
      </c>
    </row>
    <row r="21" spans="2:4" x14ac:dyDescent="0.3">
      <c r="B21" t="s">
        <v>400</v>
      </c>
      <c r="C21" s="6">
        <v>0.1474</v>
      </c>
      <c r="D21" t="s">
        <v>401</v>
      </c>
    </row>
    <row r="22" spans="2:4" x14ac:dyDescent="0.3">
      <c r="B22" t="s">
        <v>402</v>
      </c>
      <c r="C22" s="6">
        <v>0.1076</v>
      </c>
      <c r="D22" t="s">
        <v>403</v>
      </c>
    </row>
    <row r="23" spans="2:4" x14ac:dyDescent="0.3">
      <c r="B23" t="s">
        <v>404</v>
      </c>
      <c r="C23" s="6">
        <v>9.5399999999999999E-2</v>
      </c>
      <c r="D23" t="s">
        <v>405</v>
      </c>
    </row>
    <row r="24" spans="2:4" x14ac:dyDescent="0.3">
      <c r="B24" t="s">
        <v>406</v>
      </c>
      <c r="C24" s="6">
        <v>7.17E-2</v>
      </c>
      <c r="D24" t="s">
        <v>407</v>
      </c>
    </row>
    <row r="25" spans="2:4" x14ac:dyDescent="0.3">
      <c r="B25" t="s">
        <v>408</v>
      </c>
      <c r="C25" s="6">
        <v>7.1300000000000002E-2</v>
      </c>
      <c r="D25" t="s">
        <v>409</v>
      </c>
    </row>
    <row r="26" spans="2:4" x14ac:dyDescent="0.3">
      <c r="B26" t="s">
        <v>410</v>
      </c>
      <c r="C26" s="6">
        <v>6.4299999999999996E-2</v>
      </c>
      <c r="D26" t="s">
        <v>411</v>
      </c>
    </row>
    <row r="27" spans="2:4" x14ac:dyDescent="0.3">
      <c r="B27" t="s">
        <v>412</v>
      </c>
      <c r="C27" s="6">
        <v>5.7099999999999998E-2</v>
      </c>
      <c r="D27" t="s">
        <v>413</v>
      </c>
    </row>
    <row r="28" spans="2:4" x14ac:dyDescent="0.3">
      <c r="B28" t="s">
        <v>414</v>
      </c>
      <c r="C28" s="6">
        <v>4.8099999999999997E-2</v>
      </c>
      <c r="D28" t="s">
        <v>415</v>
      </c>
    </row>
    <row r="29" spans="2:4" x14ac:dyDescent="0.3">
      <c r="B29" t="s">
        <v>416</v>
      </c>
      <c r="C29" s="6">
        <v>2.1000000000000001E-2</v>
      </c>
      <c r="D29" t="s">
        <v>417</v>
      </c>
    </row>
    <row r="30" spans="2:4" x14ac:dyDescent="0.3">
      <c r="B30" t="s">
        <v>418</v>
      </c>
      <c r="C30" s="6">
        <v>1.77E-2</v>
      </c>
      <c r="D30" t="s">
        <v>419</v>
      </c>
    </row>
    <row r="31" spans="2:4" x14ac:dyDescent="0.3">
      <c r="B31" t="s">
        <v>420</v>
      </c>
      <c r="C31" s="6">
        <v>4.4999999999999997E-3</v>
      </c>
      <c r="D31" t="s">
        <v>421</v>
      </c>
    </row>
  </sheetData>
  <conditionalFormatting sqref="C20:C31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{47878D44-E2E7-421B-B350-C9C664DFED80}</x14:id>
        </ext>
      </extLst>
    </cfRule>
  </conditionalFormatting>
  <pageMargins left="0.7" right="0.7" top="0.75" bottom="0.75" header="0.3" footer="0.3"/>
  <pageSetup paperSize="9" orientation="portrait"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7878D44-E2E7-421B-B350-C9C664DFED8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C20:C31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5E36F-E9BE-4C9F-A79F-E33934F3B729}">
  <dimension ref="B2:F245"/>
  <sheetViews>
    <sheetView tabSelected="1" zoomScaleNormal="100" workbookViewId="0">
      <selection activeCell="E45" sqref="E45"/>
    </sheetView>
  </sheetViews>
  <sheetFormatPr defaultRowHeight="14.4" x14ac:dyDescent="0.3"/>
  <cols>
    <col min="2" max="2" width="8" bestFit="1" customWidth="1"/>
    <col min="3" max="3" width="12.21875" bestFit="1" customWidth="1"/>
    <col min="4" max="4" width="13.77734375" bestFit="1" customWidth="1"/>
    <col min="5" max="5" width="15.6640625" bestFit="1" customWidth="1"/>
    <col min="6" max="7" width="12.88671875" bestFit="1" customWidth="1"/>
  </cols>
  <sheetData>
    <row r="2" spans="2:6" x14ac:dyDescent="0.3">
      <c r="B2" t="s">
        <v>463</v>
      </c>
      <c r="C2" t="s">
        <v>464</v>
      </c>
      <c r="D2" t="s">
        <v>465</v>
      </c>
      <c r="E2" s="54" t="s">
        <v>466</v>
      </c>
      <c r="F2" t="s">
        <v>467</v>
      </c>
    </row>
    <row r="3" spans="2:6" hidden="1" x14ac:dyDescent="0.3">
      <c r="B3" t="s">
        <v>236</v>
      </c>
      <c r="C3">
        <v>211.4</v>
      </c>
      <c r="D3" t="s">
        <v>425</v>
      </c>
      <c r="E3" s="55" t="s">
        <v>426</v>
      </c>
      <c r="F3" t="s">
        <v>234</v>
      </c>
    </row>
    <row r="4" spans="2:6" hidden="1" x14ac:dyDescent="0.3">
      <c r="B4" t="s">
        <v>319</v>
      </c>
      <c r="C4">
        <v>225</v>
      </c>
      <c r="D4" t="s">
        <v>427</v>
      </c>
      <c r="E4" s="55" t="s">
        <v>428</v>
      </c>
      <c r="F4" t="s">
        <v>234</v>
      </c>
    </row>
    <row r="5" spans="2:6" hidden="1" x14ac:dyDescent="0.3">
      <c r="B5" t="s">
        <v>235</v>
      </c>
      <c r="C5">
        <v>226.7</v>
      </c>
      <c r="D5" t="s">
        <v>429</v>
      </c>
      <c r="E5" s="55" t="s">
        <v>430</v>
      </c>
      <c r="F5" t="s">
        <v>234</v>
      </c>
    </row>
    <row r="6" spans="2:6" hidden="1" x14ac:dyDescent="0.3">
      <c r="B6" t="s">
        <v>242</v>
      </c>
      <c r="C6">
        <v>228.8</v>
      </c>
      <c r="D6" t="s">
        <v>431</v>
      </c>
      <c r="E6" s="55" t="s">
        <v>432</v>
      </c>
      <c r="F6" t="s">
        <v>234</v>
      </c>
    </row>
    <row r="7" spans="2:6" hidden="1" x14ac:dyDescent="0.3">
      <c r="B7" t="s">
        <v>240</v>
      </c>
      <c r="C7">
        <v>236</v>
      </c>
      <c r="D7" t="s">
        <v>433</v>
      </c>
      <c r="E7" s="55" t="s">
        <v>434</v>
      </c>
      <c r="F7" t="s">
        <v>234</v>
      </c>
    </row>
    <row r="8" spans="2:6" hidden="1" x14ac:dyDescent="0.3">
      <c r="B8" t="s">
        <v>253</v>
      </c>
      <c r="C8">
        <v>236.6</v>
      </c>
      <c r="D8" t="s">
        <v>435</v>
      </c>
      <c r="E8" s="55" t="s">
        <v>436</v>
      </c>
      <c r="F8" t="s">
        <v>234</v>
      </c>
    </row>
    <row r="9" spans="2:6" hidden="1" x14ac:dyDescent="0.3">
      <c r="B9" t="s">
        <v>367</v>
      </c>
      <c r="C9">
        <v>237.1</v>
      </c>
      <c r="D9" t="s">
        <v>437</v>
      </c>
      <c r="E9" s="55" t="s">
        <v>438</v>
      </c>
      <c r="F9" t="s">
        <v>234</v>
      </c>
    </row>
    <row r="10" spans="2:6" hidden="1" x14ac:dyDescent="0.3">
      <c r="B10" t="s">
        <v>250</v>
      </c>
      <c r="C10">
        <v>240</v>
      </c>
      <c r="D10" t="s">
        <v>439</v>
      </c>
      <c r="E10" s="55" t="s">
        <v>440</v>
      </c>
      <c r="F10" t="s">
        <v>234</v>
      </c>
    </row>
    <row r="11" spans="2:6" hidden="1" x14ac:dyDescent="0.3">
      <c r="B11" t="s">
        <v>296</v>
      </c>
      <c r="C11">
        <v>245.9</v>
      </c>
      <c r="D11" t="s">
        <v>441</v>
      </c>
      <c r="E11" s="55" t="s">
        <v>442</v>
      </c>
      <c r="F11" t="s">
        <v>234</v>
      </c>
    </row>
    <row r="12" spans="2:6" hidden="1" x14ac:dyDescent="0.3">
      <c r="B12" t="s">
        <v>254</v>
      </c>
      <c r="C12">
        <v>264</v>
      </c>
      <c r="D12" t="s">
        <v>443</v>
      </c>
      <c r="E12" s="55" t="s">
        <v>444</v>
      </c>
      <c r="F12" t="s">
        <v>234</v>
      </c>
    </row>
    <row r="13" spans="2:6" hidden="1" x14ac:dyDescent="0.3">
      <c r="B13" t="s">
        <v>249</v>
      </c>
      <c r="C13">
        <v>272</v>
      </c>
      <c r="D13" t="s">
        <v>445</v>
      </c>
      <c r="E13" s="55" t="s">
        <v>446</v>
      </c>
      <c r="F13" t="s">
        <v>234</v>
      </c>
    </row>
    <row r="14" spans="2:6" hidden="1" x14ac:dyDescent="0.3">
      <c r="B14" t="s">
        <v>237</v>
      </c>
      <c r="C14">
        <v>318</v>
      </c>
      <c r="D14" t="s">
        <v>447</v>
      </c>
      <c r="E14" s="55" t="s">
        <v>448</v>
      </c>
      <c r="F14" t="s">
        <v>234</v>
      </c>
    </row>
    <row r="15" spans="2:6" hidden="1" x14ac:dyDescent="0.3">
      <c r="B15" t="s">
        <v>256</v>
      </c>
      <c r="C15">
        <v>321.39999999999998</v>
      </c>
      <c r="D15" t="s">
        <v>449</v>
      </c>
      <c r="E15" s="55" t="s">
        <v>450</v>
      </c>
      <c r="F15" t="s">
        <v>234</v>
      </c>
    </row>
    <row r="16" spans="2:6" hidden="1" x14ac:dyDescent="0.3">
      <c r="B16" t="s">
        <v>251</v>
      </c>
      <c r="C16">
        <v>356</v>
      </c>
      <c r="D16" t="s">
        <v>451</v>
      </c>
      <c r="E16" s="55" t="s">
        <v>452</v>
      </c>
      <c r="F16" t="s">
        <v>234</v>
      </c>
    </row>
    <row r="17" spans="2:6" hidden="1" x14ac:dyDescent="0.3">
      <c r="B17" t="s">
        <v>252</v>
      </c>
      <c r="C17">
        <v>425.9</v>
      </c>
      <c r="D17" t="s">
        <v>453</v>
      </c>
      <c r="E17" s="55" t="s">
        <v>454</v>
      </c>
      <c r="F17" t="s">
        <v>234</v>
      </c>
    </row>
    <row r="18" spans="2:6" hidden="1" x14ac:dyDescent="0.3">
      <c r="B18" t="s">
        <v>248</v>
      </c>
      <c r="C18">
        <v>458.5</v>
      </c>
      <c r="D18" t="s">
        <v>455</v>
      </c>
      <c r="E18" s="55" t="s">
        <v>456</v>
      </c>
      <c r="F18" t="s">
        <v>234</v>
      </c>
    </row>
    <row r="19" spans="2:6" hidden="1" x14ac:dyDescent="0.3">
      <c r="B19" t="s">
        <v>258</v>
      </c>
      <c r="C19">
        <v>561.5</v>
      </c>
      <c r="D19" t="s">
        <v>457</v>
      </c>
      <c r="E19" s="55" t="s">
        <v>458</v>
      </c>
      <c r="F19" t="s">
        <v>234</v>
      </c>
    </row>
    <row r="20" spans="2:6" hidden="1" x14ac:dyDescent="0.3">
      <c r="B20" t="s">
        <v>255</v>
      </c>
      <c r="C20">
        <v>675.1</v>
      </c>
      <c r="D20" t="s">
        <v>459</v>
      </c>
      <c r="E20" s="55" t="s">
        <v>460</v>
      </c>
      <c r="F20" t="s">
        <v>234</v>
      </c>
    </row>
    <row r="21" spans="2:6" hidden="1" x14ac:dyDescent="0.3">
      <c r="B21" t="s">
        <v>257</v>
      </c>
      <c r="C21">
        <v>681</v>
      </c>
      <c r="D21" t="s">
        <v>461</v>
      </c>
      <c r="E21" s="55" t="s">
        <v>462</v>
      </c>
      <c r="F21" t="s">
        <v>234</v>
      </c>
    </row>
    <row r="22" spans="2:6" hidden="1" x14ac:dyDescent="0.3">
      <c r="B22" t="s">
        <v>133</v>
      </c>
      <c r="C22">
        <v>356</v>
      </c>
      <c r="D22" t="s">
        <v>468</v>
      </c>
      <c r="E22" s="55" t="s">
        <v>469</v>
      </c>
      <c r="F22" t="s">
        <v>141</v>
      </c>
    </row>
    <row r="23" spans="2:6" hidden="1" x14ac:dyDescent="0.3">
      <c r="B23" t="s">
        <v>140</v>
      </c>
      <c r="C23">
        <v>392</v>
      </c>
      <c r="D23" t="s">
        <v>470</v>
      </c>
      <c r="E23" s="55" t="s">
        <v>471</v>
      </c>
      <c r="F23" t="s">
        <v>141</v>
      </c>
    </row>
    <row r="24" spans="2:6" hidden="1" x14ac:dyDescent="0.3">
      <c r="B24" t="s">
        <v>139</v>
      </c>
      <c r="C24">
        <v>405</v>
      </c>
      <c r="D24" t="s">
        <v>472</v>
      </c>
      <c r="E24" s="55" t="s">
        <v>473</v>
      </c>
      <c r="F24" t="s">
        <v>141</v>
      </c>
    </row>
    <row r="25" spans="2:6" hidden="1" x14ac:dyDescent="0.3">
      <c r="B25" t="s">
        <v>127</v>
      </c>
      <c r="C25">
        <v>415</v>
      </c>
      <c r="D25" t="s">
        <v>474</v>
      </c>
      <c r="E25" s="55" t="s">
        <v>475</v>
      </c>
      <c r="F25" t="s">
        <v>141</v>
      </c>
    </row>
    <row r="26" spans="2:6" hidden="1" x14ac:dyDescent="0.3">
      <c r="B26" t="s">
        <v>134</v>
      </c>
      <c r="C26">
        <v>441</v>
      </c>
      <c r="D26" t="s">
        <v>476</v>
      </c>
      <c r="E26" s="55" t="s">
        <v>477</v>
      </c>
      <c r="F26" t="s">
        <v>141</v>
      </c>
    </row>
    <row r="27" spans="2:6" hidden="1" x14ac:dyDescent="0.3">
      <c r="B27" t="s">
        <v>130</v>
      </c>
      <c r="C27">
        <v>458</v>
      </c>
      <c r="D27" t="s">
        <v>478</v>
      </c>
      <c r="E27" s="55" t="s">
        <v>479</v>
      </c>
      <c r="F27" t="s">
        <v>141</v>
      </c>
    </row>
    <row r="28" spans="2:6" hidden="1" x14ac:dyDescent="0.3">
      <c r="B28" t="s">
        <v>138</v>
      </c>
      <c r="C28">
        <v>469</v>
      </c>
      <c r="D28" t="s">
        <v>480</v>
      </c>
      <c r="E28" s="55" t="s">
        <v>481</v>
      </c>
      <c r="F28" t="s">
        <v>141</v>
      </c>
    </row>
    <row r="29" spans="2:6" hidden="1" x14ac:dyDescent="0.3">
      <c r="B29" t="s">
        <v>126</v>
      </c>
      <c r="C29">
        <v>479.9</v>
      </c>
      <c r="D29" t="s">
        <v>482</v>
      </c>
      <c r="E29" s="55" t="s">
        <v>483</v>
      </c>
      <c r="F29" t="s">
        <v>141</v>
      </c>
    </row>
    <row r="30" spans="2:6" hidden="1" x14ac:dyDescent="0.3">
      <c r="B30" t="s">
        <v>128</v>
      </c>
      <c r="C30">
        <v>577</v>
      </c>
      <c r="D30" t="s">
        <v>484</v>
      </c>
      <c r="E30" s="55" t="s">
        <v>485</v>
      </c>
      <c r="F30" t="s">
        <v>141</v>
      </c>
    </row>
    <row r="31" spans="2:6" hidden="1" x14ac:dyDescent="0.3">
      <c r="B31" t="s">
        <v>136</v>
      </c>
      <c r="C31">
        <v>649</v>
      </c>
      <c r="D31" t="s">
        <v>486</v>
      </c>
      <c r="E31" s="55" t="s">
        <v>487</v>
      </c>
      <c r="F31" t="s">
        <v>141</v>
      </c>
    </row>
    <row r="32" spans="2:6" hidden="1" x14ac:dyDescent="0.3">
      <c r="B32" t="s">
        <v>131</v>
      </c>
      <c r="C32">
        <v>674.9</v>
      </c>
      <c r="D32" t="s">
        <v>488</v>
      </c>
      <c r="E32" s="55" t="s">
        <v>489</v>
      </c>
      <c r="F32" t="s">
        <v>141</v>
      </c>
    </row>
    <row r="33" spans="2:6" hidden="1" x14ac:dyDescent="0.3">
      <c r="B33" t="s">
        <v>125</v>
      </c>
      <c r="C33">
        <v>679.9</v>
      </c>
      <c r="D33" t="s">
        <v>490</v>
      </c>
      <c r="E33" s="55" t="s">
        <v>491</v>
      </c>
      <c r="F33" t="s">
        <v>141</v>
      </c>
    </row>
    <row r="34" spans="2:6" hidden="1" x14ac:dyDescent="0.3">
      <c r="B34" t="s">
        <v>135</v>
      </c>
      <c r="C34">
        <v>681</v>
      </c>
      <c r="D34" t="s">
        <v>492</v>
      </c>
      <c r="E34" s="55" t="s">
        <v>493</v>
      </c>
      <c r="F34" t="s">
        <v>141</v>
      </c>
    </row>
    <row r="35" spans="2:6" hidden="1" x14ac:dyDescent="0.3">
      <c r="B35" t="s">
        <v>129</v>
      </c>
      <c r="C35">
        <v>718</v>
      </c>
      <c r="D35" t="s">
        <v>494</v>
      </c>
      <c r="E35" s="55" t="s">
        <v>495</v>
      </c>
      <c r="F35" t="s">
        <v>141</v>
      </c>
    </row>
    <row r="36" spans="2:6" hidden="1" x14ac:dyDescent="0.3">
      <c r="B36" t="s">
        <v>132</v>
      </c>
      <c r="C36">
        <v>769.9</v>
      </c>
      <c r="D36" t="s">
        <v>496</v>
      </c>
      <c r="E36" s="55" t="s">
        <v>497</v>
      </c>
      <c r="F36" t="s">
        <v>141</v>
      </c>
    </row>
    <row r="37" spans="2:6" hidden="1" x14ac:dyDescent="0.3">
      <c r="B37" t="s">
        <v>137</v>
      </c>
      <c r="C37">
        <v>900</v>
      </c>
      <c r="D37" t="s">
        <v>498</v>
      </c>
      <c r="E37" s="55" t="s">
        <v>499</v>
      </c>
      <c r="F37" t="s">
        <v>141</v>
      </c>
    </row>
    <row r="38" spans="2:6" x14ac:dyDescent="0.3">
      <c r="B38" t="s">
        <v>67</v>
      </c>
      <c r="C38">
        <v>1549</v>
      </c>
      <c r="D38" t="s">
        <v>528</v>
      </c>
      <c r="E38" s="55" t="s">
        <v>529</v>
      </c>
      <c r="F38" t="s">
        <v>77</v>
      </c>
    </row>
    <row r="39" spans="2:6" x14ac:dyDescent="0.3">
      <c r="B39" t="s">
        <v>73</v>
      </c>
      <c r="C39">
        <v>719</v>
      </c>
      <c r="D39" t="s">
        <v>520</v>
      </c>
      <c r="E39" s="55" t="s">
        <v>521</v>
      </c>
      <c r="F39" t="s">
        <v>77</v>
      </c>
    </row>
    <row r="40" spans="2:6" x14ac:dyDescent="0.3">
      <c r="B40" t="s">
        <v>66</v>
      </c>
      <c r="C40">
        <v>674</v>
      </c>
      <c r="D40" t="s">
        <v>516</v>
      </c>
      <c r="E40" s="55" t="s">
        <v>517</v>
      </c>
      <c r="F40" t="s">
        <v>77</v>
      </c>
    </row>
    <row r="41" spans="2:6" x14ac:dyDescent="0.3">
      <c r="B41" t="s">
        <v>75</v>
      </c>
      <c r="C41">
        <v>615</v>
      </c>
      <c r="D41" t="s">
        <v>506</v>
      </c>
      <c r="E41" s="55" t="s">
        <v>507</v>
      </c>
      <c r="F41" t="s">
        <v>77</v>
      </c>
    </row>
    <row r="42" spans="2:6" x14ac:dyDescent="0.3">
      <c r="B42" t="s">
        <v>71</v>
      </c>
      <c r="C42">
        <v>600.29999999999995</v>
      </c>
      <c r="D42" t="s">
        <v>500</v>
      </c>
      <c r="E42" s="55" t="s">
        <v>501</v>
      </c>
      <c r="F42" t="s">
        <v>77</v>
      </c>
    </row>
    <row r="43" spans="2:6" x14ac:dyDescent="0.3">
      <c r="B43" t="s">
        <v>74</v>
      </c>
      <c r="C43">
        <v>619.9</v>
      </c>
      <c r="D43" t="s">
        <v>510</v>
      </c>
      <c r="E43" s="55" t="s">
        <v>511</v>
      </c>
      <c r="F43" t="s">
        <v>77</v>
      </c>
    </row>
    <row r="44" spans="2:6" x14ac:dyDescent="0.3">
      <c r="B44" t="s">
        <v>64</v>
      </c>
      <c r="C44">
        <v>774.9</v>
      </c>
      <c r="D44" t="s">
        <v>524</v>
      </c>
      <c r="E44" s="55" t="s">
        <v>525</v>
      </c>
      <c r="F44" t="s">
        <v>77</v>
      </c>
    </row>
    <row r="45" spans="2:6" x14ac:dyDescent="0.3">
      <c r="B45" t="s">
        <v>63</v>
      </c>
      <c r="C45">
        <v>605</v>
      </c>
      <c r="D45" t="s">
        <v>504</v>
      </c>
      <c r="E45" s="55" t="s">
        <v>505</v>
      </c>
      <c r="F45" t="s">
        <v>77</v>
      </c>
    </row>
    <row r="46" spans="2:6" x14ac:dyDescent="0.3">
      <c r="B46" t="s">
        <v>68</v>
      </c>
      <c r="C46">
        <v>623.9</v>
      </c>
      <c r="D46" t="s">
        <v>512</v>
      </c>
      <c r="E46" s="55" t="s">
        <v>513</v>
      </c>
      <c r="F46" t="s">
        <v>77</v>
      </c>
    </row>
    <row r="47" spans="2:6" x14ac:dyDescent="0.3">
      <c r="B47" t="s">
        <v>72</v>
      </c>
      <c r="C47">
        <v>1079</v>
      </c>
      <c r="D47" t="s">
        <v>526</v>
      </c>
      <c r="E47" s="55" t="s">
        <v>527</v>
      </c>
      <c r="F47" t="s">
        <v>77</v>
      </c>
    </row>
    <row r="48" spans="2:6" x14ac:dyDescent="0.3">
      <c r="B48" t="s">
        <v>65</v>
      </c>
      <c r="C48">
        <v>625</v>
      </c>
      <c r="D48" t="s">
        <v>514</v>
      </c>
      <c r="E48" s="55" t="s">
        <v>515</v>
      </c>
      <c r="F48" t="s">
        <v>77</v>
      </c>
    </row>
    <row r="49" spans="2:6" x14ac:dyDescent="0.3">
      <c r="B49" t="s">
        <v>70</v>
      </c>
      <c r="C49">
        <v>604</v>
      </c>
      <c r="D49" t="s">
        <v>502</v>
      </c>
      <c r="E49" s="55" t="s">
        <v>503</v>
      </c>
      <c r="F49" t="s">
        <v>77</v>
      </c>
    </row>
    <row r="50" spans="2:6" x14ac:dyDescent="0.3">
      <c r="B50" t="s">
        <v>69</v>
      </c>
      <c r="C50">
        <v>615</v>
      </c>
      <c r="D50" t="s">
        <v>508</v>
      </c>
      <c r="E50" s="55" t="s">
        <v>509</v>
      </c>
      <c r="F50" t="s">
        <v>77</v>
      </c>
    </row>
    <row r="51" spans="2:6" x14ac:dyDescent="0.3">
      <c r="B51" t="s">
        <v>62</v>
      </c>
      <c r="C51">
        <v>732.9</v>
      </c>
      <c r="D51" t="s">
        <v>522</v>
      </c>
      <c r="E51" s="55" t="s">
        <v>523</v>
      </c>
      <c r="F51" t="s">
        <v>77</v>
      </c>
    </row>
    <row r="52" spans="2:6" x14ac:dyDescent="0.3">
      <c r="B52" t="s">
        <v>76</v>
      </c>
      <c r="C52">
        <v>718</v>
      </c>
      <c r="D52" t="s">
        <v>518</v>
      </c>
      <c r="E52" s="55" t="s">
        <v>519</v>
      </c>
      <c r="F52" t="s">
        <v>77</v>
      </c>
    </row>
    <row r="53" spans="2:6" hidden="1" x14ac:dyDescent="0.3">
      <c r="B53" t="s">
        <v>185</v>
      </c>
      <c r="C53">
        <v>513.9</v>
      </c>
      <c r="D53" t="s">
        <v>530</v>
      </c>
      <c r="E53" s="55" t="s">
        <v>531</v>
      </c>
      <c r="F53" t="s">
        <v>188</v>
      </c>
    </row>
    <row r="54" spans="2:6" hidden="1" x14ac:dyDescent="0.3">
      <c r="B54" t="s">
        <v>347</v>
      </c>
      <c r="C54">
        <v>851</v>
      </c>
      <c r="D54" t="s">
        <v>532</v>
      </c>
      <c r="E54" s="55" t="s">
        <v>533</v>
      </c>
      <c r="F54" t="s">
        <v>188</v>
      </c>
    </row>
    <row r="55" spans="2:6" hidden="1" x14ac:dyDescent="0.3">
      <c r="B55" t="s">
        <v>187</v>
      </c>
      <c r="C55">
        <v>962</v>
      </c>
      <c r="D55" t="s">
        <v>534</v>
      </c>
      <c r="E55" s="55" t="s">
        <v>534</v>
      </c>
      <c r="F55" t="s">
        <v>188</v>
      </c>
    </row>
    <row r="56" spans="2:6" hidden="1" x14ac:dyDescent="0.3">
      <c r="B56" t="s">
        <v>184</v>
      </c>
      <c r="C56">
        <v>1054.9000000000001</v>
      </c>
      <c r="D56" t="s">
        <v>535</v>
      </c>
      <c r="E56" s="55" t="s">
        <v>536</v>
      </c>
      <c r="F56" t="s">
        <v>188</v>
      </c>
    </row>
    <row r="57" spans="2:6" hidden="1" x14ac:dyDescent="0.3">
      <c r="B57" t="s">
        <v>334</v>
      </c>
      <c r="C57">
        <v>1130</v>
      </c>
      <c r="D57" t="s">
        <v>537</v>
      </c>
      <c r="E57" s="55" t="s">
        <v>538</v>
      </c>
      <c r="F57" t="s">
        <v>188</v>
      </c>
    </row>
    <row r="58" spans="2:6" hidden="1" x14ac:dyDescent="0.3">
      <c r="B58" t="s">
        <v>186</v>
      </c>
      <c r="C58">
        <v>1220</v>
      </c>
      <c r="D58" t="s">
        <v>540</v>
      </c>
      <c r="E58" s="55" t="s">
        <v>541</v>
      </c>
      <c r="F58" t="s">
        <v>188</v>
      </c>
    </row>
    <row r="59" spans="2:6" hidden="1" x14ac:dyDescent="0.3">
      <c r="B59" t="s">
        <v>111</v>
      </c>
      <c r="C59">
        <v>205.5</v>
      </c>
      <c r="D59" t="s">
        <v>542</v>
      </c>
      <c r="E59" s="55" t="s">
        <v>542</v>
      </c>
      <c r="F59" t="s">
        <v>118</v>
      </c>
    </row>
    <row r="60" spans="2:6" hidden="1" x14ac:dyDescent="0.3">
      <c r="B60" t="s">
        <v>108</v>
      </c>
      <c r="C60">
        <v>208.2</v>
      </c>
      <c r="D60" t="s">
        <v>543</v>
      </c>
      <c r="E60" s="55" t="s">
        <v>543</v>
      </c>
      <c r="F60" t="s">
        <v>118</v>
      </c>
    </row>
    <row r="61" spans="2:6" hidden="1" x14ac:dyDescent="0.3">
      <c r="B61" t="s">
        <v>113</v>
      </c>
      <c r="C61">
        <v>209.9</v>
      </c>
      <c r="D61" t="s">
        <v>544</v>
      </c>
      <c r="E61" s="55" t="s">
        <v>544</v>
      </c>
      <c r="F61" t="s">
        <v>118</v>
      </c>
    </row>
    <row r="62" spans="2:6" hidden="1" x14ac:dyDescent="0.3">
      <c r="B62" t="s">
        <v>95</v>
      </c>
      <c r="C62">
        <v>214.8</v>
      </c>
      <c r="D62" t="s">
        <v>545</v>
      </c>
      <c r="E62" s="55" t="s">
        <v>545</v>
      </c>
      <c r="F62" t="s">
        <v>118</v>
      </c>
    </row>
    <row r="63" spans="2:6" hidden="1" x14ac:dyDescent="0.3">
      <c r="B63" t="s">
        <v>114</v>
      </c>
      <c r="C63">
        <v>217.9</v>
      </c>
      <c r="D63" t="s">
        <v>546</v>
      </c>
      <c r="E63" s="55" t="s">
        <v>546</v>
      </c>
      <c r="F63" t="s">
        <v>118</v>
      </c>
    </row>
    <row r="64" spans="2:6" hidden="1" x14ac:dyDescent="0.3">
      <c r="B64" t="s">
        <v>109</v>
      </c>
      <c r="C64">
        <v>219.5</v>
      </c>
      <c r="D64" t="s">
        <v>547</v>
      </c>
      <c r="E64" s="55" t="s">
        <v>547</v>
      </c>
      <c r="F64" t="s">
        <v>118</v>
      </c>
    </row>
    <row r="65" spans="2:6" hidden="1" x14ac:dyDescent="0.3">
      <c r="B65" t="s">
        <v>112</v>
      </c>
      <c r="C65">
        <v>224.1</v>
      </c>
      <c r="D65" t="s">
        <v>548</v>
      </c>
      <c r="E65" s="55" t="s">
        <v>548</v>
      </c>
      <c r="F65" t="s">
        <v>118</v>
      </c>
    </row>
    <row r="66" spans="2:6" hidden="1" x14ac:dyDescent="0.3">
      <c r="B66" t="s">
        <v>302</v>
      </c>
      <c r="C66">
        <v>228</v>
      </c>
      <c r="D66" t="s">
        <v>479</v>
      </c>
      <c r="E66" s="55" t="s">
        <v>479</v>
      </c>
      <c r="F66" t="s">
        <v>118</v>
      </c>
    </row>
    <row r="67" spans="2:6" hidden="1" x14ac:dyDescent="0.3">
      <c r="B67" t="s">
        <v>106</v>
      </c>
      <c r="C67">
        <v>229.9</v>
      </c>
      <c r="D67" t="s">
        <v>549</v>
      </c>
      <c r="E67" s="55" t="s">
        <v>549</v>
      </c>
      <c r="F67" t="s">
        <v>118</v>
      </c>
    </row>
    <row r="68" spans="2:6" hidden="1" x14ac:dyDescent="0.3">
      <c r="B68" t="s">
        <v>105</v>
      </c>
      <c r="C68">
        <v>242.4</v>
      </c>
      <c r="D68" t="s">
        <v>550</v>
      </c>
      <c r="E68" s="55" t="s">
        <v>550</v>
      </c>
      <c r="F68" t="s">
        <v>118</v>
      </c>
    </row>
    <row r="69" spans="2:6" hidden="1" x14ac:dyDescent="0.3">
      <c r="B69" t="s">
        <v>90</v>
      </c>
      <c r="C69">
        <v>244.5</v>
      </c>
      <c r="D69" t="s">
        <v>551</v>
      </c>
      <c r="E69" s="55" t="s">
        <v>551</v>
      </c>
      <c r="F69" t="s">
        <v>118</v>
      </c>
    </row>
    <row r="70" spans="2:6" hidden="1" x14ac:dyDescent="0.3">
      <c r="B70" t="s">
        <v>102</v>
      </c>
      <c r="C70">
        <v>251.4</v>
      </c>
      <c r="D70" t="s">
        <v>552</v>
      </c>
      <c r="E70" s="55" t="s">
        <v>552</v>
      </c>
      <c r="F70" t="s">
        <v>118</v>
      </c>
    </row>
    <row r="71" spans="2:6" hidden="1" x14ac:dyDescent="0.3">
      <c r="B71" t="s">
        <v>80</v>
      </c>
      <c r="C71">
        <v>257</v>
      </c>
      <c r="D71" t="s">
        <v>553</v>
      </c>
      <c r="E71" s="55" t="s">
        <v>553</v>
      </c>
      <c r="F71" t="s">
        <v>118</v>
      </c>
    </row>
    <row r="72" spans="2:6" hidden="1" x14ac:dyDescent="0.3">
      <c r="B72" t="s">
        <v>83</v>
      </c>
      <c r="C72">
        <v>257.10000000000002</v>
      </c>
      <c r="D72" t="s">
        <v>554</v>
      </c>
      <c r="E72" s="55" t="s">
        <v>554</v>
      </c>
      <c r="F72" t="s">
        <v>118</v>
      </c>
    </row>
    <row r="73" spans="2:6" hidden="1" x14ac:dyDescent="0.3">
      <c r="B73" t="s">
        <v>100</v>
      </c>
      <c r="C73">
        <v>259</v>
      </c>
      <c r="D73" t="s">
        <v>555</v>
      </c>
      <c r="E73" s="55" t="s">
        <v>555</v>
      </c>
      <c r="F73" t="s">
        <v>118</v>
      </c>
    </row>
    <row r="74" spans="2:6" hidden="1" x14ac:dyDescent="0.3">
      <c r="B74" t="s">
        <v>94</v>
      </c>
      <c r="C74">
        <v>262</v>
      </c>
      <c r="D74" t="s">
        <v>556</v>
      </c>
      <c r="E74" s="55" t="s">
        <v>556</v>
      </c>
      <c r="F74" t="s">
        <v>118</v>
      </c>
    </row>
    <row r="75" spans="2:6" hidden="1" x14ac:dyDescent="0.3">
      <c r="B75" t="s">
        <v>88</v>
      </c>
      <c r="C75">
        <v>270.10000000000002</v>
      </c>
      <c r="D75" t="s">
        <v>557</v>
      </c>
      <c r="E75" s="55" t="s">
        <v>557</v>
      </c>
      <c r="F75" t="s">
        <v>118</v>
      </c>
    </row>
    <row r="76" spans="2:6" hidden="1" x14ac:dyDescent="0.3">
      <c r="B76" t="s">
        <v>81</v>
      </c>
      <c r="C76">
        <v>280</v>
      </c>
      <c r="D76" t="s">
        <v>490</v>
      </c>
      <c r="E76" s="55" t="s">
        <v>490</v>
      </c>
      <c r="F76" t="s">
        <v>118</v>
      </c>
    </row>
    <row r="77" spans="2:6" hidden="1" x14ac:dyDescent="0.3">
      <c r="B77" t="s">
        <v>93</v>
      </c>
      <c r="C77">
        <v>291.89999999999998</v>
      </c>
      <c r="D77" t="s">
        <v>558</v>
      </c>
      <c r="E77" s="55" t="s">
        <v>558</v>
      </c>
      <c r="F77" t="s">
        <v>118</v>
      </c>
    </row>
    <row r="78" spans="2:6" hidden="1" x14ac:dyDescent="0.3">
      <c r="B78" t="s">
        <v>84</v>
      </c>
      <c r="C78">
        <v>293</v>
      </c>
      <c r="D78" t="s">
        <v>559</v>
      </c>
      <c r="E78" s="55" t="s">
        <v>559</v>
      </c>
      <c r="F78" t="s">
        <v>118</v>
      </c>
    </row>
    <row r="79" spans="2:6" hidden="1" x14ac:dyDescent="0.3">
      <c r="B79" t="s">
        <v>337</v>
      </c>
      <c r="C79">
        <v>298</v>
      </c>
      <c r="D79" t="s">
        <v>549</v>
      </c>
      <c r="E79" s="55" t="s">
        <v>560</v>
      </c>
      <c r="F79" t="s">
        <v>118</v>
      </c>
    </row>
    <row r="80" spans="2:6" hidden="1" x14ac:dyDescent="0.3">
      <c r="B80" t="s">
        <v>97</v>
      </c>
      <c r="C80">
        <v>307</v>
      </c>
      <c r="D80" t="s">
        <v>561</v>
      </c>
      <c r="E80" s="55" t="s">
        <v>561</v>
      </c>
      <c r="F80" t="s">
        <v>118</v>
      </c>
    </row>
    <row r="81" spans="2:6" hidden="1" x14ac:dyDescent="0.3">
      <c r="B81" t="s">
        <v>103</v>
      </c>
      <c r="C81">
        <v>312</v>
      </c>
      <c r="D81" t="s">
        <v>562</v>
      </c>
      <c r="E81" s="55" t="s">
        <v>562</v>
      </c>
      <c r="F81" t="s">
        <v>118</v>
      </c>
    </row>
    <row r="82" spans="2:6" hidden="1" x14ac:dyDescent="0.3">
      <c r="B82" t="s">
        <v>101</v>
      </c>
      <c r="C82">
        <v>315</v>
      </c>
      <c r="D82" t="s">
        <v>563</v>
      </c>
      <c r="E82" s="55" t="s">
        <v>563</v>
      </c>
      <c r="F82" t="s">
        <v>118</v>
      </c>
    </row>
    <row r="83" spans="2:6" hidden="1" x14ac:dyDescent="0.3">
      <c r="B83" t="s">
        <v>99</v>
      </c>
      <c r="C83">
        <v>320</v>
      </c>
      <c r="D83" t="s">
        <v>564</v>
      </c>
      <c r="E83" s="55" t="s">
        <v>564</v>
      </c>
      <c r="F83" t="s">
        <v>118</v>
      </c>
    </row>
    <row r="84" spans="2:6" hidden="1" x14ac:dyDescent="0.3">
      <c r="B84" t="s">
        <v>107</v>
      </c>
      <c r="C84">
        <v>331.9</v>
      </c>
      <c r="D84" t="s">
        <v>565</v>
      </c>
      <c r="E84" s="55" t="s">
        <v>565</v>
      </c>
      <c r="F84" t="s">
        <v>118</v>
      </c>
    </row>
    <row r="85" spans="2:6" hidden="1" x14ac:dyDescent="0.3">
      <c r="B85" t="s">
        <v>85</v>
      </c>
      <c r="C85">
        <v>337</v>
      </c>
      <c r="D85" t="s">
        <v>566</v>
      </c>
      <c r="E85" s="55" t="s">
        <v>566</v>
      </c>
      <c r="F85" t="s">
        <v>118</v>
      </c>
    </row>
    <row r="86" spans="2:6" hidden="1" x14ac:dyDescent="0.3">
      <c r="B86" t="s">
        <v>91</v>
      </c>
      <c r="C86">
        <v>338</v>
      </c>
      <c r="D86" t="s">
        <v>567</v>
      </c>
      <c r="E86" s="55" t="s">
        <v>567</v>
      </c>
      <c r="F86" t="s">
        <v>118</v>
      </c>
    </row>
    <row r="87" spans="2:6" hidden="1" x14ac:dyDescent="0.3">
      <c r="B87" t="s">
        <v>280</v>
      </c>
      <c r="C87">
        <v>340</v>
      </c>
      <c r="D87" t="s">
        <v>556</v>
      </c>
      <c r="E87" s="55" t="s">
        <v>568</v>
      </c>
      <c r="F87" t="s">
        <v>118</v>
      </c>
    </row>
    <row r="88" spans="2:6" hidden="1" x14ac:dyDescent="0.3">
      <c r="B88" t="s">
        <v>281</v>
      </c>
      <c r="C88">
        <v>341</v>
      </c>
      <c r="D88" t="s">
        <v>569</v>
      </c>
      <c r="E88" s="55" t="s">
        <v>570</v>
      </c>
      <c r="F88" t="s">
        <v>118</v>
      </c>
    </row>
    <row r="89" spans="2:6" hidden="1" x14ac:dyDescent="0.3">
      <c r="B89" t="s">
        <v>329</v>
      </c>
      <c r="C89">
        <v>344.1</v>
      </c>
      <c r="D89" t="s">
        <v>571</v>
      </c>
      <c r="E89" s="55" t="s">
        <v>572</v>
      </c>
      <c r="F89" t="s">
        <v>118</v>
      </c>
    </row>
    <row r="90" spans="2:6" hidden="1" x14ac:dyDescent="0.3">
      <c r="B90" t="s">
        <v>312</v>
      </c>
      <c r="C90">
        <v>352.1</v>
      </c>
      <c r="D90" t="s">
        <v>573</v>
      </c>
      <c r="E90" s="55" t="s">
        <v>574</v>
      </c>
      <c r="F90" t="s">
        <v>118</v>
      </c>
    </row>
    <row r="91" spans="2:6" hidden="1" x14ac:dyDescent="0.3">
      <c r="B91" t="s">
        <v>98</v>
      </c>
      <c r="C91">
        <v>352.9</v>
      </c>
      <c r="D91" t="s">
        <v>575</v>
      </c>
      <c r="E91" s="55" t="s">
        <v>575</v>
      </c>
      <c r="F91" t="s">
        <v>118</v>
      </c>
    </row>
    <row r="92" spans="2:6" hidden="1" x14ac:dyDescent="0.3">
      <c r="B92" t="s">
        <v>353</v>
      </c>
      <c r="C92">
        <v>363.2</v>
      </c>
      <c r="D92" t="s">
        <v>543</v>
      </c>
      <c r="E92" s="55" t="s">
        <v>576</v>
      </c>
      <c r="F92" t="s">
        <v>118</v>
      </c>
    </row>
    <row r="93" spans="2:6" hidden="1" x14ac:dyDescent="0.3">
      <c r="B93" t="s">
        <v>104</v>
      </c>
      <c r="C93">
        <v>373.5</v>
      </c>
      <c r="D93" t="s">
        <v>577</v>
      </c>
      <c r="E93" s="55" t="s">
        <v>577</v>
      </c>
      <c r="F93" t="s">
        <v>118</v>
      </c>
    </row>
    <row r="94" spans="2:6" hidden="1" x14ac:dyDescent="0.3">
      <c r="B94" t="s">
        <v>327</v>
      </c>
      <c r="C94">
        <v>385.3</v>
      </c>
      <c r="D94" t="s">
        <v>578</v>
      </c>
      <c r="E94" s="55" t="s">
        <v>579</v>
      </c>
      <c r="F94" t="s">
        <v>118</v>
      </c>
    </row>
    <row r="95" spans="2:6" hidden="1" x14ac:dyDescent="0.3">
      <c r="B95" t="s">
        <v>357</v>
      </c>
      <c r="C95">
        <v>390</v>
      </c>
      <c r="D95" t="s">
        <v>580</v>
      </c>
      <c r="E95" s="55" t="s">
        <v>581</v>
      </c>
      <c r="F95" t="s">
        <v>118</v>
      </c>
    </row>
    <row r="96" spans="2:6" hidden="1" x14ac:dyDescent="0.3">
      <c r="B96" t="s">
        <v>299</v>
      </c>
      <c r="C96">
        <v>390</v>
      </c>
      <c r="D96" t="s">
        <v>582</v>
      </c>
      <c r="E96" s="55" t="s">
        <v>583</v>
      </c>
      <c r="F96" t="s">
        <v>118</v>
      </c>
    </row>
    <row r="97" spans="2:6" hidden="1" x14ac:dyDescent="0.3">
      <c r="B97" t="s">
        <v>303</v>
      </c>
      <c r="C97">
        <v>392</v>
      </c>
      <c r="D97" t="s">
        <v>584</v>
      </c>
      <c r="E97" s="55" t="s">
        <v>585</v>
      </c>
      <c r="F97" t="s">
        <v>118</v>
      </c>
    </row>
    <row r="98" spans="2:6" hidden="1" x14ac:dyDescent="0.3">
      <c r="B98" t="s">
        <v>89</v>
      </c>
      <c r="C98">
        <v>407.9</v>
      </c>
      <c r="D98" t="s">
        <v>586</v>
      </c>
      <c r="E98" s="55" t="s">
        <v>586</v>
      </c>
      <c r="F98" t="s">
        <v>118</v>
      </c>
    </row>
    <row r="99" spans="2:6" hidden="1" x14ac:dyDescent="0.3">
      <c r="B99" t="s">
        <v>300</v>
      </c>
      <c r="C99">
        <v>413</v>
      </c>
      <c r="D99" t="s">
        <v>587</v>
      </c>
      <c r="E99" s="55" t="s">
        <v>588</v>
      </c>
      <c r="F99" t="s">
        <v>118</v>
      </c>
    </row>
    <row r="100" spans="2:6" hidden="1" x14ac:dyDescent="0.3">
      <c r="B100" t="s">
        <v>277</v>
      </c>
      <c r="C100">
        <v>416.9</v>
      </c>
      <c r="D100" t="s">
        <v>589</v>
      </c>
      <c r="E100" s="55" t="s">
        <v>589</v>
      </c>
      <c r="F100" t="s">
        <v>118</v>
      </c>
    </row>
    <row r="101" spans="2:6" hidden="1" x14ac:dyDescent="0.3">
      <c r="B101" t="s">
        <v>78</v>
      </c>
      <c r="C101">
        <v>422.1</v>
      </c>
      <c r="D101" t="s">
        <v>590</v>
      </c>
      <c r="E101" s="55" t="s">
        <v>590</v>
      </c>
      <c r="F101" t="s">
        <v>118</v>
      </c>
    </row>
    <row r="102" spans="2:6" hidden="1" x14ac:dyDescent="0.3">
      <c r="B102" t="s">
        <v>340</v>
      </c>
      <c r="C102">
        <v>436</v>
      </c>
      <c r="D102" t="s">
        <v>591</v>
      </c>
      <c r="E102" s="55" t="s">
        <v>592</v>
      </c>
      <c r="F102" t="s">
        <v>118</v>
      </c>
    </row>
    <row r="103" spans="2:6" hidden="1" x14ac:dyDescent="0.3">
      <c r="B103" t="s">
        <v>92</v>
      </c>
      <c r="C103">
        <v>441</v>
      </c>
      <c r="D103" t="s">
        <v>593</v>
      </c>
      <c r="E103" s="55" t="s">
        <v>593</v>
      </c>
      <c r="F103" t="s">
        <v>118</v>
      </c>
    </row>
    <row r="104" spans="2:6" hidden="1" x14ac:dyDescent="0.3">
      <c r="B104" t="s">
        <v>115</v>
      </c>
      <c r="C104">
        <v>442.4</v>
      </c>
      <c r="D104" t="s">
        <v>594</v>
      </c>
      <c r="E104" s="55" t="s">
        <v>594</v>
      </c>
      <c r="F104" t="s">
        <v>118</v>
      </c>
    </row>
    <row r="105" spans="2:6" hidden="1" x14ac:dyDescent="0.3">
      <c r="B105" t="s">
        <v>284</v>
      </c>
      <c r="C105">
        <v>449.9</v>
      </c>
      <c r="D105" t="s">
        <v>595</v>
      </c>
      <c r="E105" s="55" t="s">
        <v>596</v>
      </c>
      <c r="F105" t="s">
        <v>118</v>
      </c>
    </row>
    <row r="106" spans="2:6" hidden="1" x14ac:dyDescent="0.3">
      <c r="B106" t="s">
        <v>297</v>
      </c>
      <c r="C106">
        <v>450</v>
      </c>
      <c r="D106" t="s">
        <v>597</v>
      </c>
      <c r="E106" s="55" t="s">
        <v>598</v>
      </c>
      <c r="F106" t="s">
        <v>118</v>
      </c>
    </row>
    <row r="107" spans="2:6" hidden="1" x14ac:dyDescent="0.3">
      <c r="B107" t="s">
        <v>370</v>
      </c>
      <c r="C107">
        <v>469</v>
      </c>
      <c r="D107" t="s">
        <v>599</v>
      </c>
      <c r="E107" s="55" t="s">
        <v>600</v>
      </c>
      <c r="F107" t="s">
        <v>118</v>
      </c>
    </row>
    <row r="108" spans="2:6" hidden="1" x14ac:dyDescent="0.3">
      <c r="B108" t="s">
        <v>96</v>
      </c>
      <c r="C108">
        <v>470.5</v>
      </c>
      <c r="D108" t="s">
        <v>601</v>
      </c>
      <c r="E108" s="55" t="s">
        <v>601</v>
      </c>
      <c r="F108" t="s">
        <v>118</v>
      </c>
    </row>
    <row r="109" spans="2:6" hidden="1" x14ac:dyDescent="0.3">
      <c r="B109" t="s">
        <v>273</v>
      </c>
      <c r="C109">
        <v>474</v>
      </c>
      <c r="D109" t="s">
        <v>602</v>
      </c>
      <c r="E109" s="55" t="s">
        <v>603</v>
      </c>
      <c r="F109" t="s">
        <v>118</v>
      </c>
    </row>
    <row r="110" spans="2:6" hidden="1" x14ac:dyDescent="0.3">
      <c r="B110" t="s">
        <v>301</v>
      </c>
      <c r="C110">
        <v>478.3</v>
      </c>
      <c r="D110" t="s">
        <v>518</v>
      </c>
      <c r="E110" s="55" t="s">
        <v>604</v>
      </c>
      <c r="F110" t="s">
        <v>118</v>
      </c>
    </row>
    <row r="111" spans="2:6" hidden="1" x14ac:dyDescent="0.3">
      <c r="B111" t="s">
        <v>342</v>
      </c>
      <c r="C111">
        <v>480</v>
      </c>
      <c r="D111" t="s">
        <v>605</v>
      </c>
      <c r="E111" s="55" t="s">
        <v>606</v>
      </c>
      <c r="F111" t="s">
        <v>118</v>
      </c>
    </row>
    <row r="112" spans="2:6" hidden="1" x14ac:dyDescent="0.3">
      <c r="B112" t="s">
        <v>352</v>
      </c>
      <c r="C112">
        <v>490</v>
      </c>
      <c r="D112" t="s">
        <v>571</v>
      </c>
      <c r="E112" s="55" t="s">
        <v>607</v>
      </c>
      <c r="F112" t="s">
        <v>118</v>
      </c>
    </row>
    <row r="113" spans="2:6" hidden="1" x14ac:dyDescent="0.3">
      <c r="B113" t="s">
        <v>286</v>
      </c>
      <c r="C113">
        <v>495</v>
      </c>
      <c r="D113" t="s">
        <v>608</v>
      </c>
      <c r="E113" s="55" t="s">
        <v>609</v>
      </c>
      <c r="F113" t="s">
        <v>118</v>
      </c>
    </row>
    <row r="114" spans="2:6" hidden="1" x14ac:dyDescent="0.3">
      <c r="B114" t="s">
        <v>285</v>
      </c>
      <c r="C114">
        <v>500</v>
      </c>
      <c r="D114" t="s">
        <v>610</v>
      </c>
      <c r="E114" s="55" t="s">
        <v>611</v>
      </c>
      <c r="F114" t="s">
        <v>118</v>
      </c>
    </row>
    <row r="115" spans="2:6" hidden="1" x14ac:dyDescent="0.3">
      <c r="B115" t="s">
        <v>322</v>
      </c>
      <c r="C115">
        <v>500</v>
      </c>
      <c r="D115" t="s">
        <v>612</v>
      </c>
      <c r="E115" s="55" t="s">
        <v>613</v>
      </c>
      <c r="F115" t="s">
        <v>118</v>
      </c>
    </row>
    <row r="116" spans="2:6" hidden="1" x14ac:dyDescent="0.3">
      <c r="B116" t="s">
        <v>321</v>
      </c>
      <c r="C116">
        <v>506</v>
      </c>
      <c r="D116" t="s">
        <v>614</v>
      </c>
      <c r="E116" s="55" t="s">
        <v>615</v>
      </c>
      <c r="F116" t="s">
        <v>118</v>
      </c>
    </row>
    <row r="117" spans="2:6" hidden="1" x14ac:dyDescent="0.3">
      <c r="B117" t="s">
        <v>86</v>
      </c>
      <c r="C117">
        <v>513</v>
      </c>
      <c r="D117" t="s">
        <v>616</v>
      </c>
      <c r="E117" s="55" t="s">
        <v>616</v>
      </c>
      <c r="F117" t="s">
        <v>118</v>
      </c>
    </row>
    <row r="118" spans="2:6" hidden="1" x14ac:dyDescent="0.3">
      <c r="B118" t="s">
        <v>282</v>
      </c>
      <c r="C118">
        <v>520</v>
      </c>
      <c r="D118" t="s">
        <v>589</v>
      </c>
      <c r="E118" s="55" t="s">
        <v>617</v>
      </c>
      <c r="F118" t="s">
        <v>118</v>
      </c>
    </row>
    <row r="119" spans="2:6" hidden="1" x14ac:dyDescent="0.3">
      <c r="B119" t="s">
        <v>305</v>
      </c>
      <c r="C119">
        <v>524</v>
      </c>
      <c r="D119" t="s">
        <v>618</v>
      </c>
      <c r="E119" s="55" t="s">
        <v>607</v>
      </c>
      <c r="F119" t="s">
        <v>118</v>
      </c>
    </row>
    <row r="120" spans="2:6" hidden="1" x14ac:dyDescent="0.3">
      <c r="B120" t="s">
        <v>328</v>
      </c>
      <c r="C120">
        <v>525</v>
      </c>
      <c r="D120" t="s">
        <v>619</v>
      </c>
      <c r="E120" s="55" t="s">
        <v>620</v>
      </c>
      <c r="F120" t="s">
        <v>118</v>
      </c>
    </row>
    <row r="121" spans="2:6" hidden="1" x14ac:dyDescent="0.3">
      <c r="B121" t="s">
        <v>325</v>
      </c>
      <c r="C121">
        <v>531</v>
      </c>
      <c r="D121" t="s">
        <v>508</v>
      </c>
      <c r="E121" s="55" t="s">
        <v>621</v>
      </c>
      <c r="F121" t="s">
        <v>118</v>
      </c>
    </row>
    <row r="122" spans="2:6" hidden="1" x14ac:dyDescent="0.3">
      <c r="B122" t="s">
        <v>279</v>
      </c>
      <c r="C122">
        <v>545</v>
      </c>
      <c r="D122" t="s">
        <v>618</v>
      </c>
      <c r="E122" s="55" t="s">
        <v>622</v>
      </c>
      <c r="F122" t="s">
        <v>118</v>
      </c>
    </row>
    <row r="123" spans="2:6" hidden="1" x14ac:dyDescent="0.3">
      <c r="B123" t="s">
        <v>117</v>
      </c>
      <c r="C123">
        <v>552.29999999999995</v>
      </c>
      <c r="D123" t="s">
        <v>623</v>
      </c>
      <c r="E123" s="55" t="s">
        <v>623</v>
      </c>
      <c r="F123" t="s">
        <v>118</v>
      </c>
    </row>
    <row r="124" spans="2:6" hidden="1" x14ac:dyDescent="0.3">
      <c r="B124" t="s">
        <v>309</v>
      </c>
      <c r="C124">
        <v>556</v>
      </c>
      <c r="D124" t="s">
        <v>624</v>
      </c>
      <c r="E124" s="55" t="s">
        <v>625</v>
      </c>
      <c r="F124" t="s">
        <v>118</v>
      </c>
    </row>
    <row r="125" spans="2:6" hidden="1" x14ac:dyDescent="0.3">
      <c r="B125" t="s">
        <v>338</v>
      </c>
      <c r="C125">
        <v>565</v>
      </c>
      <c r="D125" t="s">
        <v>626</v>
      </c>
      <c r="E125" s="55" t="s">
        <v>627</v>
      </c>
      <c r="F125" t="s">
        <v>118</v>
      </c>
    </row>
    <row r="126" spans="2:6" hidden="1" x14ac:dyDescent="0.3">
      <c r="B126" t="s">
        <v>79</v>
      </c>
      <c r="C126">
        <v>570</v>
      </c>
      <c r="D126" t="s">
        <v>628</v>
      </c>
      <c r="E126" s="55" t="s">
        <v>628</v>
      </c>
      <c r="F126" t="s">
        <v>118</v>
      </c>
    </row>
    <row r="127" spans="2:6" hidden="1" x14ac:dyDescent="0.3">
      <c r="B127" t="s">
        <v>339</v>
      </c>
      <c r="C127">
        <v>581</v>
      </c>
      <c r="D127" t="s">
        <v>629</v>
      </c>
      <c r="E127" s="55" t="s">
        <v>538</v>
      </c>
      <c r="F127" t="s">
        <v>118</v>
      </c>
    </row>
    <row r="128" spans="2:6" hidden="1" x14ac:dyDescent="0.3">
      <c r="B128" t="s">
        <v>276</v>
      </c>
      <c r="C128">
        <v>582</v>
      </c>
      <c r="D128" t="s">
        <v>630</v>
      </c>
      <c r="E128" s="55" t="s">
        <v>631</v>
      </c>
      <c r="F128" t="s">
        <v>118</v>
      </c>
    </row>
    <row r="129" spans="2:6" hidden="1" x14ac:dyDescent="0.3">
      <c r="B129" t="s">
        <v>341</v>
      </c>
      <c r="C129">
        <v>600</v>
      </c>
      <c r="D129" t="s">
        <v>632</v>
      </c>
      <c r="E129" s="55" t="s">
        <v>633</v>
      </c>
      <c r="F129" t="s">
        <v>118</v>
      </c>
    </row>
    <row r="130" spans="2:6" hidden="1" x14ac:dyDescent="0.3">
      <c r="B130" t="s">
        <v>324</v>
      </c>
      <c r="C130">
        <v>615</v>
      </c>
      <c r="D130" t="s">
        <v>634</v>
      </c>
      <c r="E130" s="55" t="s">
        <v>635</v>
      </c>
      <c r="F130" t="s">
        <v>118</v>
      </c>
    </row>
    <row r="131" spans="2:6" hidden="1" x14ac:dyDescent="0.3">
      <c r="B131" t="s">
        <v>326</v>
      </c>
      <c r="C131">
        <v>617.4</v>
      </c>
      <c r="D131" t="s">
        <v>636</v>
      </c>
      <c r="E131" s="55" t="s">
        <v>637</v>
      </c>
      <c r="F131" t="s">
        <v>118</v>
      </c>
    </row>
    <row r="132" spans="2:6" hidden="1" x14ac:dyDescent="0.3">
      <c r="B132" t="s">
        <v>298</v>
      </c>
      <c r="C132">
        <v>620</v>
      </c>
      <c r="D132" t="s">
        <v>597</v>
      </c>
      <c r="E132" s="55" t="s">
        <v>499</v>
      </c>
      <c r="F132" t="s">
        <v>118</v>
      </c>
    </row>
    <row r="133" spans="2:6" hidden="1" x14ac:dyDescent="0.3">
      <c r="B133" t="s">
        <v>369</v>
      </c>
      <c r="C133">
        <v>624</v>
      </c>
      <c r="D133" t="s">
        <v>638</v>
      </c>
      <c r="E133" s="55" t="s">
        <v>572</v>
      </c>
      <c r="F133" t="s">
        <v>118</v>
      </c>
    </row>
    <row r="134" spans="2:6" hidden="1" x14ac:dyDescent="0.3">
      <c r="B134" t="s">
        <v>368</v>
      </c>
      <c r="C134">
        <v>640</v>
      </c>
      <c r="D134" t="s">
        <v>589</v>
      </c>
      <c r="E134" s="55" t="s">
        <v>617</v>
      </c>
      <c r="F134" t="s">
        <v>118</v>
      </c>
    </row>
    <row r="135" spans="2:6" hidden="1" x14ac:dyDescent="0.3">
      <c r="B135" t="s">
        <v>116</v>
      </c>
      <c r="C135">
        <v>647</v>
      </c>
      <c r="D135" t="s">
        <v>639</v>
      </c>
      <c r="E135" s="55" t="s">
        <v>639</v>
      </c>
      <c r="F135" t="s">
        <v>118</v>
      </c>
    </row>
    <row r="136" spans="2:6" hidden="1" x14ac:dyDescent="0.3">
      <c r="B136" t="s">
        <v>311</v>
      </c>
      <c r="C136">
        <v>655</v>
      </c>
      <c r="D136" t="s">
        <v>640</v>
      </c>
      <c r="E136" s="55" t="s">
        <v>641</v>
      </c>
      <c r="F136" t="s">
        <v>118</v>
      </c>
    </row>
    <row r="137" spans="2:6" hidden="1" x14ac:dyDescent="0.3">
      <c r="B137" t="s">
        <v>313</v>
      </c>
      <c r="C137">
        <v>665</v>
      </c>
      <c r="D137" t="s">
        <v>642</v>
      </c>
      <c r="E137" s="55" t="s">
        <v>643</v>
      </c>
      <c r="F137" t="s">
        <v>118</v>
      </c>
    </row>
    <row r="138" spans="2:6" hidden="1" x14ac:dyDescent="0.3">
      <c r="B138" t="s">
        <v>350</v>
      </c>
      <c r="C138">
        <v>669</v>
      </c>
      <c r="D138" t="s">
        <v>644</v>
      </c>
      <c r="E138" s="55" t="s">
        <v>645</v>
      </c>
      <c r="F138" t="s">
        <v>118</v>
      </c>
    </row>
    <row r="139" spans="2:6" hidden="1" x14ac:dyDescent="0.3">
      <c r="B139" t="s">
        <v>308</v>
      </c>
      <c r="C139">
        <v>679</v>
      </c>
      <c r="D139" t="s">
        <v>646</v>
      </c>
      <c r="E139" s="55" t="s">
        <v>647</v>
      </c>
      <c r="F139" t="s">
        <v>118</v>
      </c>
    </row>
    <row r="140" spans="2:6" hidden="1" x14ac:dyDescent="0.3">
      <c r="B140" t="s">
        <v>310</v>
      </c>
      <c r="C140">
        <v>709.9</v>
      </c>
      <c r="D140" t="s">
        <v>648</v>
      </c>
      <c r="E140" s="55" t="s">
        <v>649</v>
      </c>
      <c r="F140" t="s">
        <v>118</v>
      </c>
    </row>
    <row r="141" spans="2:6" hidden="1" x14ac:dyDescent="0.3">
      <c r="B141" t="s">
        <v>82</v>
      </c>
      <c r="C141">
        <v>733</v>
      </c>
      <c r="D141" t="s">
        <v>650</v>
      </c>
      <c r="E141" s="55" t="s">
        <v>650</v>
      </c>
      <c r="F141" t="s">
        <v>118</v>
      </c>
    </row>
    <row r="142" spans="2:6" hidden="1" x14ac:dyDescent="0.3">
      <c r="B142" t="s">
        <v>304</v>
      </c>
      <c r="C142">
        <v>733</v>
      </c>
      <c r="D142" t="s">
        <v>651</v>
      </c>
      <c r="E142" s="55" t="s">
        <v>652</v>
      </c>
      <c r="F142" t="s">
        <v>118</v>
      </c>
    </row>
    <row r="143" spans="2:6" hidden="1" x14ac:dyDescent="0.3">
      <c r="B143" t="s">
        <v>320</v>
      </c>
      <c r="C143">
        <v>829.7</v>
      </c>
      <c r="D143" t="s">
        <v>576</v>
      </c>
      <c r="E143" s="55" t="s">
        <v>653</v>
      </c>
      <c r="F143" t="s">
        <v>118</v>
      </c>
    </row>
    <row r="144" spans="2:6" hidden="1" x14ac:dyDescent="0.3">
      <c r="B144" t="s">
        <v>355</v>
      </c>
      <c r="C144">
        <v>951</v>
      </c>
      <c r="D144" t="s">
        <v>654</v>
      </c>
      <c r="E144" s="55" t="s">
        <v>655</v>
      </c>
      <c r="F144" t="s">
        <v>118</v>
      </c>
    </row>
    <row r="145" spans="2:6" hidden="1" x14ac:dyDescent="0.3">
      <c r="B145" t="s">
        <v>354</v>
      </c>
      <c r="C145">
        <v>961</v>
      </c>
      <c r="D145" t="s">
        <v>656</v>
      </c>
      <c r="E145" s="55" t="s">
        <v>657</v>
      </c>
      <c r="F145" t="s">
        <v>118</v>
      </c>
    </row>
    <row r="146" spans="2:6" hidden="1" x14ac:dyDescent="0.3">
      <c r="B146" t="s">
        <v>356</v>
      </c>
      <c r="C146">
        <v>962</v>
      </c>
      <c r="D146" t="s">
        <v>658</v>
      </c>
      <c r="E146" s="55" t="s">
        <v>659</v>
      </c>
      <c r="F146" t="s">
        <v>118</v>
      </c>
    </row>
    <row r="147" spans="2:6" hidden="1" x14ac:dyDescent="0.3">
      <c r="B147" t="s">
        <v>323</v>
      </c>
      <c r="C147">
        <v>1034</v>
      </c>
      <c r="D147" t="s">
        <v>618</v>
      </c>
      <c r="E147" s="55" t="s">
        <v>660</v>
      </c>
      <c r="F147" t="s">
        <v>118</v>
      </c>
    </row>
    <row r="148" spans="2:6" hidden="1" x14ac:dyDescent="0.3">
      <c r="B148" t="s">
        <v>351</v>
      </c>
      <c r="C148">
        <v>1155</v>
      </c>
      <c r="D148" t="s">
        <v>661</v>
      </c>
      <c r="E148" s="55" t="s">
        <v>662</v>
      </c>
      <c r="F148" t="s">
        <v>118</v>
      </c>
    </row>
    <row r="149" spans="2:6" hidden="1" x14ac:dyDescent="0.3">
      <c r="B149" t="s">
        <v>358</v>
      </c>
      <c r="C149">
        <v>1980</v>
      </c>
      <c r="D149" t="s">
        <v>663</v>
      </c>
      <c r="E149" s="55" t="s">
        <v>664</v>
      </c>
      <c r="F149" t="s">
        <v>118</v>
      </c>
    </row>
    <row r="150" spans="2:6" hidden="1" x14ac:dyDescent="0.3">
      <c r="B150" t="s">
        <v>120</v>
      </c>
      <c r="C150">
        <v>261</v>
      </c>
      <c r="D150" t="s">
        <v>665</v>
      </c>
      <c r="E150" s="55" t="s">
        <v>666</v>
      </c>
      <c r="F150" t="s">
        <v>124</v>
      </c>
    </row>
    <row r="151" spans="2:6" hidden="1" x14ac:dyDescent="0.3">
      <c r="B151" t="s">
        <v>122</v>
      </c>
      <c r="C151">
        <v>272.39999999999998</v>
      </c>
      <c r="D151" t="s">
        <v>667</v>
      </c>
      <c r="E151" s="55" t="s">
        <v>668</v>
      </c>
      <c r="F151" t="s">
        <v>124</v>
      </c>
    </row>
    <row r="152" spans="2:6" hidden="1" x14ac:dyDescent="0.3">
      <c r="B152" t="s">
        <v>121</v>
      </c>
      <c r="C152">
        <v>924.9</v>
      </c>
      <c r="D152" t="s">
        <v>669</v>
      </c>
      <c r="E152" s="55" t="s">
        <v>669</v>
      </c>
      <c r="F152" t="s">
        <v>124</v>
      </c>
    </row>
    <row r="153" spans="2:6" hidden="1" x14ac:dyDescent="0.3">
      <c r="B153" t="s">
        <v>287</v>
      </c>
      <c r="C153">
        <v>1200</v>
      </c>
      <c r="D153" t="s">
        <v>670</v>
      </c>
      <c r="E153" s="55" t="s">
        <v>671</v>
      </c>
      <c r="F153" t="s">
        <v>124</v>
      </c>
    </row>
    <row r="154" spans="2:6" hidden="1" x14ac:dyDescent="0.3">
      <c r="B154" t="s">
        <v>359</v>
      </c>
      <c r="C154">
        <v>1546</v>
      </c>
      <c r="D154" t="s">
        <v>672</v>
      </c>
      <c r="E154" s="55" t="s">
        <v>673</v>
      </c>
      <c r="F154" t="s">
        <v>124</v>
      </c>
    </row>
    <row r="155" spans="2:6" hidden="1" x14ac:dyDescent="0.3">
      <c r="B155" t="s">
        <v>123</v>
      </c>
      <c r="C155">
        <v>2249</v>
      </c>
      <c r="D155" t="s">
        <v>674</v>
      </c>
      <c r="E155" s="55" t="s">
        <v>675</v>
      </c>
      <c r="F155" t="s">
        <v>124</v>
      </c>
    </row>
    <row r="156" spans="2:6" hidden="1" x14ac:dyDescent="0.3">
      <c r="B156" t="s">
        <v>119</v>
      </c>
      <c r="C156">
        <v>2254</v>
      </c>
      <c r="D156" t="s">
        <v>676</v>
      </c>
      <c r="E156" s="55" t="s">
        <v>676</v>
      </c>
      <c r="F156" t="s">
        <v>124</v>
      </c>
    </row>
    <row r="157" spans="2:6" hidden="1" x14ac:dyDescent="0.3">
      <c r="B157" t="s">
        <v>345</v>
      </c>
      <c r="C157">
        <v>461</v>
      </c>
      <c r="D157" t="s">
        <v>677</v>
      </c>
      <c r="E157" s="55" t="s">
        <v>678</v>
      </c>
      <c r="F157" t="s">
        <v>178</v>
      </c>
    </row>
    <row r="158" spans="2:6" hidden="1" x14ac:dyDescent="0.3">
      <c r="B158" t="s">
        <v>333</v>
      </c>
      <c r="C158">
        <v>485</v>
      </c>
      <c r="D158" t="s">
        <v>679</v>
      </c>
      <c r="E158" s="55" t="s">
        <v>680</v>
      </c>
      <c r="F158" t="s">
        <v>178</v>
      </c>
    </row>
    <row r="159" spans="2:6" hidden="1" x14ac:dyDescent="0.3">
      <c r="B159" t="s">
        <v>364</v>
      </c>
      <c r="C159">
        <v>490.5</v>
      </c>
      <c r="D159" t="s">
        <v>613</v>
      </c>
      <c r="E159" s="55" t="s">
        <v>556</v>
      </c>
      <c r="F159" t="s">
        <v>178</v>
      </c>
    </row>
    <row r="160" spans="2:6" hidden="1" x14ac:dyDescent="0.3">
      <c r="B160" t="s">
        <v>361</v>
      </c>
      <c r="C160">
        <v>494</v>
      </c>
      <c r="D160" t="s">
        <v>681</v>
      </c>
      <c r="E160" s="55" t="s">
        <v>682</v>
      </c>
      <c r="F160" t="s">
        <v>178</v>
      </c>
    </row>
    <row r="161" spans="2:6" hidden="1" x14ac:dyDescent="0.3">
      <c r="B161" t="s">
        <v>344</v>
      </c>
      <c r="C161">
        <v>560</v>
      </c>
      <c r="D161" t="s">
        <v>683</v>
      </c>
      <c r="E161" s="55" t="s">
        <v>684</v>
      </c>
      <c r="F161" t="s">
        <v>178</v>
      </c>
    </row>
    <row r="162" spans="2:6" hidden="1" x14ac:dyDescent="0.3">
      <c r="B162" t="s">
        <v>362</v>
      </c>
      <c r="C162">
        <v>575</v>
      </c>
      <c r="D162" t="s">
        <v>685</v>
      </c>
      <c r="E162" s="55" t="s">
        <v>686</v>
      </c>
      <c r="F162" t="s">
        <v>178</v>
      </c>
    </row>
    <row r="163" spans="2:6" hidden="1" x14ac:dyDescent="0.3">
      <c r="B163" t="s">
        <v>374</v>
      </c>
      <c r="C163">
        <v>585</v>
      </c>
      <c r="D163" t="s">
        <v>687</v>
      </c>
      <c r="E163" s="55" t="s">
        <v>688</v>
      </c>
      <c r="F163" t="s">
        <v>178</v>
      </c>
    </row>
    <row r="164" spans="2:6" hidden="1" x14ac:dyDescent="0.3">
      <c r="B164" t="s">
        <v>146</v>
      </c>
      <c r="C164">
        <v>600</v>
      </c>
      <c r="D164" t="s">
        <v>679</v>
      </c>
      <c r="E164" s="55" t="s">
        <v>689</v>
      </c>
      <c r="F164" t="s">
        <v>178</v>
      </c>
    </row>
    <row r="165" spans="2:6" hidden="1" x14ac:dyDescent="0.3">
      <c r="B165" t="s">
        <v>363</v>
      </c>
      <c r="C165">
        <v>639</v>
      </c>
      <c r="D165" t="s">
        <v>690</v>
      </c>
      <c r="E165" s="55" t="s">
        <v>522</v>
      </c>
      <c r="F165" t="s">
        <v>178</v>
      </c>
    </row>
    <row r="166" spans="2:6" hidden="1" x14ac:dyDescent="0.3">
      <c r="B166" t="s">
        <v>148</v>
      </c>
      <c r="C166">
        <v>704</v>
      </c>
      <c r="D166" t="s">
        <v>616</v>
      </c>
      <c r="E166" s="55" t="s">
        <v>654</v>
      </c>
      <c r="F166" t="s">
        <v>178</v>
      </c>
    </row>
    <row r="167" spans="2:6" hidden="1" x14ac:dyDescent="0.3">
      <c r="B167" t="s">
        <v>152</v>
      </c>
      <c r="C167">
        <v>802</v>
      </c>
      <c r="D167" t="s">
        <v>691</v>
      </c>
      <c r="E167" s="55" t="s">
        <v>692</v>
      </c>
      <c r="F167" t="s">
        <v>178</v>
      </c>
    </row>
    <row r="168" spans="2:6" hidden="1" x14ac:dyDescent="0.3">
      <c r="B168" t="s">
        <v>150</v>
      </c>
      <c r="C168">
        <v>2070.4</v>
      </c>
      <c r="D168" t="s">
        <v>693</v>
      </c>
      <c r="E168" s="55" t="s">
        <v>694</v>
      </c>
      <c r="F168" t="s">
        <v>178</v>
      </c>
    </row>
    <row r="169" spans="2:6" hidden="1" x14ac:dyDescent="0.3">
      <c r="B169" t="s">
        <v>365</v>
      </c>
      <c r="C169">
        <v>475.5</v>
      </c>
      <c r="D169" t="s">
        <v>695</v>
      </c>
      <c r="E169" s="55" t="s">
        <v>504</v>
      </c>
      <c r="F169" t="s">
        <v>179</v>
      </c>
    </row>
    <row r="170" spans="2:6" hidden="1" x14ac:dyDescent="0.3">
      <c r="B170" t="s">
        <v>366</v>
      </c>
      <c r="C170">
        <v>496</v>
      </c>
      <c r="D170" t="s">
        <v>666</v>
      </c>
      <c r="E170" s="55" t="s">
        <v>696</v>
      </c>
      <c r="F170" t="s">
        <v>179</v>
      </c>
    </row>
    <row r="171" spans="2:6" hidden="1" x14ac:dyDescent="0.3">
      <c r="B171" t="s">
        <v>180</v>
      </c>
      <c r="C171">
        <v>582.20000000000005</v>
      </c>
      <c r="D171" t="s">
        <v>697</v>
      </c>
      <c r="E171" s="55" t="s">
        <v>697</v>
      </c>
      <c r="F171" t="s">
        <v>179</v>
      </c>
    </row>
    <row r="172" spans="2:6" hidden="1" x14ac:dyDescent="0.3">
      <c r="B172" t="s">
        <v>375</v>
      </c>
      <c r="C172">
        <v>815.1</v>
      </c>
      <c r="D172" t="s">
        <v>698</v>
      </c>
      <c r="E172" s="55" t="s">
        <v>699</v>
      </c>
      <c r="F172" t="s">
        <v>179</v>
      </c>
    </row>
    <row r="173" spans="2:6" hidden="1" x14ac:dyDescent="0.3">
      <c r="B173" t="s">
        <v>181</v>
      </c>
      <c r="C173">
        <v>1308</v>
      </c>
      <c r="D173" t="s">
        <v>539</v>
      </c>
      <c r="E173" s="55" t="s">
        <v>508</v>
      </c>
      <c r="F173" t="s">
        <v>179</v>
      </c>
    </row>
    <row r="174" spans="2:6" hidden="1" x14ac:dyDescent="0.3">
      <c r="B174" t="s">
        <v>182</v>
      </c>
      <c r="C174">
        <v>14650</v>
      </c>
      <c r="D174" t="s">
        <v>700</v>
      </c>
      <c r="E174" s="55" t="s">
        <v>701</v>
      </c>
      <c r="F174" t="s">
        <v>179</v>
      </c>
    </row>
    <row r="175" spans="2:6" hidden="1" x14ac:dyDescent="0.3">
      <c r="B175" t="s">
        <v>376</v>
      </c>
      <c r="C175">
        <v>16800.099999999999</v>
      </c>
      <c r="D175" t="s">
        <v>702</v>
      </c>
      <c r="E175" s="55" t="s">
        <v>703</v>
      </c>
      <c r="F175" t="s">
        <v>179</v>
      </c>
    </row>
    <row r="176" spans="2:6" hidden="1" x14ac:dyDescent="0.3">
      <c r="B176" t="s">
        <v>183</v>
      </c>
      <c r="C176">
        <v>49800</v>
      </c>
      <c r="D176" t="s">
        <v>704</v>
      </c>
      <c r="E176" s="55" t="s">
        <v>704</v>
      </c>
      <c r="F176" t="s">
        <v>179</v>
      </c>
    </row>
    <row r="177" spans="2:6" hidden="1" x14ac:dyDescent="0.3">
      <c r="B177" t="s">
        <v>194</v>
      </c>
      <c r="C177">
        <v>736</v>
      </c>
      <c r="D177" t="s">
        <v>705</v>
      </c>
      <c r="E177" s="55" t="s">
        <v>706</v>
      </c>
      <c r="F177" t="s">
        <v>189</v>
      </c>
    </row>
    <row r="178" spans="2:6" hidden="1" x14ac:dyDescent="0.3">
      <c r="B178" t="s">
        <v>215</v>
      </c>
      <c r="C178">
        <v>745</v>
      </c>
      <c r="D178" t="s">
        <v>707</v>
      </c>
      <c r="E178" s="55" t="s">
        <v>708</v>
      </c>
      <c r="F178" t="s">
        <v>189</v>
      </c>
    </row>
    <row r="179" spans="2:6" hidden="1" x14ac:dyDescent="0.3">
      <c r="B179" t="s">
        <v>190</v>
      </c>
      <c r="C179">
        <v>745.3</v>
      </c>
      <c r="D179" t="s">
        <v>563</v>
      </c>
      <c r="E179" s="55" t="s">
        <v>709</v>
      </c>
      <c r="F179" t="s">
        <v>189</v>
      </c>
    </row>
    <row r="180" spans="2:6" hidden="1" x14ac:dyDescent="0.3">
      <c r="B180" t="s">
        <v>192</v>
      </c>
      <c r="C180">
        <v>753</v>
      </c>
      <c r="D180" t="s">
        <v>710</v>
      </c>
      <c r="E180" s="55" t="s">
        <v>711</v>
      </c>
      <c r="F180" t="s">
        <v>189</v>
      </c>
    </row>
    <row r="181" spans="2:6" hidden="1" x14ac:dyDescent="0.3">
      <c r="B181" t="s">
        <v>193</v>
      </c>
      <c r="C181">
        <v>769.1</v>
      </c>
      <c r="D181" t="s">
        <v>712</v>
      </c>
      <c r="E181" s="55" t="s">
        <v>713</v>
      </c>
      <c r="F181" t="s">
        <v>189</v>
      </c>
    </row>
    <row r="182" spans="2:6" hidden="1" x14ac:dyDescent="0.3">
      <c r="B182" t="s">
        <v>212</v>
      </c>
      <c r="C182">
        <v>780</v>
      </c>
      <c r="D182" t="s">
        <v>714</v>
      </c>
      <c r="E182" s="55" t="s">
        <v>715</v>
      </c>
      <c r="F182" t="s">
        <v>189</v>
      </c>
    </row>
    <row r="183" spans="2:6" hidden="1" x14ac:dyDescent="0.3">
      <c r="B183" t="s">
        <v>218</v>
      </c>
      <c r="C183">
        <v>781</v>
      </c>
      <c r="D183" t="s">
        <v>716</v>
      </c>
      <c r="E183" s="55" t="s">
        <v>717</v>
      </c>
      <c r="F183" t="s">
        <v>189</v>
      </c>
    </row>
    <row r="184" spans="2:6" hidden="1" x14ac:dyDescent="0.3">
      <c r="B184" t="s">
        <v>718</v>
      </c>
      <c r="C184">
        <v>790</v>
      </c>
      <c r="D184" t="s">
        <v>719</v>
      </c>
      <c r="E184" s="55" t="s">
        <v>720</v>
      </c>
      <c r="F184" t="s">
        <v>189</v>
      </c>
    </row>
    <row r="185" spans="2:6" hidden="1" x14ac:dyDescent="0.3">
      <c r="B185" t="s">
        <v>294</v>
      </c>
      <c r="C185">
        <v>842</v>
      </c>
      <c r="D185" t="s">
        <v>721</v>
      </c>
      <c r="E185" s="55" t="s">
        <v>722</v>
      </c>
      <c r="F185" t="s">
        <v>189</v>
      </c>
    </row>
    <row r="186" spans="2:6" hidden="1" x14ac:dyDescent="0.3">
      <c r="B186" t="s">
        <v>211</v>
      </c>
      <c r="C186">
        <v>920</v>
      </c>
      <c r="D186" t="s">
        <v>723</v>
      </c>
      <c r="E186" s="55" t="s">
        <v>724</v>
      </c>
      <c r="F186" t="s">
        <v>189</v>
      </c>
    </row>
    <row r="187" spans="2:6" hidden="1" x14ac:dyDescent="0.3">
      <c r="B187" t="s">
        <v>199</v>
      </c>
      <c r="C187">
        <v>936.1</v>
      </c>
      <c r="D187" t="s">
        <v>725</v>
      </c>
      <c r="E187" s="55" t="s">
        <v>726</v>
      </c>
      <c r="F187" t="s">
        <v>189</v>
      </c>
    </row>
    <row r="188" spans="2:6" hidden="1" x14ac:dyDescent="0.3">
      <c r="B188" t="s">
        <v>214</v>
      </c>
      <c r="C188">
        <v>950</v>
      </c>
      <c r="D188" t="s">
        <v>727</v>
      </c>
      <c r="E188" s="55" t="s">
        <v>728</v>
      </c>
      <c r="F188" t="s">
        <v>189</v>
      </c>
    </row>
    <row r="189" spans="2:6" hidden="1" x14ac:dyDescent="0.3">
      <c r="B189" t="s">
        <v>208</v>
      </c>
      <c r="C189">
        <v>951.7</v>
      </c>
      <c r="D189" t="s">
        <v>729</v>
      </c>
      <c r="E189" s="55" t="s">
        <v>730</v>
      </c>
      <c r="F189" t="s">
        <v>189</v>
      </c>
    </row>
    <row r="190" spans="2:6" hidden="1" x14ac:dyDescent="0.3">
      <c r="B190" t="s">
        <v>307</v>
      </c>
      <c r="C190">
        <v>961</v>
      </c>
      <c r="D190" t="s">
        <v>642</v>
      </c>
      <c r="E190" s="55" t="s">
        <v>731</v>
      </c>
      <c r="F190" t="s">
        <v>189</v>
      </c>
    </row>
    <row r="191" spans="2:6" hidden="1" x14ac:dyDescent="0.3">
      <c r="B191" t="s">
        <v>191</v>
      </c>
      <c r="C191">
        <v>968.9</v>
      </c>
      <c r="D191" t="s">
        <v>732</v>
      </c>
      <c r="E191" s="55" t="s">
        <v>733</v>
      </c>
      <c r="F191" t="s">
        <v>189</v>
      </c>
    </row>
    <row r="192" spans="2:6" hidden="1" x14ac:dyDescent="0.3">
      <c r="B192" t="s">
        <v>222</v>
      </c>
      <c r="C192">
        <v>974</v>
      </c>
      <c r="D192" t="s">
        <v>734</v>
      </c>
      <c r="E192" s="55" t="s">
        <v>735</v>
      </c>
      <c r="F192" t="s">
        <v>189</v>
      </c>
    </row>
    <row r="193" spans="2:6" hidden="1" x14ac:dyDescent="0.3">
      <c r="B193" t="s">
        <v>736</v>
      </c>
      <c r="C193">
        <v>975</v>
      </c>
      <c r="D193" t="s">
        <v>737</v>
      </c>
      <c r="E193" s="55" t="s">
        <v>738</v>
      </c>
      <c r="F193" t="s">
        <v>189</v>
      </c>
    </row>
    <row r="194" spans="2:6" hidden="1" x14ac:dyDescent="0.3">
      <c r="B194" t="s">
        <v>228</v>
      </c>
      <c r="C194">
        <v>1041.2</v>
      </c>
      <c r="D194" t="s">
        <v>739</v>
      </c>
      <c r="E194" s="55" t="s">
        <v>740</v>
      </c>
      <c r="F194" t="s">
        <v>189</v>
      </c>
    </row>
    <row r="195" spans="2:6" hidden="1" x14ac:dyDescent="0.3">
      <c r="B195" t="s">
        <v>217</v>
      </c>
      <c r="C195">
        <v>1048.5999999999999</v>
      </c>
      <c r="D195" t="s">
        <v>741</v>
      </c>
      <c r="E195" s="55" t="s">
        <v>742</v>
      </c>
      <c r="F195" t="s">
        <v>189</v>
      </c>
    </row>
    <row r="196" spans="2:6" hidden="1" x14ac:dyDescent="0.3">
      <c r="B196" t="s">
        <v>210</v>
      </c>
      <c r="C196">
        <v>1060</v>
      </c>
      <c r="D196" t="s">
        <v>743</v>
      </c>
      <c r="E196" s="55" t="s">
        <v>744</v>
      </c>
      <c r="F196" t="s">
        <v>189</v>
      </c>
    </row>
    <row r="197" spans="2:6" hidden="1" x14ac:dyDescent="0.3">
      <c r="B197" t="s">
        <v>205</v>
      </c>
      <c r="C197">
        <v>1074</v>
      </c>
      <c r="D197" t="s">
        <v>745</v>
      </c>
      <c r="E197" s="55" t="s">
        <v>560</v>
      </c>
      <c r="F197" t="s">
        <v>189</v>
      </c>
    </row>
    <row r="198" spans="2:6" hidden="1" x14ac:dyDescent="0.3">
      <c r="B198" t="s">
        <v>213</v>
      </c>
      <c r="C198">
        <v>1077.0999999999999</v>
      </c>
      <c r="D198" t="s">
        <v>746</v>
      </c>
      <c r="E198" s="55" t="s">
        <v>747</v>
      </c>
      <c r="F198" t="s">
        <v>189</v>
      </c>
    </row>
    <row r="199" spans="2:6" hidden="1" x14ac:dyDescent="0.3">
      <c r="B199" t="s">
        <v>317</v>
      </c>
      <c r="C199">
        <v>1085</v>
      </c>
      <c r="D199" t="s">
        <v>503</v>
      </c>
      <c r="E199" s="55" t="s">
        <v>748</v>
      </c>
      <c r="F199" t="s">
        <v>189</v>
      </c>
    </row>
    <row r="200" spans="2:6" hidden="1" x14ac:dyDescent="0.3">
      <c r="B200" t="s">
        <v>216</v>
      </c>
      <c r="C200">
        <v>1119.9000000000001</v>
      </c>
      <c r="D200" t="s">
        <v>749</v>
      </c>
      <c r="E200" s="55" t="s">
        <v>750</v>
      </c>
      <c r="F200" t="s">
        <v>189</v>
      </c>
    </row>
    <row r="201" spans="2:6" hidden="1" x14ac:dyDescent="0.3">
      <c r="B201" t="s">
        <v>195</v>
      </c>
      <c r="C201">
        <v>1147.9000000000001</v>
      </c>
      <c r="D201" t="s">
        <v>751</v>
      </c>
      <c r="E201" s="55" t="s">
        <v>752</v>
      </c>
      <c r="F201" t="s">
        <v>189</v>
      </c>
    </row>
    <row r="202" spans="2:6" hidden="1" x14ac:dyDescent="0.3">
      <c r="B202" t="s">
        <v>200</v>
      </c>
      <c r="C202">
        <v>1302</v>
      </c>
      <c r="D202" t="s">
        <v>753</v>
      </c>
      <c r="E202" s="55" t="s">
        <v>754</v>
      </c>
      <c r="F202" t="s">
        <v>189</v>
      </c>
    </row>
    <row r="203" spans="2:6" hidden="1" x14ac:dyDescent="0.3">
      <c r="B203" t="s">
        <v>206</v>
      </c>
      <c r="C203">
        <v>1324.9</v>
      </c>
      <c r="D203" t="s">
        <v>755</v>
      </c>
      <c r="E203" s="55" t="s">
        <v>756</v>
      </c>
      <c r="F203" t="s">
        <v>189</v>
      </c>
    </row>
    <row r="204" spans="2:6" hidden="1" x14ac:dyDescent="0.3">
      <c r="B204" t="s">
        <v>757</v>
      </c>
      <c r="C204">
        <v>1443</v>
      </c>
      <c r="D204" t="s">
        <v>758</v>
      </c>
      <c r="E204" s="55" t="s">
        <v>759</v>
      </c>
      <c r="F204" t="s">
        <v>189</v>
      </c>
    </row>
    <row r="205" spans="2:6" hidden="1" x14ac:dyDescent="0.3">
      <c r="B205" t="s">
        <v>314</v>
      </c>
      <c r="C205">
        <v>1453</v>
      </c>
      <c r="D205" t="s">
        <v>760</v>
      </c>
      <c r="E205" s="55" t="s">
        <v>761</v>
      </c>
      <c r="F205" t="s">
        <v>189</v>
      </c>
    </row>
    <row r="206" spans="2:6" hidden="1" x14ac:dyDescent="0.3">
      <c r="B206" t="s">
        <v>202</v>
      </c>
      <c r="C206">
        <v>1461</v>
      </c>
      <c r="D206" t="s">
        <v>762</v>
      </c>
      <c r="E206" s="55" t="s">
        <v>763</v>
      </c>
      <c r="F206" t="s">
        <v>189</v>
      </c>
    </row>
    <row r="207" spans="2:6" hidden="1" x14ac:dyDescent="0.3">
      <c r="B207" t="s">
        <v>220</v>
      </c>
      <c r="C207">
        <v>1468</v>
      </c>
      <c r="D207" t="s">
        <v>675</v>
      </c>
      <c r="E207" s="55" t="s">
        <v>764</v>
      </c>
      <c r="F207" t="s">
        <v>189</v>
      </c>
    </row>
    <row r="208" spans="2:6" hidden="1" x14ac:dyDescent="0.3">
      <c r="B208" t="s">
        <v>224</v>
      </c>
      <c r="C208">
        <v>1500</v>
      </c>
      <c r="D208" t="s">
        <v>765</v>
      </c>
      <c r="E208" s="55" t="s">
        <v>766</v>
      </c>
      <c r="F208" t="s">
        <v>189</v>
      </c>
    </row>
    <row r="209" spans="2:6" hidden="1" x14ac:dyDescent="0.3">
      <c r="B209" t="s">
        <v>223</v>
      </c>
      <c r="C209">
        <v>1520</v>
      </c>
      <c r="D209" t="s">
        <v>767</v>
      </c>
      <c r="E209" s="55" t="s">
        <v>768</v>
      </c>
      <c r="F209" t="s">
        <v>189</v>
      </c>
    </row>
    <row r="210" spans="2:6" hidden="1" x14ac:dyDescent="0.3">
      <c r="B210" t="s">
        <v>288</v>
      </c>
      <c r="C210">
        <v>1545</v>
      </c>
      <c r="D210" t="s">
        <v>769</v>
      </c>
      <c r="E210" s="55" t="s">
        <v>770</v>
      </c>
      <c r="F210" t="s">
        <v>189</v>
      </c>
    </row>
    <row r="211" spans="2:6" hidden="1" x14ac:dyDescent="0.3">
      <c r="B211" t="s">
        <v>231</v>
      </c>
      <c r="C211">
        <v>1575.9</v>
      </c>
      <c r="D211" t="s">
        <v>771</v>
      </c>
      <c r="E211" s="55" t="s">
        <v>772</v>
      </c>
      <c r="F211" t="s">
        <v>189</v>
      </c>
    </row>
    <row r="212" spans="2:6" hidden="1" x14ac:dyDescent="0.3">
      <c r="B212" t="s">
        <v>219</v>
      </c>
      <c r="C212">
        <v>1600</v>
      </c>
      <c r="D212" t="s">
        <v>773</v>
      </c>
      <c r="E212" s="55" t="s">
        <v>774</v>
      </c>
      <c r="F212" t="s">
        <v>189</v>
      </c>
    </row>
    <row r="213" spans="2:6" hidden="1" x14ac:dyDescent="0.3">
      <c r="B213" t="s">
        <v>232</v>
      </c>
      <c r="C213">
        <v>1622</v>
      </c>
      <c r="D213" t="s">
        <v>518</v>
      </c>
      <c r="E213" s="55" t="s">
        <v>775</v>
      </c>
      <c r="F213" t="s">
        <v>189</v>
      </c>
    </row>
    <row r="214" spans="2:6" hidden="1" x14ac:dyDescent="0.3">
      <c r="B214" t="s">
        <v>221</v>
      </c>
      <c r="C214">
        <v>1634</v>
      </c>
      <c r="D214" t="s">
        <v>776</v>
      </c>
      <c r="E214" s="55" t="s">
        <v>777</v>
      </c>
      <c r="F214" t="s">
        <v>189</v>
      </c>
    </row>
    <row r="215" spans="2:6" hidden="1" x14ac:dyDescent="0.3">
      <c r="B215" t="s">
        <v>204</v>
      </c>
      <c r="C215">
        <v>1670</v>
      </c>
      <c r="D215" t="s">
        <v>778</v>
      </c>
      <c r="E215" s="55" t="s">
        <v>779</v>
      </c>
      <c r="F215" t="s">
        <v>189</v>
      </c>
    </row>
    <row r="216" spans="2:6" hidden="1" x14ac:dyDescent="0.3">
      <c r="B216" t="s">
        <v>278</v>
      </c>
      <c r="C216">
        <v>1920</v>
      </c>
      <c r="D216" t="s">
        <v>780</v>
      </c>
      <c r="E216" s="55" t="s">
        <v>781</v>
      </c>
      <c r="F216" t="s">
        <v>189</v>
      </c>
    </row>
    <row r="217" spans="2:6" hidden="1" x14ac:dyDescent="0.3">
      <c r="B217" t="s">
        <v>203</v>
      </c>
      <c r="C217">
        <v>1930</v>
      </c>
      <c r="D217" t="s">
        <v>782</v>
      </c>
      <c r="E217" s="55" t="s">
        <v>783</v>
      </c>
      <c r="F217" t="s">
        <v>189</v>
      </c>
    </row>
    <row r="218" spans="2:6" hidden="1" x14ac:dyDescent="0.3">
      <c r="B218" t="s">
        <v>227</v>
      </c>
      <c r="C218">
        <v>1939.9</v>
      </c>
      <c r="D218" t="s">
        <v>784</v>
      </c>
      <c r="E218" s="55" t="s">
        <v>785</v>
      </c>
      <c r="F218" t="s">
        <v>189</v>
      </c>
    </row>
    <row r="219" spans="2:6" hidden="1" x14ac:dyDescent="0.3">
      <c r="B219" t="s">
        <v>315</v>
      </c>
      <c r="C219">
        <v>2050</v>
      </c>
      <c r="D219" t="s">
        <v>780</v>
      </c>
      <c r="E219" s="55" t="s">
        <v>781</v>
      </c>
      <c r="F219" t="s">
        <v>189</v>
      </c>
    </row>
    <row r="220" spans="2:6" hidden="1" x14ac:dyDescent="0.3">
      <c r="B220" t="s">
        <v>229</v>
      </c>
      <c r="C220">
        <v>2190</v>
      </c>
      <c r="D220" t="s">
        <v>786</v>
      </c>
      <c r="E220" s="55" t="s">
        <v>787</v>
      </c>
      <c r="F220" t="s">
        <v>189</v>
      </c>
    </row>
    <row r="221" spans="2:6" hidden="1" x14ac:dyDescent="0.3">
      <c r="B221" t="s">
        <v>291</v>
      </c>
      <c r="C221">
        <v>2399</v>
      </c>
      <c r="D221" t="s">
        <v>788</v>
      </c>
      <c r="E221" s="55" t="s">
        <v>789</v>
      </c>
      <c r="F221" t="s">
        <v>189</v>
      </c>
    </row>
    <row r="222" spans="2:6" hidden="1" x14ac:dyDescent="0.3">
      <c r="B222" t="s">
        <v>295</v>
      </c>
      <c r="C222">
        <v>2403.5</v>
      </c>
      <c r="D222" t="s">
        <v>790</v>
      </c>
      <c r="E222" s="55" t="s">
        <v>791</v>
      </c>
      <c r="F222" t="s">
        <v>189</v>
      </c>
    </row>
    <row r="223" spans="2:6" hidden="1" x14ac:dyDescent="0.3">
      <c r="B223" t="s">
        <v>336</v>
      </c>
      <c r="C223">
        <v>2730</v>
      </c>
      <c r="D223" t="s">
        <v>792</v>
      </c>
      <c r="E223" s="55" t="s">
        <v>793</v>
      </c>
      <c r="F223" t="s">
        <v>189</v>
      </c>
    </row>
    <row r="224" spans="2:6" hidden="1" x14ac:dyDescent="0.3">
      <c r="B224" t="s">
        <v>349</v>
      </c>
      <c r="C224">
        <v>3247</v>
      </c>
      <c r="D224" t="s">
        <v>794</v>
      </c>
      <c r="E224" s="55" t="s">
        <v>795</v>
      </c>
      <c r="F224" t="s">
        <v>189</v>
      </c>
    </row>
    <row r="225" spans="2:6" hidden="1" x14ac:dyDescent="0.3">
      <c r="B225" t="s">
        <v>292</v>
      </c>
      <c r="C225">
        <v>3300</v>
      </c>
      <c r="D225" t="s">
        <v>796</v>
      </c>
      <c r="E225" s="55" t="s">
        <v>797</v>
      </c>
      <c r="F225" t="s">
        <v>189</v>
      </c>
    </row>
    <row r="226" spans="2:6" hidden="1" x14ac:dyDescent="0.3">
      <c r="B226" t="s">
        <v>335</v>
      </c>
      <c r="C226">
        <v>5150</v>
      </c>
      <c r="D226" t="s">
        <v>798</v>
      </c>
      <c r="E226" s="55" t="s">
        <v>799</v>
      </c>
      <c r="F226" t="s">
        <v>189</v>
      </c>
    </row>
    <row r="227" spans="2:6" hidden="1" x14ac:dyDescent="0.3">
      <c r="B227" t="s">
        <v>166</v>
      </c>
      <c r="C227">
        <v>605</v>
      </c>
      <c r="D227" t="s">
        <v>800</v>
      </c>
      <c r="E227" s="55" t="s">
        <v>545</v>
      </c>
      <c r="F227" t="s">
        <v>819</v>
      </c>
    </row>
    <row r="228" spans="2:6" hidden="1" x14ac:dyDescent="0.3">
      <c r="B228" t="s">
        <v>343</v>
      </c>
      <c r="C228">
        <v>664</v>
      </c>
      <c r="D228" t="s">
        <v>634</v>
      </c>
      <c r="E228" s="55" t="s">
        <v>801</v>
      </c>
      <c r="F228" t="s">
        <v>819</v>
      </c>
    </row>
    <row r="229" spans="2:6" hidden="1" x14ac:dyDescent="0.3">
      <c r="B229" t="s">
        <v>330</v>
      </c>
      <c r="C229">
        <v>684</v>
      </c>
      <c r="D229" t="s">
        <v>802</v>
      </c>
      <c r="E229" s="55" t="s">
        <v>803</v>
      </c>
      <c r="F229" t="s">
        <v>819</v>
      </c>
    </row>
    <row r="230" spans="2:6" hidden="1" x14ac:dyDescent="0.3">
      <c r="B230" t="s">
        <v>306</v>
      </c>
      <c r="C230">
        <v>685</v>
      </c>
      <c r="D230" t="s">
        <v>804</v>
      </c>
      <c r="E230" s="55" t="s">
        <v>563</v>
      </c>
      <c r="F230" t="s">
        <v>819</v>
      </c>
    </row>
    <row r="231" spans="2:6" hidden="1" x14ac:dyDescent="0.3">
      <c r="B231" t="s">
        <v>332</v>
      </c>
      <c r="C231">
        <v>773</v>
      </c>
      <c r="D231" t="s">
        <v>805</v>
      </c>
      <c r="E231" s="55" t="s">
        <v>597</v>
      </c>
      <c r="F231" t="s">
        <v>819</v>
      </c>
    </row>
    <row r="232" spans="2:6" hidden="1" x14ac:dyDescent="0.3">
      <c r="B232" t="s">
        <v>169</v>
      </c>
      <c r="C232">
        <v>855</v>
      </c>
      <c r="D232" t="s">
        <v>693</v>
      </c>
      <c r="E232" s="55" t="s">
        <v>806</v>
      </c>
      <c r="F232" t="s">
        <v>819</v>
      </c>
    </row>
    <row r="233" spans="2:6" hidden="1" x14ac:dyDescent="0.3">
      <c r="B233" t="s">
        <v>331</v>
      </c>
      <c r="C233">
        <v>893</v>
      </c>
      <c r="D233" t="s">
        <v>807</v>
      </c>
      <c r="E233" s="55" t="s">
        <v>808</v>
      </c>
      <c r="F233" t="s">
        <v>819</v>
      </c>
    </row>
    <row r="234" spans="2:6" hidden="1" x14ac:dyDescent="0.3">
      <c r="B234" t="s">
        <v>168</v>
      </c>
      <c r="C234">
        <v>951</v>
      </c>
      <c r="D234" t="s">
        <v>809</v>
      </c>
      <c r="E234" s="55" t="s">
        <v>810</v>
      </c>
      <c r="F234" t="s">
        <v>819</v>
      </c>
    </row>
    <row r="235" spans="2:6" hidden="1" x14ac:dyDescent="0.3">
      <c r="B235" t="s">
        <v>163</v>
      </c>
      <c r="C235">
        <v>979</v>
      </c>
      <c r="D235" t="s">
        <v>811</v>
      </c>
      <c r="E235" s="55" t="s">
        <v>812</v>
      </c>
      <c r="F235" t="s">
        <v>819</v>
      </c>
    </row>
    <row r="236" spans="2:6" hidden="1" x14ac:dyDescent="0.3">
      <c r="B236" t="s">
        <v>159</v>
      </c>
      <c r="C236">
        <v>1010</v>
      </c>
      <c r="D236" t="s">
        <v>813</v>
      </c>
      <c r="E236" s="55" t="s">
        <v>814</v>
      </c>
      <c r="F236" t="s">
        <v>819</v>
      </c>
    </row>
    <row r="237" spans="2:6" hidden="1" x14ac:dyDescent="0.3">
      <c r="B237" t="s">
        <v>164</v>
      </c>
      <c r="C237">
        <v>1229</v>
      </c>
      <c r="D237" t="s">
        <v>815</v>
      </c>
      <c r="E237" s="55" t="s">
        <v>816</v>
      </c>
      <c r="F237" t="s">
        <v>819</v>
      </c>
    </row>
    <row r="238" spans="2:6" hidden="1" x14ac:dyDescent="0.3">
      <c r="B238" t="s">
        <v>171</v>
      </c>
      <c r="C238">
        <v>18350</v>
      </c>
      <c r="D238" t="s">
        <v>817</v>
      </c>
      <c r="E238" s="55" t="s">
        <v>818</v>
      </c>
      <c r="F238" t="s">
        <v>819</v>
      </c>
    </row>
    <row r="239" spans="2:6" hidden="1" x14ac:dyDescent="0.3">
      <c r="B239" t="s">
        <v>360</v>
      </c>
      <c r="C239">
        <v>457</v>
      </c>
      <c r="D239" t="s">
        <v>820</v>
      </c>
      <c r="E239" s="55" t="s">
        <v>821</v>
      </c>
      <c r="F239" t="s">
        <v>177</v>
      </c>
    </row>
    <row r="240" spans="2:6" hidden="1" x14ac:dyDescent="0.3">
      <c r="B240" t="s">
        <v>371</v>
      </c>
      <c r="C240">
        <v>781</v>
      </c>
      <c r="D240" t="s">
        <v>822</v>
      </c>
      <c r="E240" s="55" t="s">
        <v>823</v>
      </c>
      <c r="F240" t="s">
        <v>177</v>
      </c>
    </row>
    <row r="241" spans="2:6" hidden="1" x14ac:dyDescent="0.3">
      <c r="B241" t="s">
        <v>175</v>
      </c>
      <c r="C241">
        <v>800</v>
      </c>
      <c r="D241" t="s">
        <v>824</v>
      </c>
      <c r="E241" s="55" t="s">
        <v>684</v>
      </c>
      <c r="F241" t="s">
        <v>177</v>
      </c>
    </row>
    <row r="242" spans="2:6" hidden="1" x14ac:dyDescent="0.3">
      <c r="B242" t="s">
        <v>176</v>
      </c>
      <c r="C242">
        <v>965</v>
      </c>
      <c r="D242" t="s">
        <v>825</v>
      </c>
      <c r="E242" s="55" t="s">
        <v>811</v>
      </c>
      <c r="F242" t="s">
        <v>177</v>
      </c>
    </row>
    <row r="243" spans="2:6" hidden="1" x14ac:dyDescent="0.3">
      <c r="B243" t="s">
        <v>372</v>
      </c>
      <c r="C243">
        <v>1029.9000000000001</v>
      </c>
      <c r="D243" t="s">
        <v>826</v>
      </c>
      <c r="E243" s="55" t="s">
        <v>827</v>
      </c>
      <c r="F243" t="s">
        <v>177</v>
      </c>
    </row>
    <row r="244" spans="2:6" hidden="1" x14ac:dyDescent="0.3">
      <c r="B244" t="s">
        <v>373</v>
      </c>
      <c r="C244">
        <v>1500</v>
      </c>
      <c r="D244" t="s">
        <v>608</v>
      </c>
      <c r="E244" s="55" t="s">
        <v>828</v>
      </c>
      <c r="F244" t="s">
        <v>177</v>
      </c>
    </row>
    <row r="245" spans="2:6" hidden="1" x14ac:dyDescent="0.3">
      <c r="B245" t="s">
        <v>172</v>
      </c>
      <c r="C245">
        <v>6096</v>
      </c>
      <c r="D245" t="s">
        <v>829</v>
      </c>
      <c r="E245" s="55" t="s">
        <v>829</v>
      </c>
      <c r="F245" t="s">
        <v>174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843EF-F4AA-450D-BF1B-577F17771450}">
  <dimension ref="B2:Q58"/>
  <sheetViews>
    <sheetView topLeftCell="A28" zoomScale="92" workbookViewId="0">
      <selection activeCell="Q22" sqref="Q22"/>
    </sheetView>
  </sheetViews>
  <sheetFormatPr defaultRowHeight="14.4" x14ac:dyDescent="0.3"/>
  <cols>
    <col min="2" max="2" width="18.5546875" customWidth="1"/>
    <col min="3" max="3" width="22.5546875" bestFit="1" customWidth="1"/>
    <col min="4" max="4" width="9.109375" customWidth="1"/>
    <col min="6" max="6" width="9.21875" customWidth="1"/>
    <col min="9" max="10" width="9.21875" customWidth="1"/>
    <col min="13" max="13" width="9.44140625" customWidth="1"/>
    <col min="15" max="15" width="9.6640625" customWidth="1"/>
    <col min="16" max="16" width="9.21875" customWidth="1"/>
  </cols>
  <sheetData>
    <row r="2" spans="2:17" x14ac:dyDescent="0.3">
      <c r="B2" t="s">
        <v>57</v>
      </c>
      <c r="C2" t="s">
        <v>35</v>
      </c>
      <c r="D2" t="s">
        <v>259</v>
      </c>
      <c r="E2" t="s">
        <v>260</v>
      </c>
      <c r="F2" t="s">
        <v>261</v>
      </c>
      <c r="G2" t="s">
        <v>262</v>
      </c>
      <c r="H2" t="s">
        <v>263</v>
      </c>
      <c r="I2" t="s">
        <v>264</v>
      </c>
      <c r="J2" t="s">
        <v>265</v>
      </c>
      <c r="K2" t="s">
        <v>266</v>
      </c>
      <c r="L2" t="s">
        <v>267</v>
      </c>
      <c r="M2" t="s">
        <v>268</v>
      </c>
      <c r="N2" t="s">
        <v>269</v>
      </c>
      <c r="O2" t="s">
        <v>270</v>
      </c>
      <c r="P2" t="s">
        <v>271</v>
      </c>
      <c r="Q2" t="s">
        <v>830</v>
      </c>
    </row>
    <row r="3" spans="2:17" x14ac:dyDescent="0.3">
      <c r="B3" s="21" t="s">
        <v>44</v>
      </c>
      <c r="C3" s="40">
        <f>VLOOKUP(B3,Table4[#All],4,FALSE)</f>
        <v>-0.3306</v>
      </c>
      <c r="D3" s="40">
        <f>VLOOKUP(Table32[[#This Row],[Symbol]],Table420[#All],4,FALSE)</f>
        <v>0.2152</v>
      </c>
      <c r="E3" s="40">
        <f>VLOOKUP(Table32[[#This Row],[Symbol]],Table4206[#All],4,FALSE)</f>
        <v>-0.27939999999999998</v>
      </c>
      <c r="F3" s="40">
        <f>VLOOKUP(Table32[[#This Row],[Symbol]],Table420645[#All],4,FALSE)</f>
        <v>0.26500000000000001</v>
      </c>
      <c r="G3" s="40">
        <f>VLOOKUP(Table32[[#This Row],[Symbol]],Table42064558[#All],4,FALSE)</f>
        <v>-0.49880000000000002</v>
      </c>
      <c r="H3" s="40">
        <f>VLOOKUP(Table32[[#This Row],[Symbol]],Table4206455871[#All],4,FALSE)</f>
        <v>0.4713</v>
      </c>
      <c r="I3" s="40">
        <f>VLOOKUP(Table32[[#This Row],[Symbol]],Table420645587184[#All],4,FALSE)</f>
        <v>-0.24510000000000001</v>
      </c>
      <c r="J3" s="40">
        <f>VLOOKUP(Table32[[#This Row],[Symbol]],Table42064558718497[#All],4,FALSE)</f>
        <v>0.28410000000000002</v>
      </c>
      <c r="K3" s="40">
        <f>VLOOKUP(Table32[[#This Row],[Symbol]],Table42064558718497110[#All],4,FALSE)</f>
        <v>-0.17879999999999999</v>
      </c>
      <c r="L3" s="40">
        <f>VLOOKUP(Table32[[#This Row],[Symbol]],Table42064558718497110123[#All],4,FALSE)</f>
        <v>0.31119999999999998</v>
      </c>
      <c r="M3" s="40">
        <f>VLOOKUP(Table32[[#This Row],[Symbol]],Table42064558718497110123136[#All],4,FALSE)</f>
        <v>-0.18790000000000001</v>
      </c>
      <c r="N3" s="40">
        <f>VLOOKUP(Table32[[#This Row],[Symbol]],Table42064558718497110123136149[#All],4,FALSE)</f>
        <v>0.2031</v>
      </c>
      <c r="O3" s="40">
        <f>VLOOKUP(Table32[[#This Row],[Symbol]],Table42064558718497110123136149162[#All],4,FALSE)</f>
        <v>0.1583</v>
      </c>
      <c r="P3" s="40">
        <f>VLOOKUP(Table32[[#This Row],[Symbol]],Table42064558718497110123136149162175[#All],4,FALSE)</f>
        <v>0.79779999999999995</v>
      </c>
      <c r="Q3" s="40">
        <f>VLOOKUP(Table32[[#This Row],[Symbol]],Table42064558718497110123136149162175191[#All],4,FALSE)</f>
        <v>-0.27479999999999999</v>
      </c>
    </row>
    <row r="4" spans="2:17" x14ac:dyDescent="0.3">
      <c r="B4" s="21" t="s">
        <v>46</v>
      </c>
      <c r="C4" s="40">
        <f>VLOOKUP(B4,Table4[#All],4,FALSE)</f>
        <v>-0.30759999999999998</v>
      </c>
      <c r="D4" s="40">
        <f>VLOOKUP(Table32[[#This Row],[Symbol]],Table420[#All],4,FALSE)</f>
        <v>0.13159999999999999</v>
      </c>
      <c r="E4" s="40">
        <f>VLOOKUP(Table32[[#This Row],[Symbol]],Table4206[#All],4,FALSE)</f>
        <v>-0.26240000000000002</v>
      </c>
      <c r="F4" s="40">
        <f>VLOOKUP(Table32[[#This Row],[Symbol]],Table420645[#All],4,FALSE)</f>
        <v>0.30030000000000001</v>
      </c>
      <c r="G4" s="40">
        <f>VLOOKUP(Table32[[#This Row],[Symbol]],Table42064558[#All],4,FALSE)</f>
        <v>-0.38800000000000001</v>
      </c>
      <c r="H4" s="40">
        <f>VLOOKUP(Table32[[#This Row],[Symbol]],Table4206455871[#All],4,FALSE)</f>
        <v>0.2742</v>
      </c>
      <c r="I4" s="40">
        <f>VLOOKUP(Table32[[#This Row],[Symbol]],Table420645587184[#All],4,FALSE)</f>
        <v>-0.25659999999999999</v>
      </c>
      <c r="J4" s="40">
        <f>VLOOKUP(Table32[[#This Row],[Symbol]],Table42064558718497[#All],4,FALSE)</f>
        <v>0.27700000000000002</v>
      </c>
      <c r="K4" s="40">
        <f>VLOOKUP(Table32[[#This Row],[Symbol]],Table42064558718497110[#All],4,FALSE)</f>
        <v>-0.1106</v>
      </c>
      <c r="L4" s="40">
        <f>VLOOKUP(Table32[[#This Row],[Symbol]],Table42064558718497110123[#All],4,FALSE)</f>
        <v>0.21840000000000001</v>
      </c>
      <c r="M4" s="40">
        <f>VLOOKUP(Table32[[#This Row],[Symbol]],Table42064558718497110123136[#All],4,FALSE)</f>
        <v>-0.1356</v>
      </c>
      <c r="N4" s="40">
        <f>VLOOKUP(Table32[[#This Row],[Symbol]],Table42064558718497110123136149[#All],4,FALSE)</f>
        <v>0.29559999999999997</v>
      </c>
      <c r="O4" s="40">
        <f>VLOOKUP(Table32[[#This Row],[Symbol]],Table42064558718497110123136149162[#All],4,FALSE)</f>
        <v>-0.13869999999999999</v>
      </c>
      <c r="P4" s="40">
        <f>VLOOKUP(Table32[[#This Row],[Symbol]],Table42064558718497110123136149162175[#All],4,FALSE)</f>
        <v>0.68740000000000001</v>
      </c>
      <c r="Q4" s="40">
        <f>VLOOKUP(Table32[[#This Row],[Symbol]],Table42064558718497110123136149162175191[#All],4,FALSE)</f>
        <v>-0.19789999999999999</v>
      </c>
    </row>
    <row r="5" spans="2:17" x14ac:dyDescent="0.3">
      <c r="B5" s="21" t="s">
        <v>55</v>
      </c>
      <c r="C5" s="40">
        <f>VLOOKUP(B5,Table4[#All],4,FALSE)</f>
        <v>-0.1479</v>
      </c>
      <c r="D5" s="40">
        <f>VLOOKUP(Table32[[#This Row],[Symbol]],Table420[#All],4,FALSE)</f>
        <v>4.8899999999999999E-2</v>
      </c>
      <c r="E5" s="40">
        <f>VLOOKUP(Table32[[#This Row],[Symbol]],Table4206[#All],4,FALSE)</f>
        <v>-0.16089999999999999</v>
      </c>
      <c r="F5" s="40">
        <f>VLOOKUP(Table32[[#This Row],[Symbol]],Table420645[#All],4,FALSE)</f>
        <v>0.1424</v>
      </c>
      <c r="G5" s="40">
        <f>VLOOKUP(Table32[[#This Row],[Symbol]],Table42064558[#All],4,FALSE)</f>
        <v>-0.31680000000000003</v>
      </c>
      <c r="H5" s="40">
        <f>VLOOKUP(Table32[[#This Row],[Symbol]],Table4206455871[#All],4,FALSE)</f>
        <v>9.1899999999999996E-2</v>
      </c>
      <c r="I5" s="40">
        <f>VLOOKUP(Table32[[#This Row],[Symbol]],Table420645587184[#All],4,FALSE)</f>
        <v>-0.1152</v>
      </c>
      <c r="J5" s="40">
        <f>VLOOKUP(Table32[[#This Row],[Symbol]],Table42064558718497[#All],4,FALSE)</f>
        <v>9.9000000000000005E-2</v>
      </c>
      <c r="K5" s="40">
        <f>VLOOKUP(Table32[[#This Row],[Symbol]],Table42064558718497110[#All],4,FALSE)</f>
        <v>-0.15479999999999999</v>
      </c>
      <c r="L5" s="40">
        <f>VLOOKUP(Table32[[#This Row],[Symbol]],Table42064558718497110123[#All],4,FALSE)</f>
        <v>0.14979999999999999</v>
      </c>
      <c r="M5" s="40">
        <f>VLOOKUP(Table32[[#This Row],[Symbol]],Table42064558718497110123136[#All],4,FALSE)</f>
        <v>-0.13569999999999999</v>
      </c>
      <c r="N5" s="40">
        <f>VLOOKUP(Table32[[#This Row],[Symbol]],Table42064558718497110123136149[#All],4,FALSE)</f>
        <v>3.3000000000000002E-2</v>
      </c>
      <c r="O5" s="40">
        <f>VLOOKUP(Table32[[#This Row],[Symbol]],Table42064558718497110123136149162[#All],4,FALSE)</f>
        <v>-0.16159999999999999</v>
      </c>
      <c r="P5" s="40">
        <f>VLOOKUP(Table32[[#This Row],[Symbol]],Table42064558718497110123136149162175[#All],4,FALSE)</f>
        <v>0.64539999999999997</v>
      </c>
      <c r="Q5" s="40">
        <f>VLOOKUP(Table32[[#This Row],[Symbol]],Table42064558718497110123136149162175191[#All],4,FALSE)</f>
        <v>-0.15970000000000001</v>
      </c>
    </row>
    <row r="6" spans="2:17" x14ac:dyDescent="0.3">
      <c r="B6" s="21" t="s">
        <v>45</v>
      </c>
      <c r="C6" s="40">
        <f>VLOOKUP(B6,Table4[#All],4,FALSE)</f>
        <v>-0.3276</v>
      </c>
      <c r="D6" s="40">
        <f>VLOOKUP(Table32[[#This Row],[Symbol]],Table420[#All],4,FALSE)</f>
        <v>0.20180000000000001</v>
      </c>
      <c r="E6" s="40">
        <f>VLOOKUP(Table32[[#This Row],[Symbol]],Table4206[#All],4,FALSE)</f>
        <v>-0.2054</v>
      </c>
      <c r="F6" s="40">
        <f>VLOOKUP(Table32[[#This Row],[Symbol]],Table420645[#All],4,FALSE)</f>
        <v>0.29120000000000001</v>
      </c>
      <c r="G6" s="40">
        <f>VLOOKUP(Table32[[#This Row],[Symbol]],Table42064558[#All],4,FALSE)</f>
        <v>-0.42259999999999998</v>
      </c>
      <c r="H6" s="40">
        <f>VLOOKUP(Table32[[#This Row],[Symbol]],Table4206455871[#All],4,FALSE)</f>
        <v>0.26519999999999999</v>
      </c>
      <c r="I6" s="40">
        <f>VLOOKUP(Table32[[#This Row],[Symbol]],Table420645587184[#All],4,FALSE)</f>
        <v>-0.25159999999999999</v>
      </c>
      <c r="J6" s="40">
        <f>VLOOKUP(Table32[[#This Row],[Symbol]],Table42064558718497[#All],4,FALSE)</f>
        <v>0.33129999999999998</v>
      </c>
      <c r="K6" s="40">
        <f>VLOOKUP(Table32[[#This Row],[Symbol]],Table42064558718497110[#All],4,FALSE)</f>
        <v>-0.13650000000000001</v>
      </c>
      <c r="L6" s="40">
        <f>VLOOKUP(Table32[[#This Row],[Symbol]],Table42064558718497110123[#All],4,FALSE)</f>
        <v>8.2400000000000001E-2</v>
      </c>
      <c r="M6" s="40">
        <f>VLOOKUP(Table32[[#This Row],[Symbol]],Table42064558718497110123136[#All],4,FALSE)</f>
        <v>-0.20949999999999999</v>
      </c>
      <c r="N6" s="40">
        <f>VLOOKUP(Table32[[#This Row],[Symbol]],Table42064558718497110123136149[#All],4,FALSE)</f>
        <v>0.40279999999999999</v>
      </c>
      <c r="O6" s="40">
        <f>VLOOKUP(Table32[[#This Row],[Symbol]],Table42064558718497110123136149162[#All],4,FALSE)</f>
        <v>-0.1201</v>
      </c>
      <c r="P6" s="40">
        <f>VLOOKUP(Table32[[#This Row],[Symbol]],Table42064558718497110123136149162175[#All],4,FALSE)</f>
        <v>0.61709999999999998</v>
      </c>
      <c r="Q6" s="40">
        <f>VLOOKUP(Table32[[#This Row],[Symbol]],Table42064558718497110123136149162175191[#All],4,FALSE)</f>
        <v>-0.19359999999999999</v>
      </c>
    </row>
    <row r="7" spans="2:17" x14ac:dyDescent="0.3">
      <c r="B7" s="21" t="s">
        <v>49</v>
      </c>
      <c r="C7" s="40">
        <f>VLOOKUP(B7,Table4[#All],4,FALSE)</f>
        <v>-0.2258</v>
      </c>
      <c r="D7" s="40">
        <f>VLOOKUP(Table32[[#This Row],[Symbol]],Table420[#All],4,FALSE)</f>
        <v>4.3200000000000002E-2</v>
      </c>
      <c r="E7" s="40">
        <f>VLOOKUP(Table32[[#This Row],[Symbol]],Table4206[#All],4,FALSE)</f>
        <v>-0.29920000000000002</v>
      </c>
      <c r="F7" s="40">
        <f>VLOOKUP(Table32[[#This Row],[Symbol]],Table420645[#All],4,FALSE)</f>
        <v>0.34010000000000001</v>
      </c>
      <c r="G7" s="40">
        <f>VLOOKUP(Table32[[#This Row],[Symbol]],Table42064558[#All],4,FALSE)</f>
        <v>-0.5111</v>
      </c>
      <c r="H7" s="40">
        <f>VLOOKUP(Table32[[#This Row],[Symbol]],Table4206455871[#All],4,FALSE)</f>
        <v>0.434</v>
      </c>
      <c r="I7" s="40">
        <f>VLOOKUP(Table32[[#This Row],[Symbol]],Table420645587184[#All],4,FALSE)</f>
        <v>-0.2024</v>
      </c>
      <c r="J7" s="40">
        <f>VLOOKUP(Table32[[#This Row],[Symbol]],Table42064558718497[#All],4,FALSE)</f>
        <v>0.37859999999999999</v>
      </c>
      <c r="K7" s="40">
        <f>VLOOKUP(Table32[[#This Row],[Symbol]],Table42064558718497110[#All],4,FALSE)</f>
        <v>-0.16969999999999999</v>
      </c>
      <c r="L7" s="40">
        <f>VLOOKUP(Table32[[#This Row],[Symbol]],Table42064558718497110123[#All],4,FALSE)</f>
        <v>0.5494</v>
      </c>
      <c r="M7" s="40">
        <f>VLOOKUP(Table32[[#This Row],[Symbol]],Table42064558718497110123136[#All],4,FALSE)</f>
        <v>-0.1212</v>
      </c>
      <c r="N7" s="40">
        <f>VLOOKUP(Table32[[#This Row],[Symbol]],Table42064558718497110123136149[#All],4,FALSE)</f>
        <v>0.10970000000000001</v>
      </c>
      <c r="O7" s="40">
        <f>VLOOKUP(Table32[[#This Row],[Symbol]],Table42064558718497110123136149162[#All],4,FALSE)</f>
        <v>-8.2500000000000004E-2</v>
      </c>
      <c r="P7" s="40">
        <f>VLOOKUP(Table32[[#This Row],[Symbol]],Table42064558718497110123136149162175[#All],4,FALSE)</f>
        <v>0.55869999999999997</v>
      </c>
      <c r="Q7" s="40">
        <f>VLOOKUP(Table32[[#This Row],[Symbol]],Table42064558718497110123136149162175191[#All],4,FALSE)</f>
        <v>-0.18720000000000001</v>
      </c>
    </row>
    <row r="8" spans="2:17" x14ac:dyDescent="0.3">
      <c r="B8" s="21" t="s">
        <v>32</v>
      </c>
      <c r="C8" s="40">
        <f>VLOOKUP(B8,Table4[#All],4,FALSE)</f>
        <v>-0.2107</v>
      </c>
      <c r="D8" s="40">
        <f>VLOOKUP(Table32[[#This Row],[Symbol]],Table420[#All],4,FALSE)</f>
        <v>0.10580000000000001</v>
      </c>
      <c r="E8" s="40">
        <f>VLOOKUP(Table32[[#This Row],[Symbol]],Table4206[#All],4,FALSE)</f>
        <v>-0.19900000000000001</v>
      </c>
      <c r="F8" s="40">
        <f>VLOOKUP(Table32[[#This Row],[Symbol]],Table420645[#All],4,FALSE)</f>
        <v>0.2185</v>
      </c>
      <c r="G8" s="40">
        <f>VLOOKUP(Table32[[#This Row],[Symbol]],Table42064558[#All],4,FALSE)</f>
        <v>-0.37059999999999998</v>
      </c>
      <c r="H8" s="40">
        <f>VLOOKUP(Table32[[#This Row],[Symbol]],Table4206455871[#All],4,FALSE)</f>
        <v>0.17949999999999999</v>
      </c>
      <c r="I8" s="40">
        <f>VLOOKUP(Table32[[#This Row],[Symbol]],Table420645587184[#All],4,FALSE)</f>
        <v>-0.17349999999999999</v>
      </c>
      <c r="J8" s="40">
        <f>VLOOKUP(Table32[[#This Row],[Symbol]],Table42064558718497[#All],4,FALSE)</f>
        <v>0.2079</v>
      </c>
      <c r="K8" s="40">
        <f>VLOOKUP(Table32[[#This Row],[Symbol]],Table42064558718497110[#All],4,FALSE)</f>
        <v>-0.1699</v>
      </c>
      <c r="L8" s="40">
        <f>VLOOKUP(Table32[[#This Row],[Symbol]],Table42064558718497110123[#All],4,FALSE)</f>
        <v>0.22259999999999999</v>
      </c>
      <c r="M8" s="40">
        <f>VLOOKUP(Table32[[#This Row],[Symbol]],Table42064558718497110123136[#All],4,FALSE)</f>
        <v>-0.16850000000000001</v>
      </c>
      <c r="N8" s="40">
        <f>VLOOKUP(Table32[[#This Row],[Symbol]],Table42064558718497110123136149[#All],4,FALSE)</f>
        <v>0.17560000000000001</v>
      </c>
      <c r="O8" s="40">
        <f>VLOOKUP(Table32[[#This Row],[Symbol]],Table42064558718497110123136149162[#All],4,FALSE)</f>
        <v>-9.0999999999999998E-2</v>
      </c>
      <c r="P8" s="40">
        <f>VLOOKUP(Table32[[#This Row],[Symbol]],Table42064558718497110123136149162175[#All],4,FALSE)</f>
        <v>0.51980000000000004</v>
      </c>
      <c r="Q8" s="40">
        <f>VLOOKUP(Table32[[#This Row],[Symbol]],Table42064558718497110123136149162175191[#All],4,FALSE)</f>
        <v>-0.16919999999999999</v>
      </c>
    </row>
    <row r="9" spans="2:17" x14ac:dyDescent="0.3">
      <c r="B9" s="21" t="s">
        <v>53</v>
      </c>
      <c r="C9" s="40">
        <f>VLOOKUP(B9,Table4[#All],4,FALSE)</f>
        <v>-0.188</v>
      </c>
      <c r="D9" s="40">
        <f>VLOOKUP(Table32[[#This Row],[Symbol]],Table420[#All],4,FALSE)</f>
        <v>0.1608</v>
      </c>
      <c r="E9" s="40">
        <f>VLOOKUP(Table32[[#This Row],[Symbol]],Table4206[#All],4,FALSE)</f>
        <v>-0.1835</v>
      </c>
      <c r="F9" s="40">
        <f>VLOOKUP(Table32[[#This Row],[Symbol]],Table420645[#All],4,FALSE)</f>
        <v>1.3599999999999999E-2</v>
      </c>
      <c r="G9" s="40">
        <f>VLOOKUP(Table32[[#This Row],[Symbol]],Table42064558[#All],4,FALSE)</f>
        <v>-0.27102400690018691</v>
      </c>
      <c r="H9" s="40">
        <f>VLOOKUP(Table32[[#This Row],[Symbol]],Table4206455871[#All],4,FALSE)</f>
        <v>0.2137</v>
      </c>
      <c r="I9" s="40">
        <f>VLOOKUP(Table32[[#This Row],[Symbol]],Table420645587184[#All],4,FALSE)</f>
        <v>-0.1623</v>
      </c>
      <c r="J9" s="40">
        <f>VLOOKUP(Table32[[#This Row],[Symbol]],Table42064558718497[#All],4,FALSE)</f>
        <v>0.3604</v>
      </c>
      <c r="K9" s="40">
        <f>VLOOKUP(Table32[[#This Row],[Symbol]],Table42064558718497110[#All],4,FALSE)</f>
        <v>3.0800000000000001E-2</v>
      </c>
      <c r="L9" s="40">
        <f>VLOOKUP(Table32[[#This Row],[Symbol]],Table42064558718497110123[#All],4,FALSE)</f>
        <v>0.75509999999999999</v>
      </c>
      <c r="M9" s="40">
        <f>VLOOKUP(Table32[[#This Row],[Symbol]],Table42064558718497110123136[#All],4,FALSE)</f>
        <v>-0.19040000000000001</v>
      </c>
      <c r="N9" s="40">
        <f>VLOOKUP(Table32[[#This Row],[Symbol]],Table42064558718497110123136149[#All],4,FALSE)</f>
        <v>0.14710000000000001</v>
      </c>
      <c r="O9" s="40">
        <f>VLOOKUP(Table32[[#This Row],[Symbol]],Table42064558718497110123136149162[#All],4,FALSE)</f>
        <v>-6.2E-2</v>
      </c>
      <c r="P9" s="40">
        <f>VLOOKUP(Table32[[#This Row],[Symbol]],Table42064558718497110123136149162175[#All],4,FALSE)</f>
        <v>0.50960000000000005</v>
      </c>
      <c r="Q9" s="40">
        <f>VLOOKUP(Table32[[#This Row],[Symbol]],Table42064558718497110123136149162175191[#All],4,FALSE)</f>
        <v>-0.19489999999999999</v>
      </c>
    </row>
    <row r="10" spans="2:17" x14ac:dyDescent="0.3">
      <c r="B10" s="21" t="s">
        <v>51</v>
      </c>
      <c r="C10" s="40">
        <f>VLOOKUP(B10,Table4[#All],4,FALSE)</f>
        <v>-0.21690000000000001</v>
      </c>
      <c r="D10" s="40">
        <f>VLOOKUP(Table32[[#This Row],[Symbol]],Table420[#All],4,FALSE)</f>
        <v>0.1041</v>
      </c>
      <c r="E10" s="40">
        <f>VLOOKUP(Table32[[#This Row],[Symbol]],Table4206[#All],4,FALSE)</f>
        <v>-0.23599999999999999</v>
      </c>
      <c r="F10" s="40">
        <f>VLOOKUP(Table32[[#This Row],[Symbol]],Table420645[#All],4,FALSE)</f>
        <v>0.29620000000000002</v>
      </c>
      <c r="G10" s="40">
        <f>VLOOKUP(Table32[[#This Row],[Symbol]],Table42064558[#All],4,FALSE)</f>
        <v>-0.4617</v>
      </c>
      <c r="H10" s="40">
        <f>VLOOKUP(Table32[[#This Row],[Symbol]],Table4206455871[#All],4,FALSE)</f>
        <v>0.1522</v>
      </c>
      <c r="I10" s="40">
        <f>VLOOKUP(Table32[[#This Row],[Symbol]],Table420645587184[#All],4,FALSE)</f>
        <v>-0.16309999999999999</v>
      </c>
      <c r="J10" s="40">
        <f>VLOOKUP(Table32[[#This Row],[Symbol]],Table42064558718497[#All],4,FALSE)</f>
        <v>0.29270000000000002</v>
      </c>
      <c r="K10" s="40">
        <f>VLOOKUP(Table32[[#This Row],[Symbol]],Table42064558718497110[#All],4,FALSE)</f>
        <v>-0.16470000000000001</v>
      </c>
      <c r="L10" s="40">
        <f>VLOOKUP(Table32[[#This Row],[Symbol]],Table42064558718497110123[#All],4,FALSE)</f>
        <v>0.33069999999999999</v>
      </c>
      <c r="M10" s="40">
        <f>VLOOKUP(Table32[[#This Row],[Symbol]],Table42064558718497110123136[#All],4,FALSE)</f>
        <v>-0.20030000000000001</v>
      </c>
      <c r="N10" s="40">
        <f>VLOOKUP(Table32[[#This Row],[Symbol]],Table42064558718497110123136149[#All],4,FALSE)</f>
        <v>0.13669999999999999</v>
      </c>
      <c r="O10" s="40">
        <f>VLOOKUP(Table32[[#This Row],[Symbol]],Table42064558718497110123136149162[#All],4,FALSE)</f>
        <v>-0.11310000000000001</v>
      </c>
      <c r="P10" s="40">
        <f>VLOOKUP(Table32[[#This Row],[Symbol]],Table42064558718497110123136149162175[#All],4,FALSE)</f>
        <v>0.4904</v>
      </c>
      <c r="Q10" s="40">
        <f>VLOOKUP(Table32[[#This Row],[Symbol]],Table42064558718497110123136149162175191[#All],4,FALSE)</f>
        <v>-0.17199999999999999</v>
      </c>
    </row>
    <row r="11" spans="2:17" x14ac:dyDescent="0.3">
      <c r="B11" s="21" t="s">
        <v>50</v>
      </c>
      <c r="C11" s="40">
        <f>VLOOKUP(B11,Table4[#All],4,FALSE)</f>
        <v>-0.2177</v>
      </c>
      <c r="D11" s="40">
        <f>VLOOKUP(Table32[[#This Row],[Symbol]],Table420[#All],4,FALSE)</f>
        <v>0.1729</v>
      </c>
      <c r="E11" s="40">
        <f>VLOOKUP(Table32[[#This Row],[Symbol]],Table4206[#All],4,FALSE)</f>
        <v>-0.10539999999999999</v>
      </c>
      <c r="F11" s="40">
        <f>VLOOKUP(Table32[[#This Row],[Symbol]],Table420645[#All],4,FALSE)</f>
        <v>0.17449999999999999</v>
      </c>
      <c r="G11" s="40">
        <f>VLOOKUP(Table32[[#This Row],[Symbol]],Table42064558[#All],4,FALSE)</f>
        <v>-0.40610000000000002</v>
      </c>
      <c r="H11" s="40">
        <f>VLOOKUP(Table32[[#This Row],[Symbol]],Table4206455871[#All],4,FALSE)</f>
        <v>0.2215</v>
      </c>
      <c r="I11" s="40">
        <f>VLOOKUP(Table32[[#This Row],[Symbol]],Table420645587184[#All],4,FALSE)</f>
        <v>-0.21940000000000001</v>
      </c>
      <c r="J11" s="40">
        <f>VLOOKUP(Table32[[#This Row],[Symbol]],Table42064558718497[#All],4,FALSE)</f>
        <v>0.2389</v>
      </c>
      <c r="K11" s="40">
        <f>VLOOKUP(Table32[[#This Row],[Symbol]],Table42064558718497110[#All],4,FALSE)</f>
        <v>-0.16650000000000001</v>
      </c>
      <c r="L11" s="40">
        <f>VLOOKUP(Table32[[#This Row],[Symbol]],Table42064558718497110123[#All],4,FALSE)</f>
        <v>0.21229999999999999</v>
      </c>
      <c r="M11" s="40">
        <f>VLOOKUP(Table32[[#This Row],[Symbol]],Table42064558718497110123136[#All],4,FALSE)</f>
        <v>-0.1545</v>
      </c>
      <c r="N11" s="40">
        <f>VLOOKUP(Table32[[#This Row],[Symbol]],Table42064558718497110123136149[#All],4,FALSE)</f>
        <v>0.2019</v>
      </c>
      <c r="O11" s="40">
        <f>VLOOKUP(Table32[[#This Row],[Symbol]],Table42064558718497110123136149162[#All],4,FALSE)</f>
        <v>-7.6799999999999993E-2</v>
      </c>
      <c r="P11" s="40">
        <f>VLOOKUP(Table32[[#This Row],[Symbol]],Table42064558718497110123136149162175[#All],4,FALSE)</f>
        <v>0.4768</v>
      </c>
      <c r="Q11" s="40">
        <f>VLOOKUP(Table32[[#This Row],[Symbol]],Table42064558718497110123136149162175191[#All],4,FALSE)</f>
        <v>-0.17879999999999999</v>
      </c>
    </row>
    <row r="12" spans="2:17" x14ac:dyDescent="0.3">
      <c r="B12" s="21" t="s">
        <v>47</v>
      </c>
      <c r="C12" s="40">
        <f>VLOOKUP(B12,Table4[#All],4,FALSE)</f>
        <v>-0.26469999999999999</v>
      </c>
      <c r="D12" s="40">
        <f>VLOOKUP(Table32[[#This Row],[Symbol]],Table420[#All],4,FALSE)</f>
        <v>0.21629999999999999</v>
      </c>
      <c r="E12" s="40">
        <f>VLOOKUP(Table32[[#This Row],[Symbol]],Table4206[#All],4,FALSE)</f>
        <v>-0.31159999999999999</v>
      </c>
      <c r="F12" s="40">
        <f>VLOOKUP(Table32[[#This Row],[Symbol]],Table420645[#All],4,FALSE)</f>
        <v>0.2447</v>
      </c>
      <c r="G12" s="40">
        <f>VLOOKUP(Table32[[#This Row],[Symbol]],Table42064558[#All],4,FALSE)</f>
        <v>-0.41210000000000002</v>
      </c>
      <c r="H12" s="40">
        <f>VLOOKUP(Table32[[#This Row],[Symbol]],Table4206455871[#All],4,FALSE)</f>
        <v>0.30659999999999998</v>
      </c>
      <c r="I12" s="40">
        <f>VLOOKUP(Table32[[#This Row],[Symbol]],Table420645587184[#All],4,FALSE)</f>
        <v>-0.2089</v>
      </c>
      <c r="J12" s="40">
        <f>VLOOKUP(Table32[[#This Row],[Symbol]],Table42064558718497[#All],4,FALSE)</f>
        <v>0.21390000000000001</v>
      </c>
      <c r="K12" s="40">
        <f>VLOOKUP(Table32[[#This Row],[Symbol]],Table42064558718497110[#All],4,FALSE)</f>
        <v>-0.1389</v>
      </c>
      <c r="L12" s="40">
        <f>VLOOKUP(Table32[[#This Row],[Symbol]],Table42064558718497110123[#All],4,FALSE)</f>
        <v>0.2707</v>
      </c>
      <c r="M12" s="40">
        <f>VLOOKUP(Table32[[#This Row],[Symbol]],Table42064558718497110123136[#All],4,FALSE)</f>
        <v>-0.13730000000000001</v>
      </c>
      <c r="N12" s="40">
        <f>VLOOKUP(Table32[[#This Row],[Symbol]],Table42064558718497110123136149[#All],4,FALSE)</f>
        <v>0.1951</v>
      </c>
      <c r="O12" s="40">
        <f>VLOOKUP(Table32[[#This Row],[Symbol]],Table42064558718497110123136149162[#All],4,FALSE)</f>
        <v>-5.1900000000000002E-2</v>
      </c>
      <c r="P12" s="40">
        <f>VLOOKUP(Table32[[#This Row],[Symbol]],Table42064558718497110123136149162175[#All],4,FALSE)</f>
        <v>0.40860000000000002</v>
      </c>
      <c r="Q12" s="40">
        <f>VLOOKUP(Table32[[#This Row],[Symbol]],Table42064558718497110123136149162175191[#All],4,FALSE)</f>
        <v>-0.1346</v>
      </c>
    </row>
    <row r="13" spans="2:17" x14ac:dyDescent="0.3">
      <c r="B13" s="21" t="s">
        <v>48</v>
      </c>
      <c r="C13" s="40">
        <f>VLOOKUP(B13,Table4[#All],4,FALSE)</f>
        <v>-0.23830000000000001</v>
      </c>
      <c r="D13" s="40">
        <f>VLOOKUP(Table32[[#This Row],[Symbol]],Table420[#All],4,FALSE)</f>
        <v>0.14799999999999999</v>
      </c>
      <c r="E13" s="40">
        <f>VLOOKUP(Table32[[#This Row],[Symbol]],Table4206[#All],4,FALSE)</f>
        <v>-0.25219999999999998</v>
      </c>
      <c r="F13" s="40">
        <f>VLOOKUP(Table32[[#This Row],[Symbol]],Table420645[#All],4,FALSE)</f>
        <v>0.28260000000000002</v>
      </c>
      <c r="G13" s="40">
        <f>VLOOKUP(Table32[[#This Row],[Symbol]],Table42064558[#All],4,FALSE)</f>
        <v>-0.43709999999999999</v>
      </c>
      <c r="H13" s="40">
        <f>VLOOKUP(Table32[[#This Row],[Symbol]],Table4206455871[#All],4,FALSE)</f>
        <v>0.14299999999999999</v>
      </c>
      <c r="I13" s="40">
        <f>VLOOKUP(Table32[[#This Row],[Symbol]],Table420645587184[#All],4,FALSE)</f>
        <v>-0.14080000000000001</v>
      </c>
      <c r="J13" s="40">
        <f>VLOOKUP(Table32[[#This Row],[Symbol]],Table42064558718497[#All],4,FALSE)</f>
        <v>0.29849999999999999</v>
      </c>
      <c r="K13" s="40">
        <f>VLOOKUP(Table32[[#This Row],[Symbol]],Table42064558718497110[#All],4,FALSE)</f>
        <v>-0.1113</v>
      </c>
      <c r="L13" s="40">
        <f>VLOOKUP(Table32[[#This Row],[Symbol]],Table42064558718497110123[#All],4,FALSE)</f>
        <v>0.39200000000000002</v>
      </c>
      <c r="M13" s="40">
        <f>VLOOKUP(Table32[[#This Row],[Symbol]],Table42064558718497110123136[#All],4,FALSE)</f>
        <v>-0.1852</v>
      </c>
      <c r="N13" s="40">
        <f>VLOOKUP(Table32[[#This Row],[Symbol]],Table42064558718497110123136149[#All],4,FALSE)</f>
        <v>0.17929999999999999</v>
      </c>
      <c r="O13" s="40">
        <f>VLOOKUP(Table32[[#This Row],[Symbol]],Table42064558718497110123136149162[#All],4,FALSE)</f>
        <v>-8.7800000000000003E-2</v>
      </c>
      <c r="P13" s="40">
        <f>VLOOKUP(Table32[[#This Row],[Symbol]],Table42064558718497110123136149162175[#All],4,FALSE)</f>
        <v>0.36009999999999998</v>
      </c>
      <c r="Q13" s="40">
        <f>VLOOKUP(Table32[[#This Row],[Symbol]],Table42064558718497110123136149162175191[#All],4,FALSE)</f>
        <v>-0.12839999999999999</v>
      </c>
    </row>
    <row r="14" spans="2:17" x14ac:dyDescent="0.3">
      <c r="B14" s="21" t="s">
        <v>54</v>
      </c>
      <c r="C14" s="40">
        <f>VLOOKUP(B14,Table4[#All],4,FALSE)</f>
        <v>-0.16589999999999999</v>
      </c>
      <c r="D14" s="40">
        <f>VLOOKUP(Table32[[#This Row],[Symbol]],Table420[#All],4,FALSE)</f>
        <v>9.2600000000000002E-2</v>
      </c>
      <c r="E14" s="40">
        <f>VLOOKUP(Table32[[#This Row],[Symbol]],Table4206[#All],4,FALSE)</f>
        <v>-0.222</v>
      </c>
      <c r="F14" s="40">
        <f>VLOOKUP(Table32[[#This Row],[Symbol]],Table420645[#All],4,FALSE)</f>
        <v>0.23680000000000001</v>
      </c>
      <c r="G14" s="40">
        <f>VLOOKUP(Table32[[#This Row],[Symbol]],Table42064558[#All],4,FALSE)</f>
        <v>-0.29260000000000003</v>
      </c>
      <c r="H14" s="40">
        <f>VLOOKUP(Table32[[#This Row],[Symbol]],Table4206455871[#All],4,FALSE)</f>
        <v>0.22839999999999999</v>
      </c>
      <c r="I14" s="40">
        <f>VLOOKUP(Table32[[#This Row],[Symbol]],Table420645587184[#All],4,FALSE)</f>
        <v>-0.17899999999999999</v>
      </c>
      <c r="J14" s="40">
        <f>VLOOKUP(Table32[[#This Row],[Symbol]],Table42064558718497[#All],4,FALSE)</f>
        <v>0.22489999999999999</v>
      </c>
      <c r="K14" s="40">
        <f>VLOOKUP(Table32[[#This Row],[Symbol]],Table42064558718497110[#All],4,FALSE)</f>
        <v>-0.34110000000000001</v>
      </c>
      <c r="L14" s="40">
        <f>VLOOKUP(Table32[[#This Row],[Symbol]],Table42064558718497110123[#All],4,FALSE)</f>
        <v>0.26900000000000002</v>
      </c>
      <c r="M14" s="40">
        <f>VLOOKUP(Table32[[#This Row],[Symbol]],Table42064558718497110123136[#All],4,FALSE)</f>
        <v>-0.20349999999999999</v>
      </c>
      <c r="N14" s="40">
        <f>VLOOKUP(Table32[[#This Row],[Symbol]],Table42064558718497110123136149[#All],4,FALSE)</f>
        <v>0.20419999999999999</v>
      </c>
      <c r="O14" s="40">
        <f>VLOOKUP(Table32[[#This Row],[Symbol]],Table42064558718497110123136149162[#All],4,FALSE)</f>
        <v>7.9500000000000001E-2</v>
      </c>
      <c r="P14" s="40">
        <f>VLOOKUP(Table32[[#This Row],[Symbol]],Table42064558718497110123136149162175[#All],4,FALSE)</f>
        <v>0.28410000000000002</v>
      </c>
      <c r="Q14" s="40">
        <f>VLOOKUP(Table32[[#This Row],[Symbol]],Table42064558718497110123136149162175191[#All],4,FALSE)</f>
        <v>-0.14169999999999999</v>
      </c>
    </row>
    <row r="15" spans="2:17" x14ac:dyDescent="0.3">
      <c r="B15" s="21" t="s">
        <v>52</v>
      </c>
      <c r="C15" s="40">
        <f>VLOOKUP(B15,Table4[#All],4,FALSE)</f>
        <v>-0.2011</v>
      </c>
      <c r="D15" s="40">
        <f>VLOOKUP(Table32[[#This Row],[Symbol]],Table420[#All],4,FALSE)</f>
        <v>7.1900000000000006E-2</v>
      </c>
      <c r="E15" s="40">
        <f>VLOOKUP(Table32[[#This Row],[Symbol]],Table4206[#All],4,FALSE)</f>
        <v>-0.19689999999999999</v>
      </c>
      <c r="F15" s="40">
        <f>VLOOKUP(Table32[[#This Row],[Symbol]],Table420645[#All],4,FALSE)</f>
        <v>0.38890000000000002</v>
      </c>
      <c r="G15" s="40">
        <f>VLOOKUP(Table32[[#This Row],[Symbol]],Table42064558[#All],4,FALSE)</f>
        <v>-0.4037</v>
      </c>
      <c r="H15" s="40">
        <f>VLOOKUP(Table32[[#This Row],[Symbol]],Table4206455871[#All],4,FALSE)</f>
        <v>0.2238</v>
      </c>
      <c r="I15" s="40">
        <f>VLOOKUP(Table32[[#This Row],[Symbol]],Table420645587184[#All],4,FALSE)</f>
        <v>-0.17849999999999999</v>
      </c>
      <c r="J15" s="40">
        <f>VLOOKUP(Table32[[#This Row],[Symbol]],Table42064558718497[#All],4,FALSE)</f>
        <v>0.20380000000000001</v>
      </c>
      <c r="K15" s="40">
        <f>VLOOKUP(Table32[[#This Row],[Symbol]],Table42064558718497110[#All],4,FALSE)</f>
        <v>-0.20849999999999999</v>
      </c>
      <c r="L15" s="40">
        <f>VLOOKUP(Table32[[#This Row],[Symbol]],Table42064558718497110123[#All],4,FALSE)</f>
        <v>0.38579999999999998</v>
      </c>
      <c r="M15" s="40">
        <f>VLOOKUP(Table32[[#This Row],[Symbol]],Table42064558718497110123136[#All],4,FALSE)</f>
        <v>-0.2006</v>
      </c>
      <c r="N15" s="40">
        <f>VLOOKUP(Table32[[#This Row],[Symbol]],Table42064558718497110123136149[#All],4,FALSE)</f>
        <v>0.28520000000000001</v>
      </c>
      <c r="O15" s="40">
        <f>VLOOKUP(Table32[[#This Row],[Symbol]],Table42064558718497110123136149162[#All],4,FALSE)</f>
        <v>3.0499999999999999E-2</v>
      </c>
      <c r="P15" s="40">
        <f>VLOOKUP(Table32[[#This Row],[Symbol]],Table42064558718497110123136149162175[#All],4,FALSE)</f>
        <v>0.2631</v>
      </c>
      <c r="Q15" s="40">
        <f>VLOOKUP(Table32[[#This Row],[Symbol]],Table42064558718497110123136149162175191[#All],4,FALSE)</f>
        <v>-0.13719999999999999</v>
      </c>
    </row>
    <row r="16" spans="2:17" ht="15" thickBot="1" x14ac:dyDescent="0.35">
      <c r="B16" s="33" t="s">
        <v>56</v>
      </c>
      <c r="C16" s="40">
        <f>VLOOKUP(B16,Table4[#All],4,FALSE)</f>
        <v>-0.11899999999999999</v>
      </c>
      <c r="D16" s="40">
        <f>VLOOKUP(Table32[[#This Row],[Symbol]],Table420[#All],4,FALSE)</f>
        <v>5.1299999999999998E-2</v>
      </c>
      <c r="E16" s="40">
        <f>VLOOKUP(Table32[[#This Row],[Symbol]],Table4206[#All],4,FALSE)</f>
        <v>-8.6400000000000005E-2</v>
      </c>
      <c r="F16" s="40">
        <f>VLOOKUP(Table32[[#This Row],[Symbol]],Table420645[#All],4,FALSE)</f>
        <v>1.43E-2</v>
      </c>
      <c r="G16" s="40">
        <f>VLOOKUP(Table32[[#This Row],[Symbol]],Table42064558[#All],4,FALSE)</f>
        <v>-0.17019999999999999</v>
      </c>
      <c r="H16" s="40">
        <f>VLOOKUP(Table32[[#This Row],[Symbol]],Table4206455871[#All],4,FALSE)</f>
        <v>8.2400000000000001E-2</v>
      </c>
      <c r="I16" s="40">
        <f>VLOOKUP(Table32[[#This Row],[Symbol]],Table420645587184[#All],4,FALSE)</f>
        <v>-9.2299999999999993E-2</v>
      </c>
      <c r="J16" s="40">
        <f>VLOOKUP(Table32[[#This Row],[Symbol]],Table42064558718497[#All],4,FALSE)</f>
        <v>9.69E-2</v>
      </c>
      <c r="K16" s="40">
        <f>VLOOKUP(Table32[[#This Row],[Symbol]],Table42064558718497110[#All],4,FALSE)</f>
        <v>-8.9599999999999999E-2</v>
      </c>
      <c r="L16" s="40">
        <f>VLOOKUP(Table32[[#This Row],[Symbol]],Table42064558718497110123[#All],4,FALSE)</f>
        <v>0.1123</v>
      </c>
      <c r="M16" s="40">
        <f>VLOOKUP(Table32[[#This Row],[Symbol]],Table42064558718497110123136[#All],4,FALSE)</f>
        <v>0.15429999999999999</v>
      </c>
      <c r="N16" s="40">
        <f>VLOOKUP(Table32[[#This Row],[Symbol]],Table42064558718497110123136149[#All],4,FALSE)</f>
        <v>9.2999999999999999E-2</v>
      </c>
      <c r="O16" s="40">
        <f>VLOOKUP(Table32[[#This Row],[Symbol]],Table42064558718497110123136149162[#All],4,FALSE)</f>
        <v>-4.5400000000000003E-2</v>
      </c>
      <c r="P16" s="40">
        <f>VLOOKUP(Table32[[#This Row],[Symbol]],Table42064558718497110123136149162175[#All],4,FALSE)</f>
        <v>0.2301</v>
      </c>
      <c r="Q16" s="40" t="e">
        <f>VLOOKUP(Table32[[#This Row],[Symbol]],Table42064558718497110123136149162175191[#All],4,FALSE)</f>
        <v>#N/A</v>
      </c>
    </row>
    <row r="21" spans="2:16" x14ac:dyDescent="0.3">
      <c r="B21" t="s">
        <v>377</v>
      </c>
      <c r="C21" t="s">
        <v>378</v>
      </c>
      <c r="D21" t="s">
        <v>379</v>
      </c>
      <c r="E21" t="s">
        <v>380</v>
      </c>
      <c r="F21" t="s">
        <v>381</v>
      </c>
      <c r="G21" t="s">
        <v>382</v>
      </c>
      <c r="H21" t="s">
        <v>383</v>
      </c>
      <c r="I21" t="s">
        <v>384</v>
      </c>
      <c r="J21" t="s">
        <v>385</v>
      </c>
      <c r="K21" t="s">
        <v>386</v>
      </c>
      <c r="L21" t="s">
        <v>387</v>
      </c>
      <c r="M21" t="s">
        <v>388</v>
      </c>
      <c r="N21" t="s">
        <v>389</v>
      </c>
      <c r="O21" t="s">
        <v>390</v>
      </c>
      <c r="P21" t="s">
        <v>391</v>
      </c>
    </row>
    <row r="22" spans="2:16" x14ac:dyDescent="0.3">
      <c r="B22" s="42" t="s">
        <v>44</v>
      </c>
      <c r="C22" s="6" cm="1">
        <f t="array" ref="C22">PRODUCT(1+C3:P3)-1</f>
        <v>0.16120894278934905</v>
      </c>
      <c r="D22" s="6" cm="1">
        <f t="array" ref="D22">PRODUCT(1+D3:P3)-1</f>
        <v>0.73470113951202443</v>
      </c>
      <c r="E22" s="6" cm="1">
        <f t="array" ref="E22">PRODUCT(1+E3:Q3)-1</f>
        <v>3.5224873579756677E-2</v>
      </c>
      <c r="F22" s="6" cm="1">
        <f t="array" ref="F22">PRODUCT(1+F3:R3)-1</f>
        <v>0.43661514512872124</v>
      </c>
      <c r="G22" s="6" cm="1">
        <f t="array" ref="G22">PRODUCT(1+G3:S3)-1</f>
        <v>0.1356641463468149</v>
      </c>
      <c r="H22" s="44" cm="1">
        <f t="array" ref="H22">PRODUCT(1+H3:T3)-1</f>
        <v>1.2658901563184655</v>
      </c>
      <c r="I22" s="6" cm="1">
        <f t="array" ref="I22">PRODUCT(1+I3:U3)-1</f>
        <v>0.54005991729658542</v>
      </c>
      <c r="J22" s="6" cm="1">
        <f t="array" ref="J22">PRODUCT(1+J3:V3)-1</f>
        <v>1.0400846698855282</v>
      </c>
      <c r="K22" s="6" cm="1">
        <f t="array" ref="K22">PRODUCT(1+K3:W3)-1</f>
        <v>0.58872725635505652</v>
      </c>
      <c r="L22" s="6" cm="1">
        <f t="array" ref="L22">PRODUCT(1+L3:X3)-1</f>
        <v>0.93464108177673744</v>
      </c>
      <c r="M22" s="6" cm="1">
        <f t="array" ref="M22">PRODUCT(1+M3:Y3)-1</f>
        <v>0.47547367432637055</v>
      </c>
      <c r="N22" s="6" cm="1">
        <f t="array" ref="N22">PRODUCT(1+N3:Z3)-1</f>
        <v>0.81686205433612935</v>
      </c>
      <c r="O22" s="6" cm="1">
        <f t="array" ref="O22">PRODUCT(1+O3:AA3)-1</f>
        <v>0.51015048984800027</v>
      </c>
      <c r="P22" s="6" cm="1">
        <f t="array" ref="P22">PRODUCT(1+P3:AB3)-1</f>
        <v>0.30376456000000007</v>
      </c>
    </row>
    <row r="23" spans="2:16" x14ac:dyDescent="0.3">
      <c r="B23" s="42" t="s">
        <v>46</v>
      </c>
      <c r="C23" s="6" cm="1">
        <f t="array" ref="C23">PRODUCT(1+C4:P4)-1</f>
        <v>-1.8789582464309396E-2</v>
      </c>
      <c r="D23" s="6" cm="1">
        <f t="array" ref="D23">PRODUCT(1+D4:P4)-1</f>
        <v>0.41711498777540523</v>
      </c>
      <c r="E23" s="6" cm="1">
        <f t="array" ref="E23">PRODUCT(1+E4:Q4)-1</f>
        <v>4.4785539896188276E-3</v>
      </c>
      <c r="F23" s="6" cm="1">
        <f t="array" ref="F23">PRODUCT(1+F4:R4)-1</f>
        <v>0.36182016538722683</v>
      </c>
      <c r="G23" s="6" cm="1">
        <f t="array" ref="G23">PRODUCT(1+G4:S4)-1</f>
        <v>4.7312285924192121E-2</v>
      </c>
      <c r="H23" s="44" cm="1">
        <f t="array" ref="H23">PRODUCT(1+H4:T4)-1</f>
        <v>0.71129458484345087</v>
      </c>
      <c r="I23" s="6" cm="1">
        <f t="array" ref="I23">PRODUCT(1+I4:U4)-1</f>
        <v>0.3430345195757738</v>
      </c>
      <c r="J23" s="6" cm="1">
        <f t="array" ref="J23">PRODUCT(1+J4:V4)-1</f>
        <v>0.80661086840970397</v>
      </c>
      <c r="K23" s="6" cm="1">
        <f t="array" ref="K23">PRODUCT(1+K4:W4)-1</f>
        <v>0.41473051559099749</v>
      </c>
      <c r="L23" s="6" cm="1">
        <f t="array" ref="L23">PRODUCT(1+L4:X4)-1</f>
        <v>0.59065720214863671</v>
      </c>
      <c r="M23" s="6" cm="1">
        <f t="array" ref="M23">PRODUCT(1+M4:Y4)-1</f>
        <v>0.30552954871030602</v>
      </c>
      <c r="N23" s="6" cm="1">
        <f t="array" ref="N23">PRODUCT(1+N4:Z4)-1</f>
        <v>0.51033034325579107</v>
      </c>
      <c r="O23" s="6" cm="1">
        <f t="array" ref="O23">PRODUCT(1+O4:AA4)-1</f>
        <v>0.16573814700200007</v>
      </c>
      <c r="P23" s="6" cm="1">
        <f t="array" ref="P23">PRODUCT(1+P4:AB4)-1</f>
        <v>0.35346354000000013</v>
      </c>
    </row>
    <row r="24" spans="2:16" x14ac:dyDescent="0.3">
      <c r="B24" s="42" t="s">
        <v>55</v>
      </c>
      <c r="C24" s="6" cm="1">
        <f t="array" ref="C24">PRODUCT(1+C5:P5)-1</f>
        <v>-0.25612581728979344</v>
      </c>
      <c r="D24" s="6" cm="1">
        <f t="array" ref="D24">PRODUCT(1+D5:P5)-1</f>
        <v>-0.12701069978851498</v>
      </c>
      <c r="E24" s="6" cm="1">
        <f t="array" ref="E24">PRODUCT(1+E5:Q5)-1</f>
        <v>-0.30062645727170234</v>
      </c>
      <c r="F24" s="6" cm="1">
        <f t="array" ref="F24">PRODUCT(1+F5:R5)-1</f>
        <v>-0.16651943424109439</v>
      </c>
      <c r="G24" s="6" cm="1">
        <f t="array" ref="G24">PRODUCT(1+G5:S5)-1</f>
        <v>-0.2704126700289694</v>
      </c>
      <c r="H24" s="44" cm="1">
        <f t="array" ref="H24">PRODUCT(1+H5:T5)-1</f>
        <v>6.7897145742140896E-2</v>
      </c>
      <c r="I24" s="6" cm="1">
        <f t="array" ref="I24">PRODUCT(1+I5:U5)-1</f>
        <v>-2.1982648830349949E-2</v>
      </c>
      <c r="J24" s="6" cm="1">
        <f t="array" ref="J24">PRODUCT(1+J5:V5)-1</f>
        <v>0.10535414915195496</v>
      </c>
      <c r="K24" s="6" cm="1">
        <f t="array" ref="K24">PRODUCT(1+K5:W5)-1</f>
        <v>5.7817553702959046E-3</v>
      </c>
      <c r="L24" s="6" cm="1">
        <f t="array" ref="L24">PRODUCT(1+L5:X5)-1</f>
        <v>0.1899926116543964</v>
      </c>
      <c r="M24" s="6" cm="1">
        <f t="array" ref="M24">PRODUCT(1+M5:Y5)-1</f>
        <v>3.495617642581017E-2</v>
      </c>
      <c r="N24" s="6" cm="1">
        <f t="array" ref="N24">PRODUCT(1+N5:Z5)-1</f>
        <v>0.19745016363046397</v>
      </c>
      <c r="O24" s="6" cm="1">
        <f t="array" ref="O24">PRODUCT(1+O5:AA5)-1</f>
        <v>0.15919667340799992</v>
      </c>
      <c r="P24" s="6" cm="1">
        <f t="array" ref="P24">PRODUCT(1+P5:AB5)-1</f>
        <v>0.38262962000000011</v>
      </c>
    </row>
    <row r="25" spans="2:16" x14ac:dyDescent="0.3">
      <c r="B25" s="42" t="s">
        <v>45</v>
      </c>
      <c r="C25" s="6" cm="1">
        <f t="array" ref="C25">PRODUCT(1+C6:P6)-1</f>
        <v>-0.11004999885878486</v>
      </c>
      <c r="D25" s="6" cm="1">
        <f t="array" ref="D25">PRODUCT(1+D6:P6)-1</f>
        <v>0.32354253590305637</v>
      </c>
      <c r="E25" s="6" cm="1">
        <f t="array" ref="E25">PRODUCT(1+E6:Q6)-1</f>
        <v>-0.11191154855032037</v>
      </c>
      <c r="F25" s="6" cm="1">
        <f t="array" ref="F25">PRODUCT(1+F6:R6)-1</f>
        <v>0.11765473376501334</v>
      </c>
      <c r="G25" s="6" cm="1">
        <f t="array" ref="G25">PRODUCT(1+G6:S6)-1</f>
        <v>-0.13440618512622882</v>
      </c>
      <c r="H25" s="44" cm="1">
        <f t="array" ref="H25">PRODUCT(1+H6:T6)-1</f>
        <v>0.4991233371558208</v>
      </c>
      <c r="I25" s="6" cm="1">
        <f t="array" ref="I25">PRODUCT(1+I6:U6)-1</f>
        <v>0.18489040243109467</v>
      </c>
      <c r="J25" s="6" cm="1">
        <f t="array" ref="J25">PRODUCT(1+J6:V6)-1</f>
        <v>0.58323143029275082</v>
      </c>
      <c r="K25" s="6" cm="1">
        <f t="array" ref="K25">PRODUCT(1+K6:W6)-1</f>
        <v>0.18923715938762942</v>
      </c>
      <c r="L25" s="6" cm="1">
        <f t="array" ref="L25">PRODUCT(1+L6:X6)-1</f>
        <v>0.37722890490750394</v>
      </c>
      <c r="M25" s="6" cm="1">
        <f t="array" ref="M25">PRODUCT(1+M6:Y6)-1</f>
        <v>0.27238442803723539</v>
      </c>
      <c r="N25" s="6" cm="1">
        <f t="array" ref="N25">PRODUCT(1+N6:Z6)-1</f>
        <v>0.60959446937031703</v>
      </c>
      <c r="O25" s="6" cm="1">
        <f t="array" ref="O25">PRODUCT(1+O6:AA6)-1</f>
        <v>0.14741550425600014</v>
      </c>
      <c r="P25" s="6" cm="1">
        <f t="array" ref="P25">PRODUCT(1+P6:AB6)-1</f>
        <v>0.3040294400000001</v>
      </c>
    </row>
    <row r="26" spans="2:16" x14ac:dyDescent="0.3">
      <c r="B26" s="42" t="s">
        <v>49</v>
      </c>
      <c r="C26" s="6" cm="1">
        <f t="array" ref="C26">PRODUCT(1+C7:P7)-1</f>
        <v>4.9077290597266954E-2</v>
      </c>
      <c r="D26" s="6" cm="1">
        <f t="array" ref="D26">PRODUCT(1+D7:P7)-1</f>
        <v>0.35504687496417842</v>
      </c>
      <c r="E26" s="6" cm="1">
        <f t="array" ref="E26">PRODUCT(1+E7:Q7)-1</f>
        <v>5.5772718530371801E-2</v>
      </c>
      <c r="F26" s="6" cm="1">
        <f t="array" ref="F26">PRODUCT(1+F7:R7)-1</f>
        <v>0.50652499790292804</v>
      </c>
      <c r="G26" s="6" cm="1">
        <f t="array" ref="G26">PRODUCT(1+G7:S7)-1</f>
        <v>0.1241884918311531</v>
      </c>
      <c r="H26" s="44" cm="1">
        <f t="array" ref="H26">PRODUCT(1+H7:T7)-1</f>
        <v>1.2994242009227923</v>
      </c>
      <c r="I26" s="6" cm="1">
        <f t="array" ref="I26">PRODUCT(1+I7:U7)-1</f>
        <v>0.60350362686387204</v>
      </c>
      <c r="J26" s="6" cm="1">
        <f t="array" ref="J26">PRODUCT(1+J7:V7)-1</f>
        <v>1.0104107658774719</v>
      </c>
      <c r="K26" s="6" cm="1">
        <f t="array" ref="K26">PRODUCT(1+K7:W7)-1</f>
        <v>0.45829882915818354</v>
      </c>
      <c r="L26" s="6" cm="1">
        <f t="array" ref="L26">PRODUCT(1+L7:X7)-1</f>
        <v>0.75635171523326949</v>
      </c>
      <c r="M26" s="6" cm="1">
        <f t="array" ref="M26">PRODUCT(1+M7:Y7)-1</f>
        <v>0.13356893974007322</v>
      </c>
      <c r="N26" s="6" cm="1">
        <f t="array" ref="N26">PRODUCT(1+N7:Z7)-1</f>
        <v>0.28990548445615971</v>
      </c>
      <c r="O26" s="6" cm="1">
        <f t="array" ref="O26">PRODUCT(1+O7:AA7)-1</f>
        <v>0.16239117280000004</v>
      </c>
      <c r="P26" s="6" cm="1">
        <f t="array" ref="P26">PRODUCT(1+P7:AB7)-1</f>
        <v>0.26691135999999993</v>
      </c>
    </row>
    <row r="27" spans="2:16" x14ac:dyDescent="0.3">
      <c r="B27" s="42" t="s">
        <v>32</v>
      </c>
      <c r="C27" s="6" cm="1">
        <f t="array" ref="C27">PRODUCT(1+C8:P8)-1</f>
        <v>-0.13470893212719026</v>
      </c>
      <c r="D27" s="6" cm="1">
        <f t="array" ref="D27">PRODUCT(1+D8:P8)-1</f>
        <v>9.6276533476256754E-2</v>
      </c>
      <c r="E27" s="6" cm="1">
        <f t="array" ref="E27">PRODUCT(1+E8:Q8)-1</f>
        <v>-0.17635508770837927</v>
      </c>
      <c r="F27" s="6" cm="1">
        <f t="array" ref="F27">PRODUCT(1+F8:R8)-1</f>
        <v>2.8270801862198436E-2</v>
      </c>
      <c r="G27" s="6" cm="1">
        <f t="array" ref="G27">PRODUCT(1+G8:S8)-1</f>
        <v>-0.15611752001460966</v>
      </c>
      <c r="H27" s="44" cm="1">
        <f t="array" ref="H27">PRODUCT(1+H8:T8)-1</f>
        <v>0.34077292657354685</v>
      </c>
      <c r="I27" s="6" cm="1">
        <f t="array" ref="I27">PRODUCT(1+I8:U8)-1</f>
        <v>0.13672990807422392</v>
      </c>
      <c r="J27" s="6" cm="1">
        <f t="array" ref="J27">PRODUCT(1+J8:V8)-1</f>
        <v>0.37535379077341102</v>
      </c>
      <c r="K27" s="6" cm="1">
        <f t="array" ref="K27">PRODUCT(1+K8:W8)-1</f>
        <v>0.13863216389884148</v>
      </c>
      <c r="L27" s="6" cm="1">
        <f t="array" ref="L27">PRODUCT(1+L8:X8)-1</f>
        <v>0.37168071786392165</v>
      </c>
      <c r="M27" s="6" cm="1">
        <f t="array" ref="M27">PRODUCT(1+M8:Y8)-1</f>
        <v>0.1219374430426321</v>
      </c>
      <c r="N27" s="6" cm="1">
        <f t="array" ref="N27">PRODUCT(1+N8:Z8)-1</f>
        <v>0.34929337708073582</v>
      </c>
      <c r="O27" s="6" cm="1">
        <f t="array" ref="O27">PRODUCT(1+O8:AA8)-1</f>
        <v>0.14774870455999989</v>
      </c>
      <c r="P27" s="6" cm="1">
        <f t="array" ref="P27">PRODUCT(1+P8:AB8)-1</f>
        <v>0.26264983999999991</v>
      </c>
    </row>
    <row r="28" spans="2:16" x14ac:dyDescent="0.3">
      <c r="B28" s="42" t="s">
        <v>53</v>
      </c>
      <c r="C28" s="6" cm="1">
        <f t="array" ref="C28">PRODUCT(1+C9:P9)-1</f>
        <v>0.87123666034769442</v>
      </c>
      <c r="D28" s="6" cm="1">
        <f t="array" ref="D28">PRODUCT(1+D9:P9)-1</f>
        <v>1.3044786457483921</v>
      </c>
      <c r="E28" s="6" cm="1">
        <f t="array" ref="E28">PRODUCT(1+E9:Q9)-1</f>
        <v>0.59832508415922714</v>
      </c>
      <c r="F28" s="6" cm="1">
        <f t="array" ref="F28">PRODUCT(1+F9:R9)-1</f>
        <v>0.95753225249139784</v>
      </c>
      <c r="G28" s="6" cm="1">
        <f t="array" ref="G28">PRODUCT(1+G9:S9)-1</f>
        <v>0.93126702100572034</v>
      </c>
      <c r="H28" s="44" cm="1">
        <f t="array" ref="H28">PRODUCT(1+H9:T9)-1</f>
        <v>1.6492875475822246</v>
      </c>
      <c r="I28" s="6" cm="1">
        <f t="array" ref="I28">PRODUCT(1+I9:U9)-1</f>
        <v>1.1828191048712404</v>
      </c>
      <c r="J28" s="6" cm="1">
        <f t="array" ref="J28">PRODUCT(1+J9:V9)-1</f>
        <v>1.6057289063760778</v>
      </c>
      <c r="K28" s="6" cm="1">
        <f t="array" ref="K28">PRODUCT(1+K9:W9)-1</f>
        <v>0.91541378004710228</v>
      </c>
      <c r="L28" s="6" cm="1">
        <f t="array" ref="L28">PRODUCT(1+L9:X9)-1</f>
        <v>0.85818178118655664</v>
      </c>
      <c r="M28" s="6" cm="1">
        <f t="array" ref="M28">PRODUCT(1+M9:Y9)-1</f>
        <v>5.8732711062934539E-2</v>
      </c>
      <c r="N28" s="6" cm="1">
        <f t="array" ref="N28">PRODUCT(1+N9:Z9)-1</f>
        <v>0.30772321030500804</v>
      </c>
      <c r="O28" s="6" cm="1">
        <f t="array" ref="O28">PRODUCT(1+O9:AA9)-1</f>
        <v>0.14002546448000008</v>
      </c>
      <c r="P28" s="6" cm="1">
        <f t="array" ref="P28">PRODUCT(1+P9:AB9)-1</f>
        <v>0.21537896000000001</v>
      </c>
    </row>
    <row r="29" spans="2:16" x14ac:dyDescent="0.3">
      <c r="B29" s="42" t="s">
        <v>51</v>
      </c>
      <c r="C29" s="6" cm="1">
        <f t="array" ref="C29">PRODUCT(1+C10:P10)-1</f>
        <v>-0.23266029993255899</v>
      </c>
      <c r="D29" s="6" cm="1">
        <f t="array" ref="D29">PRODUCT(1+D10:P10)-1</f>
        <v>-2.0125526666529447E-2</v>
      </c>
      <c r="E29" s="6" cm="1">
        <f t="array" ref="E29">PRODUCT(1+E10:Q10)-1</f>
        <v>-0.2651607065301026</v>
      </c>
      <c r="F29" s="6" cm="1">
        <f t="array" ref="F29">PRODUCT(1+F10:R10)-1</f>
        <v>-3.816846404463714E-2</v>
      </c>
      <c r="G29" s="6" cm="1">
        <f t="array" ref="G29">PRODUCT(1+G10:S10)-1</f>
        <v>-0.25796054933238455</v>
      </c>
      <c r="H29" s="44" cm="1">
        <f t="array" ref="H29">PRODUCT(1+H10:T10)-1</f>
        <v>0.37848681156904207</v>
      </c>
      <c r="I29" s="6" cm="1">
        <f t="array" ref="I29">PRODUCT(1+I10:U10)-1</f>
        <v>0.19639542750307415</v>
      </c>
      <c r="J29" s="6" cm="1">
        <f t="array" ref="J29">PRODUCT(1+J10:V10)-1</f>
        <v>0.42955601326690629</v>
      </c>
      <c r="K29" s="6" cm="1">
        <f t="array" ref="K29">PRODUCT(1+K10:W10)-1</f>
        <v>0.10586834785093724</v>
      </c>
      <c r="L29" s="6" cm="1">
        <f t="array" ref="L29">PRODUCT(1+L10:X10)-1</f>
        <v>0.32391757195131965</v>
      </c>
      <c r="M29" s="6" cm="1">
        <f t="array" ref="M29">PRODUCT(1+M10:Y10)-1</f>
        <v>-5.0968873891036326E-3</v>
      </c>
      <c r="N29" s="6" cm="1">
        <f t="array" ref="N29">PRODUCT(1+N10:Z10)-1</f>
        <v>0.24409542654857619</v>
      </c>
      <c r="O29" s="6" cm="1">
        <f t="array" ref="O29">PRODUCT(1+O10:AA10)-1</f>
        <v>9.4480009279999999E-2</v>
      </c>
      <c r="P29" s="6" cm="1">
        <f t="array" ref="P29">PRODUCT(1+P10:AB10)-1</f>
        <v>0.23405120000000013</v>
      </c>
    </row>
    <row r="30" spans="2:16" x14ac:dyDescent="0.3">
      <c r="B30" s="42" t="s">
        <v>50</v>
      </c>
      <c r="C30" s="6" cm="1">
        <f t="array" ref="C30">PRODUCT(1+C11:P11)-1</f>
        <v>-5.3102513173444277E-2</v>
      </c>
      <c r="D30" s="6" cm="1">
        <f t="array" ref="D30">PRODUCT(1+D11:P11)-1</f>
        <v>0.21040200284616595</v>
      </c>
      <c r="E30" s="6" cm="1">
        <f t="array" ref="E30">PRODUCT(1+E11:Q11)-1</f>
        <v>-0.15254316247142008</v>
      </c>
      <c r="F30" s="6" cm="1">
        <f t="array" ref="F30">PRODUCT(1+F11:R11)-1</f>
        <v>-5.2697476493874351E-2</v>
      </c>
      <c r="G30" s="6" cm="1">
        <f t="array" ref="G30">PRODUCT(1+G11:S11)-1</f>
        <v>-0.1934418701522983</v>
      </c>
      <c r="H30" s="44" cm="1">
        <f t="array" ref="H30">PRODUCT(1+H11:T11)-1</f>
        <v>0.35807060085486042</v>
      </c>
      <c r="I30" s="6" cm="1">
        <f t="array" ref="I30">PRODUCT(1+I11:U11)-1</f>
        <v>0.11180564949231298</v>
      </c>
      <c r="J30" s="6" cm="1">
        <f t="array" ref="J30">PRODUCT(1+J11:V11)-1</f>
        <v>0.42429624582668835</v>
      </c>
      <c r="K30" s="6" cm="1">
        <f t="array" ref="K30">PRODUCT(1+K11:W11)-1</f>
        <v>0.14964585182556167</v>
      </c>
      <c r="L30" s="6" cm="1">
        <f t="array" ref="L30">PRODUCT(1+L11:X11)-1</f>
        <v>0.37929916235820249</v>
      </c>
      <c r="M30" s="6" cm="1">
        <f t="array" ref="M30">PRODUCT(1+M11:Y11)-1</f>
        <v>0.137753990231958</v>
      </c>
      <c r="N30" s="6" cm="1">
        <f t="array" ref="N30">PRODUCT(1+N11:Z11)-1</f>
        <v>0.34565817886689265</v>
      </c>
      <c r="O30" s="6" cm="1">
        <f t="array" ref="O30">PRODUCT(1+O11:AA11)-1</f>
        <v>0.11960910131199998</v>
      </c>
      <c r="P30" s="6" cm="1">
        <f t="array" ref="P30">PRODUCT(1+P11:AB11)-1</f>
        <v>0.21274816000000007</v>
      </c>
    </row>
    <row r="31" spans="2:16" x14ac:dyDescent="0.3">
      <c r="B31" s="42" t="s">
        <v>47</v>
      </c>
      <c r="C31" s="6" cm="1">
        <f t="array" ref="C31">PRODUCT(1+C12:P12)-1</f>
        <v>-0.1483253354792875</v>
      </c>
      <c r="D31" s="6" cm="1">
        <f t="array" ref="D31">PRODUCT(1+D12:P12)-1</f>
        <v>0.15826827760194795</v>
      </c>
      <c r="E31" s="6" cm="1">
        <f t="array" ref="E31">PRODUCT(1+E12:Q12)-1</f>
        <v>-0.1758896921510108</v>
      </c>
      <c r="F31" s="6" cm="1">
        <f t="array" ref="F31">PRODUCT(1+F12:R12)-1</f>
        <v>0.1971387388858068</v>
      </c>
      <c r="G31" s="6" cm="1">
        <f t="array" ref="G31">PRODUCT(1+G12:S12)-1</f>
        <v>-3.8211023631552488E-2</v>
      </c>
      <c r="H31" s="44" cm="1">
        <f t="array" ref="H31">PRODUCT(1+H12:T12)-1</f>
        <v>0.63597376487233892</v>
      </c>
      <c r="I31" s="6" cm="1">
        <f t="array" ref="I31">PRODUCT(1+I12:U12)-1</f>
        <v>0.2520846202910898</v>
      </c>
      <c r="J31" s="6" cm="1">
        <f t="array" ref="J31">PRODUCT(1+J12:V12)-1</f>
        <v>0.58271346263568402</v>
      </c>
      <c r="K31" s="6" cm="1">
        <f t="array" ref="K31">PRODUCT(1+K12:W12)-1</f>
        <v>0.30382524313014603</v>
      </c>
      <c r="L31" s="6" cm="1">
        <f t="array" ref="L31">PRODUCT(1+L12:X12)-1</f>
        <v>0.51413917446306612</v>
      </c>
      <c r="M31" s="6" cm="1">
        <f t="array" ref="M31">PRODUCT(1+M12:Y12)-1</f>
        <v>0.19157879472972872</v>
      </c>
      <c r="N31" s="6" cm="1">
        <f t="array" ref="N31">PRODUCT(1+N12:Z12)-1</f>
        <v>0.38122034859131637</v>
      </c>
      <c r="O31" s="6" cm="1">
        <f t="array" ref="O31">PRODUCT(1+O12:AA12)-1</f>
        <v>0.1557362133639999</v>
      </c>
      <c r="P31" s="6" cm="1">
        <f t="array" ref="P31">PRODUCT(1+P12:AB12)-1</f>
        <v>0.21900243999999991</v>
      </c>
    </row>
    <row r="32" spans="2:16" x14ac:dyDescent="0.3">
      <c r="B32" s="42" t="s">
        <v>48</v>
      </c>
      <c r="C32" s="6" cm="1">
        <f t="array" ref="C32">PRODUCT(1+C13:P13)-1</f>
        <v>-0.1121351063073931</v>
      </c>
      <c r="D32" s="6" cm="1">
        <f t="array" ref="D32">PRODUCT(1+D13:P13)-1</f>
        <v>0.1656359376297849</v>
      </c>
      <c r="E32" s="6" cm="1">
        <f t="array" ref="E32">PRODUCT(1+E13:Q13)-1</f>
        <v>-0.11501020623857117</v>
      </c>
      <c r="F32" s="6" cm="1">
        <f t="array" ref="F32">PRODUCT(1+F13:R13)-1</f>
        <v>0.18345786809498343</v>
      </c>
      <c r="G32" s="6" cm="1">
        <f t="array" ref="G32">PRODUCT(1+G13:S13)-1</f>
        <v>-7.7297779436313885E-2</v>
      </c>
      <c r="H32" s="44" cm="1">
        <f t="array" ref="H32">PRODUCT(1+H13:T13)-1</f>
        <v>0.63919385426130071</v>
      </c>
      <c r="I32" s="6" cm="1">
        <f t="array" ref="I32">PRODUCT(1+I13:U13)-1</f>
        <v>0.43411535805888102</v>
      </c>
      <c r="J32" s="6" cm="1">
        <f t="array" ref="J32">PRODUCT(1+J13:V13)-1</f>
        <v>0.66912867558063382</v>
      </c>
      <c r="K32" s="6" cm="1">
        <f t="array" ref="K32">PRODUCT(1+K13:W13)-1</f>
        <v>0.28542832158693421</v>
      </c>
      <c r="L32" s="6" cm="1">
        <f t="array" ref="L32">PRODUCT(1+L13:X13)-1</f>
        <v>0.44641422480807291</v>
      </c>
      <c r="M32" s="6" cm="1">
        <f t="array" ref="M32">PRODUCT(1+M13:Y13)-1</f>
        <v>3.9090678741431573E-2</v>
      </c>
      <c r="N32" s="6" cm="1">
        <f t="array" ref="N32">PRODUCT(1+N13:Z13)-1</f>
        <v>0.27527083792517359</v>
      </c>
      <c r="O32" s="6" cm="1">
        <f t="array" ref="O32">PRODUCT(1+O13:AA13)-1</f>
        <v>8.1379494552000331E-2</v>
      </c>
      <c r="P32" s="6" cm="1">
        <f t="array" ref="P32">PRODUCT(1+P13:AB13)-1</f>
        <v>0.18546316000000007</v>
      </c>
    </row>
    <row r="33" spans="2:16" x14ac:dyDescent="0.3">
      <c r="B33" s="42" t="s">
        <v>54</v>
      </c>
      <c r="C33" s="6" cm="1">
        <f t="array" ref="C33">PRODUCT(1+C14:P14)-1</f>
        <v>-0.14808930348072891</v>
      </c>
      <c r="D33" s="6" cm="1">
        <f t="array" ref="D33">PRODUCT(1+D14:P14)-1</f>
        <v>2.1353190887509088E-2</v>
      </c>
      <c r="E33" s="6" cm="1">
        <f t="array" ref="E33">PRODUCT(1+E14:Q14)-1</f>
        <v>-0.19766845713092718</v>
      </c>
      <c r="F33" s="6" cm="1">
        <f t="array" ref="F33">PRODUCT(1+F14:R14)-1</f>
        <v>3.1274476695466458E-2</v>
      </c>
      <c r="G33" s="6" cm="1">
        <f t="array" ref="G33">PRODUCT(1+G14:S14)-1</f>
        <v>-0.16617522906252713</v>
      </c>
      <c r="H33" s="44" cm="1">
        <f t="array" ref="H33">PRODUCT(1+H14:T14)-1</f>
        <v>0.17871751616832432</v>
      </c>
      <c r="I33" s="6" cm="1">
        <f t="array" ref="I33">PRODUCT(1+I14:U14)-1</f>
        <v>-4.0444874496642358E-2</v>
      </c>
      <c r="J33" s="6" cm="1">
        <f t="array" ref="J33">PRODUCT(1+J14:V14)-1</f>
        <v>0.1687638556679143</v>
      </c>
      <c r="K33" s="6" cm="1">
        <f t="array" ref="K33">PRODUCT(1+K14:W14)-1</f>
        <v>-4.5829165100894409E-2</v>
      </c>
      <c r="L33" s="6" cm="1">
        <f t="array" ref="L33">PRODUCT(1+L14:X14)-1</f>
        <v>0.44812693109592594</v>
      </c>
      <c r="M33" s="6" cm="1">
        <f t="array" ref="M33">PRODUCT(1+M14:Y14)-1</f>
        <v>0.14115597407086344</v>
      </c>
      <c r="N33" s="6" cm="1">
        <f t="array" ref="N33">PRODUCT(1+N14:Z14)-1</f>
        <v>0.43271308734571701</v>
      </c>
      <c r="O33" s="6" cm="1">
        <f t="array" ref="O33">PRODUCT(1+O14:AA14)-1</f>
        <v>0.18976340088499999</v>
      </c>
      <c r="P33" s="6" cm="1">
        <f t="array" ref="P33">PRODUCT(1+P14:AB14)-1</f>
        <v>0.10214303000000013</v>
      </c>
    </row>
    <row r="34" spans="2:16" x14ac:dyDescent="0.3">
      <c r="B34" s="42" t="s">
        <v>52</v>
      </c>
      <c r="C34" s="6" cm="1">
        <f t="array" ref="C34">PRODUCT(1+C15:P15)-1</f>
        <v>1.1105631164370466E-2</v>
      </c>
      <c r="D34" s="6" cm="1">
        <f t="array" ref="D34">PRODUCT(1+D15:P15)-1</f>
        <v>0.26562226957613011</v>
      </c>
      <c r="E34" s="6" cm="1">
        <f t="array" ref="E34">PRODUCT(1+E15:Q15)-1</f>
        <v>1.8732059138245383E-2</v>
      </c>
      <c r="F34" s="6" cm="1">
        <f t="array" ref="F34">PRODUCT(1+F15:R15)-1</f>
        <v>0.2684996378262301</v>
      </c>
      <c r="G34" s="6" cm="1">
        <f t="array" ref="G34">PRODUCT(1+G15:S15)-1</f>
        <v>-8.6687567264576382E-2</v>
      </c>
      <c r="H34" s="44" cm="1">
        <f t="array" ref="H34">PRODUCT(1+H15:T15)-1</f>
        <v>0.53163245469633336</v>
      </c>
      <c r="I34" s="6" cm="1">
        <f t="array" ref="I34">PRODUCT(1+I15:U15)-1</f>
        <v>0.25153820452388742</v>
      </c>
      <c r="J34" s="6" cm="1">
        <f t="array" ref="J34">PRODUCT(1+J15:V15)-1</f>
        <v>0.52347925078988111</v>
      </c>
      <c r="K34" s="6" cm="1">
        <f t="array" ref="K34">PRODUCT(1+K15:W15)-1</f>
        <v>0.26555844059634581</v>
      </c>
      <c r="L34" s="6" cm="1">
        <f t="array" ref="L34">PRODUCT(1+L15:X15)-1</f>
        <v>0.5989367537540693</v>
      </c>
      <c r="M34" s="6" cm="1">
        <f t="array" ref="M34">PRODUCT(1+M15:Y15)-1</f>
        <v>0.15380051504839787</v>
      </c>
      <c r="N34" s="6" cm="1">
        <f t="array" ref="N34">PRODUCT(1+N15:Z15)-1</f>
        <v>0.44333314366824839</v>
      </c>
      <c r="O34" s="6" cm="1">
        <f t="array" ref="O34">PRODUCT(1+O15:AA15)-1</f>
        <v>0.12304166174000009</v>
      </c>
      <c r="P34" s="6" cm="1">
        <f t="array" ref="P34">PRODUCT(1+P15:AB15)-1</f>
        <v>8.9802680000000024E-2</v>
      </c>
    </row>
    <row r="35" spans="2:16" ht="15" thickBot="1" x14ac:dyDescent="0.35">
      <c r="B35" s="43" t="s">
        <v>56</v>
      </c>
      <c r="C35" s="6" cm="1">
        <f t="array" ref="C35">PRODUCT(1+C16:P16)-1</f>
        <v>0.15146453859777842</v>
      </c>
      <c r="D35" s="6" cm="1">
        <f t="array" ref="D35">PRODUCT(1+D16:P16)-1</f>
        <v>0.30699720612687709</v>
      </c>
      <c r="E35" s="6" t="e" cm="1">
        <f t="array" ref="E35">PRODUCT(1+E16:Q16)-1</f>
        <v>#N/A</v>
      </c>
      <c r="F35" s="6" t="e" cm="1">
        <f t="array" ref="F35">PRODUCT(1+F16:R16)-1</f>
        <v>#N/A</v>
      </c>
      <c r="G35" s="6" t="e" cm="1">
        <f t="array" ref="G35">PRODUCT(1+G16:S16)-1</f>
        <v>#N/A</v>
      </c>
      <c r="H35" s="44" t="e" cm="1">
        <f t="array" ref="H35">PRODUCT(1+H16:T16)-1</f>
        <v>#N/A</v>
      </c>
      <c r="I35" s="6" t="e" cm="1">
        <f t="array" ref="I35">PRODUCT(1+I16:U16)-1</f>
        <v>#N/A</v>
      </c>
      <c r="J35" s="6" t="e" cm="1">
        <f t="array" ref="J35">PRODUCT(1+J16:V16)-1</f>
        <v>#N/A</v>
      </c>
      <c r="K35" s="6" t="e" cm="1">
        <f t="array" ref="K35">PRODUCT(1+K16:W16)-1</f>
        <v>#N/A</v>
      </c>
      <c r="L35" s="6" t="e" cm="1">
        <f t="array" ref="L35">PRODUCT(1+L16:X16)-1</f>
        <v>#N/A</v>
      </c>
      <c r="M35" s="6" t="e" cm="1">
        <f t="array" ref="M35">PRODUCT(1+M16:Y16)-1</f>
        <v>#N/A</v>
      </c>
      <c r="N35" s="6" t="e" cm="1">
        <f t="array" ref="N35">PRODUCT(1+N16:Z16)-1</f>
        <v>#N/A</v>
      </c>
      <c r="O35" s="6" t="e" cm="1">
        <f t="array" ref="O35">PRODUCT(1+O16:AA16)-1</f>
        <v>#N/A</v>
      </c>
      <c r="P35" s="6" t="e" cm="1">
        <f t="array" ref="P35">PRODUCT(1+P16:AB16)-1</f>
        <v>#N/A</v>
      </c>
    </row>
    <row r="41" spans="2:16" x14ac:dyDescent="0.3">
      <c r="B41" t="s">
        <v>392</v>
      </c>
    </row>
    <row r="42" spans="2:16" ht="15" thickBot="1" x14ac:dyDescent="0.35"/>
    <row r="43" spans="2:16" ht="15" thickBot="1" x14ac:dyDescent="0.35">
      <c r="B43" t="s">
        <v>394</v>
      </c>
      <c r="C43" s="46" t="s">
        <v>77</v>
      </c>
      <c r="D43" s="47">
        <v>100</v>
      </c>
      <c r="F43" s="46" t="s">
        <v>234</v>
      </c>
      <c r="G43" s="47">
        <v>100</v>
      </c>
    </row>
    <row r="44" spans="2:16" x14ac:dyDescent="0.3">
      <c r="B44" t="s">
        <v>35</v>
      </c>
      <c r="C44" s="45">
        <v>-0.3306</v>
      </c>
      <c r="D44" s="48">
        <f>D43+C44*D43</f>
        <v>66.94</v>
      </c>
      <c r="F44" s="45">
        <v>-0.1479</v>
      </c>
      <c r="G44" s="49">
        <f>G43+F44*G43</f>
        <v>85.21</v>
      </c>
    </row>
    <row r="45" spans="2:16" x14ac:dyDescent="0.3">
      <c r="B45" t="s">
        <v>259</v>
      </c>
      <c r="C45" s="45">
        <v>0.2152</v>
      </c>
      <c r="D45" s="49">
        <f t="shared" ref="D45:D57" si="0">D44+C45*D44</f>
        <v>81.345488000000003</v>
      </c>
      <c r="F45" s="45">
        <v>4.8899999999999999E-2</v>
      </c>
      <c r="G45" s="49">
        <f t="shared" ref="G45:G57" si="1">G44+F45*G44</f>
        <v>89.376768999999996</v>
      </c>
    </row>
    <row r="46" spans="2:16" x14ac:dyDescent="0.3">
      <c r="B46" t="s">
        <v>275</v>
      </c>
      <c r="C46" s="45">
        <v>-0.27939999999999998</v>
      </c>
      <c r="D46" s="49">
        <f t="shared" si="0"/>
        <v>58.6175586528</v>
      </c>
      <c r="F46" s="45">
        <v>-0.16089999999999999</v>
      </c>
      <c r="G46" s="49">
        <f t="shared" si="1"/>
        <v>74.996046867899992</v>
      </c>
    </row>
    <row r="47" spans="2:16" x14ac:dyDescent="0.3">
      <c r="B47" t="s">
        <v>261</v>
      </c>
      <c r="C47" s="45">
        <v>0.26500000000000001</v>
      </c>
      <c r="D47" s="49">
        <f t="shared" si="0"/>
        <v>74.151211695792</v>
      </c>
      <c r="F47" s="45">
        <v>0.1424</v>
      </c>
      <c r="G47" s="49">
        <f t="shared" si="1"/>
        <v>85.675483941888956</v>
      </c>
    </row>
    <row r="48" spans="2:16" x14ac:dyDescent="0.3">
      <c r="B48" t="s">
        <v>262</v>
      </c>
      <c r="C48" s="45">
        <v>-0.49880000000000002</v>
      </c>
      <c r="D48" s="49">
        <f t="shared" si="0"/>
        <v>37.164587301930951</v>
      </c>
      <c r="F48" s="45">
        <v>-0.31680000000000003</v>
      </c>
      <c r="G48" s="49">
        <f t="shared" si="1"/>
        <v>58.533490629098537</v>
      </c>
    </row>
    <row r="49" spans="2:7" x14ac:dyDescent="0.3">
      <c r="B49" t="s">
        <v>393</v>
      </c>
      <c r="C49" s="45">
        <v>0.4713</v>
      </c>
      <c r="D49" s="49">
        <f t="shared" si="0"/>
        <v>54.680257297331011</v>
      </c>
      <c r="F49" s="45">
        <v>9.1899999999999996E-2</v>
      </c>
      <c r="G49" s="49">
        <f t="shared" si="1"/>
        <v>63.912718417912693</v>
      </c>
    </row>
    <row r="50" spans="2:7" x14ac:dyDescent="0.3">
      <c r="B50" t="s">
        <v>264</v>
      </c>
      <c r="C50" s="45">
        <v>-0.24510000000000001</v>
      </c>
      <c r="D50" s="49">
        <f t="shared" si="0"/>
        <v>41.278126233755181</v>
      </c>
      <c r="F50" s="45">
        <v>-0.1152</v>
      </c>
      <c r="G50" s="49">
        <f t="shared" si="1"/>
        <v>56.549973256169153</v>
      </c>
    </row>
    <row r="51" spans="2:7" x14ac:dyDescent="0.3">
      <c r="B51" t="s">
        <v>265</v>
      </c>
      <c r="C51" s="45">
        <v>0.28410000000000002</v>
      </c>
      <c r="D51" s="49">
        <f t="shared" si="0"/>
        <v>53.005241896765028</v>
      </c>
      <c r="F51" s="45">
        <v>9.9000000000000005E-2</v>
      </c>
      <c r="G51" s="49">
        <f t="shared" si="1"/>
        <v>62.148420608529896</v>
      </c>
    </row>
    <row r="52" spans="2:7" x14ac:dyDescent="0.3">
      <c r="B52" t="s">
        <v>266</v>
      </c>
      <c r="C52" s="45">
        <v>-0.17879999999999999</v>
      </c>
      <c r="D52" s="49">
        <f t="shared" si="0"/>
        <v>43.527904645623444</v>
      </c>
      <c r="F52" s="45">
        <v>-0.15479999999999999</v>
      </c>
      <c r="G52" s="49">
        <f t="shared" si="1"/>
        <v>52.527845098329465</v>
      </c>
    </row>
    <row r="53" spans="2:7" x14ac:dyDescent="0.3">
      <c r="B53" t="s">
        <v>267</v>
      </c>
      <c r="C53" s="45">
        <v>0.31119999999999998</v>
      </c>
      <c r="D53" s="49">
        <f t="shared" si="0"/>
        <v>57.07378857134146</v>
      </c>
      <c r="F53" s="45">
        <v>0.14979999999999999</v>
      </c>
      <c r="G53" s="49">
        <f t="shared" si="1"/>
        <v>60.396516294059218</v>
      </c>
    </row>
    <row r="54" spans="2:7" x14ac:dyDescent="0.3">
      <c r="B54" t="s">
        <v>268</v>
      </c>
      <c r="C54" s="45">
        <v>-0.18790000000000001</v>
      </c>
      <c r="D54" s="49">
        <f t="shared" si="0"/>
        <v>46.349623698786402</v>
      </c>
      <c r="F54" s="45">
        <v>-0.13569999999999999</v>
      </c>
      <c r="G54" s="49">
        <f t="shared" si="1"/>
        <v>52.20070903295538</v>
      </c>
    </row>
    <row r="55" spans="2:7" x14ac:dyDescent="0.3">
      <c r="B55" t="s">
        <v>269</v>
      </c>
      <c r="C55" s="45">
        <v>0.2031</v>
      </c>
      <c r="D55" s="49">
        <f t="shared" si="0"/>
        <v>55.763232272009922</v>
      </c>
      <c r="F55" s="45">
        <v>3.3000000000000002E-2</v>
      </c>
      <c r="G55" s="49">
        <f t="shared" si="1"/>
        <v>53.923332431042908</v>
      </c>
    </row>
    <row r="56" spans="2:7" ht="15" thickBot="1" x14ac:dyDescent="0.35">
      <c r="B56" t="s">
        <v>270</v>
      </c>
      <c r="C56" s="45">
        <v>0.1583</v>
      </c>
      <c r="D56" s="49">
        <f t="shared" si="0"/>
        <v>64.590551940669087</v>
      </c>
      <c r="F56" s="45">
        <v>-0.16159999999999999</v>
      </c>
      <c r="G56" s="49">
        <f t="shared" si="1"/>
        <v>45.209321910186375</v>
      </c>
    </row>
    <row r="57" spans="2:7" ht="15" thickBot="1" x14ac:dyDescent="0.35">
      <c r="B57" t="s">
        <v>271</v>
      </c>
      <c r="C57" s="45">
        <v>0.79779999999999995</v>
      </c>
      <c r="D57" s="50">
        <f t="shared" si="0"/>
        <v>116.12089427893488</v>
      </c>
      <c r="F57" s="45">
        <v>0.64539999999999997</v>
      </c>
      <c r="G57" s="51">
        <f t="shared" si="1"/>
        <v>74.387418271020664</v>
      </c>
    </row>
    <row r="58" spans="2:7" x14ac:dyDescent="0.3">
      <c r="C58" t="s">
        <v>395</v>
      </c>
      <c r="D58" s="52">
        <f>(D57-D43)/D43</f>
        <v>0.16120894278934883</v>
      </c>
      <c r="G58" s="53"/>
    </row>
  </sheetData>
  <conditionalFormatting sqref="C3:Q1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A888C-7B11-4F26-9C9E-E11D24AC98C2}">
  <dimension ref="A1:CF74"/>
  <sheetViews>
    <sheetView topLeftCell="L1" workbookViewId="0">
      <selection activeCell="D46" sqref="D46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35</v>
      </c>
      <c r="B1" s="76"/>
      <c r="C1" s="76"/>
      <c r="D1" s="77"/>
      <c r="I1" s="35"/>
      <c r="J1" s="66" t="s">
        <v>43</v>
      </c>
      <c r="K1" s="67"/>
      <c r="L1" s="67"/>
      <c r="M1" s="67"/>
      <c r="N1" s="67"/>
      <c r="O1" s="67"/>
      <c r="P1" s="68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9"/>
      <c r="K2" s="70"/>
      <c r="L2" s="70"/>
      <c r="M2" s="70"/>
      <c r="N2" s="70"/>
      <c r="O2" s="70"/>
      <c r="P2" s="71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36</v>
      </c>
      <c r="D3" s="25"/>
      <c r="I3" s="35"/>
      <c r="J3" s="69"/>
      <c r="K3" s="70"/>
      <c r="L3" s="70"/>
      <c r="M3" s="70"/>
      <c r="N3" s="70"/>
      <c r="O3" s="70"/>
      <c r="P3" s="71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44</v>
      </c>
      <c r="L5" s="21">
        <v>2091.64</v>
      </c>
      <c r="M5" s="21">
        <v>3124.58</v>
      </c>
      <c r="N5" s="29">
        <v>-0.3306</v>
      </c>
      <c r="O5" s="21">
        <v>-1032.94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45</v>
      </c>
      <c r="L6" s="21">
        <v>2522.1799999999998</v>
      </c>
      <c r="M6" s="21">
        <v>3751.11</v>
      </c>
      <c r="N6" s="29">
        <v>-0.3276</v>
      </c>
      <c r="O6" s="21">
        <v>-1228.93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46</v>
      </c>
      <c r="L7" s="21">
        <v>81.95</v>
      </c>
      <c r="M7" s="21">
        <v>118.35</v>
      </c>
      <c r="N7" s="29">
        <v>-0.30759999999999998</v>
      </c>
      <c r="O7" s="21">
        <v>-36.4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47</v>
      </c>
      <c r="L8" s="21">
        <v>4509.5200000000004</v>
      </c>
      <c r="M8" s="21">
        <v>6133.09</v>
      </c>
      <c r="N8" s="29">
        <v>-0.26469999999999999</v>
      </c>
      <c r="O8" s="21">
        <v>-1623.57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48</v>
      </c>
      <c r="L9" s="21">
        <v>11255.1</v>
      </c>
      <c r="M9" s="21">
        <v>14775.76</v>
      </c>
      <c r="N9" s="29">
        <v>-0.23830000000000001</v>
      </c>
      <c r="O9" s="21">
        <v>-3520.66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49</v>
      </c>
      <c r="L10" s="21">
        <v>2987.16</v>
      </c>
      <c r="M10" s="21">
        <v>3858.24</v>
      </c>
      <c r="N10" s="29">
        <v>-0.2258</v>
      </c>
      <c r="O10" s="21">
        <v>-871.08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50</v>
      </c>
      <c r="L11" s="21">
        <v>1627.46</v>
      </c>
      <c r="M11" s="21">
        <v>2080.46</v>
      </c>
      <c r="N11" s="29">
        <v>-0.2177</v>
      </c>
      <c r="O11" s="21">
        <v>-453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51</v>
      </c>
      <c r="L12" s="21">
        <v>14262.84</v>
      </c>
      <c r="M12" s="21">
        <v>18213.419999999998</v>
      </c>
      <c r="N12" s="29">
        <v>-0.21690000000000001</v>
      </c>
      <c r="O12" s="21">
        <v>-3950.58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32</v>
      </c>
      <c r="L13" s="21">
        <v>2510.73</v>
      </c>
      <c r="M13" s="21">
        <v>3180.86</v>
      </c>
      <c r="N13" s="29">
        <v>-0.2107</v>
      </c>
      <c r="O13" s="21">
        <v>-670.13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52</v>
      </c>
      <c r="L14" s="21">
        <v>5964.91</v>
      </c>
      <c r="M14" s="21">
        <v>7466.16</v>
      </c>
      <c r="N14" s="29">
        <v>-0.2011</v>
      </c>
      <c r="O14" s="21">
        <v>-1501.25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53</v>
      </c>
      <c r="L15" s="21">
        <v>2927.51</v>
      </c>
      <c r="M15" s="21">
        <v>3605.39</v>
      </c>
      <c r="N15" s="29">
        <v>-0.188</v>
      </c>
      <c r="O15" s="21">
        <v>-677.88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54</v>
      </c>
      <c r="L16" s="21">
        <v>4987.9799999999996</v>
      </c>
      <c r="M16" s="21">
        <v>5979.85</v>
      </c>
      <c r="N16" s="29">
        <v>-0.16589999999999999</v>
      </c>
      <c r="O16" s="21">
        <v>-991.87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55</v>
      </c>
      <c r="L17" s="21">
        <v>1773.78</v>
      </c>
      <c r="M17" s="21">
        <v>2081.63</v>
      </c>
      <c r="N17" s="29">
        <v>-0.1479</v>
      </c>
      <c r="O17" s="21">
        <v>-307.85000000000002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56</v>
      </c>
      <c r="L18" s="33">
        <v>14.81</v>
      </c>
      <c r="M18" s="33">
        <v>16.809999999999999</v>
      </c>
      <c r="N18" s="34">
        <v>-0.11899999999999999</v>
      </c>
      <c r="O18" s="33">
        <v>-2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2" t="s">
        <v>77</v>
      </c>
      <c r="C26" s="73"/>
      <c r="D26" s="73"/>
      <c r="E26" s="73"/>
      <c r="F26" s="74"/>
      <c r="G26" s="35"/>
      <c r="H26" s="35"/>
      <c r="I26" s="35"/>
      <c r="J26" s="35"/>
      <c r="K26" s="35"/>
      <c r="L26" s="35"/>
      <c r="M26" s="35"/>
      <c r="N26" s="35"/>
      <c r="O26" s="35"/>
      <c r="P26" s="60" t="s">
        <v>124</v>
      </c>
      <c r="Q26" s="61"/>
      <c r="R26" s="61"/>
      <c r="S26" s="61"/>
      <c r="T26" s="62"/>
      <c r="U26" s="35"/>
      <c r="V26" s="35"/>
      <c r="W26" s="60" t="s">
        <v>141</v>
      </c>
      <c r="X26" s="61"/>
      <c r="Y26" s="61"/>
      <c r="Z26" s="61"/>
      <c r="AA26" s="62"/>
      <c r="AB26" s="35"/>
      <c r="AC26" s="35"/>
      <c r="AD26" s="60" t="s">
        <v>153</v>
      </c>
      <c r="AE26" s="61"/>
      <c r="AF26" s="61"/>
      <c r="AG26" s="61"/>
      <c r="AH26" s="62"/>
      <c r="AI26" s="35"/>
      <c r="AJ26" s="35"/>
      <c r="AK26" s="60" t="s">
        <v>174</v>
      </c>
      <c r="AL26" s="61"/>
      <c r="AM26" s="61"/>
      <c r="AN26" s="61"/>
      <c r="AO26" s="62"/>
      <c r="AP26" s="35"/>
      <c r="AQ26" s="35"/>
      <c r="AR26" s="60" t="s">
        <v>177</v>
      </c>
      <c r="AS26" s="61"/>
      <c r="AT26" s="61"/>
      <c r="AU26" s="61"/>
      <c r="AV26" s="62"/>
      <c r="AW26" s="35"/>
      <c r="AX26" s="35"/>
      <c r="AY26" s="60" t="s">
        <v>178</v>
      </c>
      <c r="AZ26" s="61"/>
      <c r="BA26" s="61"/>
      <c r="BB26" s="61"/>
      <c r="BC26" s="62"/>
      <c r="BD26" s="35"/>
      <c r="BE26" s="35"/>
      <c r="BF26" s="60" t="s">
        <v>179</v>
      </c>
      <c r="BG26" s="61"/>
      <c r="BH26" s="61"/>
      <c r="BI26" s="61"/>
      <c r="BJ26" s="62"/>
      <c r="BK26" s="35"/>
      <c r="BL26" s="35"/>
      <c r="BM26" s="60" t="s">
        <v>188</v>
      </c>
      <c r="BN26" s="61"/>
      <c r="BO26" s="61"/>
      <c r="BP26" s="61"/>
      <c r="BQ26" s="62"/>
      <c r="BR26" s="35"/>
      <c r="BS26" s="35"/>
      <c r="BT26" s="60" t="s">
        <v>189</v>
      </c>
      <c r="BU26" s="61"/>
      <c r="BV26" s="61"/>
      <c r="BW26" s="61"/>
      <c r="BX26" s="62"/>
      <c r="BY26" s="35"/>
      <c r="BZ26" s="35"/>
      <c r="CA26" s="60" t="s">
        <v>234</v>
      </c>
      <c r="CB26" s="61"/>
      <c r="CC26" s="61"/>
      <c r="CD26" s="61"/>
      <c r="CE26" s="62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0" t="s">
        <v>118</v>
      </c>
      <c r="J27" s="61"/>
      <c r="K27" s="61"/>
      <c r="L27" s="61"/>
      <c r="M27" s="62"/>
      <c r="N27" s="35"/>
      <c r="O27" s="35"/>
      <c r="P27" s="63"/>
      <c r="Q27" s="64"/>
      <c r="R27" s="64"/>
      <c r="S27" s="64"/>
      <c r="T27" s="65"/>
      <c r="U27" s="35"/>
      <c r="V27" s="35"/>
      <c r="W27" s="63"/>
      <c r="X27" s="64"/>
      <c r="Y27" s="64"/>
      <c r="Z27" s="64"/>
      <c r="AA27" s="65"/>
      <c r="AB27" s="35"/>
      <c r="AC27" s="35"/>
      <c r="AD27" s="63"/>
      <c r="AE27" s="64"/>
      <c r="AF27" s="64"/>
      <c r="AG27" s="64"/>
      <c r="AH27" s="65"/>
      <c r="AI27" s="35"/>
      <c r="AJ27" s="35"/>
      <c r="AK27" s="63"/>
      <c r="AL27" s="64"/>
      <c r="AM27" s="64"/>
      <c r="AN27" s="64"/>
      <c r="AO27" s="65"/>
      <c r="AP27" s="35"/>
      <c r="AQ27" s="35"/>
      <c r="AR27" s="63"/>
      <c r="AS27" s="64"/>
      <c r="AT27" s="64"/>
      <c r="AU27" s="64"/>
      <c r="AV27" s="65"/>
      <c r="AW27" s="35"/>
      <c r="AX27" s="35"/>
      <c r="AY27" s="63"/>
      <c r="AZ27" s="64"/>
      <c r="BA27" s="64"/>
      <c r="BB27" s="64"/>
      <c r="BC27" s="65"/>
      <c r="BD27" s="35"/>
      <c r="BE27" s="35"/>
      <c r="BF27" s="63"/>
      <c r="BG27" s="64"/>
      <c r="BH27" s="64"/>
      <c r="BI27" s="64"/>
      <c r="BJ27" s="65"/>
      <c r="BK27" s="35"/>
      <c r="BL27" s="35"/>
      <c r="BM27" s="63"/>
      <c r="BN27" s="64"/>
      <c r="BO27" s="64"/>
      <c r="BP27" s="64"/>
      <c r="BQ27" s="65"/>
      <c r="BR27" s="35"/>
      <c r="BS27" s="35"/>
      <c r="BT27" s="63"/>
      <c r="BU27" s="64"/>
      <c r="BV27" s="64"/>
      <c r="BW27" s="64"/>
      <c r="BX27" s="65"/>
      <c r="BY27" s="35"/>
      <c r="BZ27" s="35"/>
      <c r="CA27" s="63"/>
      <c r="CB27" s="64"/>
      <c r="CC27" s="64"/>
      <c r="CD27" s="64"/>
      <c r="CE27" s="65"/>
      <c r="CF27" s="35"/>
    </row>
    <row r="28" spans="1:84" ht="15" thickBot="1" x14ac:dyDescent="0.35">
      <c r="A28" s="35"/>
      <c r="B28" s="24" t="s">
        <v>62</v>
      </c>
      <c r="C28" s="21">
        <v>571.42999999999995</v>
      </c>
      <c r="D28" s="21">
        <v>985.71</v>
      </c>
      <c r="E28" s="29">
        <v>-0.42030000000000001</v>
      </c>
      <c r="F28" s="25">
        <v>-414.28</v>
      </c>
      <c r="G28" s="35"/>
      <c r="H28" s="35"/>
      <c r="I28" s="63"/>
      <c r="J28" s="64"/>
      <c r="K28" s="64"/>
      <c r="L28" s="64"/>
      <c r="M28" s="65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63</v>
      </c>
      <c r="C29" s="21">
        <v>500</v>
      </c>
      <c r="D29" s="21">
        <v>832.69</v>
      </c>
      <c r="E29" s="29">
        <v>-0.39950000000000002</v>
      </c>
      <c r="F29" s="25">
        <v>-332.69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120</v>
      </c>
      <c r="Q29" s="21">
        <v>270.37</v>
      </c>
      <c r="R29" s="21">
        <v>478.7</v>
      </c>
      <c r="S29" s="29">
        <v>-0.43519999999999998</v>
      </c>
      <c r="T29" s="25">
        <v>-208.33</v>
      </c>
      <c r="U29" s="35"/>
      <c r="V29" s="35"/>
      <c r="W29" s="21" t="s">
        <v>125</v>
      </c>
      <c r="X29" s="21">
        <v>488.48</v>
      </c>
      <c r="Y29" s="21">
        <v>1007.56</v>
      </c>
      <c r="Z29" s="29">
        <v>-0.51519999999999999</v>
      </c>
      <c r="AA29" s="21">
        <v>-519.08000000000004</v>
      </c>
      <c r="AB29" s="35"/>
      <c r="AC29" s="35"/>
      <c r="AD29" s="24" t="s">
        <v>154</v>
      </c>
      <c r="AE29" s="21">
        <v>574.91</v>
      </c>
      <c r="AF29" s="21">
        <v>872.98</v>
      </c>
      <c r="AG29" s="29">
        <v>-0.34139999999999998</v>
      </c>
      <c r="AH29" s="25">
        <v>-298.07</v>
      </c>
      <c r="AI29" s="35"/>
      <c r="AJ29" s="35"/>
      <c r="AK29" s="24" t="s">
        <v>172</v>
      </c>
      <c r="AL29" s="21">
        <v>5630.43</v>
      </c>
      <c r="AM29" s="21">
        <v>8678.26</v>
      </c>
      <c r="AN29" s="29">
        <v>-0.35120000000000001</v>
      </c>
      <c r="AO29" s="25">
        <v>-3047.83</v>
      </c>
      <c r="AP29" s="35"/>
      <c r="AQ29" s="35"/>
      <c r="AR29" s="24" t="s">
        <v>175</v>
      </c>
      <c r="AS29" s="21">
        <v>1162.77</v>
      </c>
      <c r="AT29" s="21">
        <v>1532.22</v>
      </c>
      <c r="AU29" s="29">
        <v>-0.24110000000000001</v>
      </c>
      <c r="AV29" s="25">
        <v>-369.45</v>
      </c>
      <c r="AW29" s="35"/>
      <c r="AX29" s="35"/>
      <c r="AY29" s="24" t="s">
        <v>142</v>
      </c>
      <c r="AZ29" s="21">
        <v>481.15</v>
      </c>
      <c r="BA29" s="21">
        <v>709.8</v>
      </c>
      <c r="BB29" s="29">
        <v>-0.3221</v>
      </c>
      <c r="BC29" s="25">
        <v>-228.65</v>
      </c>
      <c r="BD29" s="35"/>
      <c r="BE29" s="35"/>
      <c r="BF29" s="24" t="s">
        <v>180</v>
      </c>
      <c r="BG29" s="21">
        <v>1059.08</v>
      </c>
      <c r="BH29" s="21">
        <v>1575.49</v>
      </c>
      <c r="BI29" s="29">
        <v>-0.32779999999999998</v>
      </c>
      <c r="BJ29" s="25">
        <v>-516.41</v>
      </c>
      <c r="BK29" s="35"/>
      <c r="BL29" s="35"/>
      <c r="BM29" s="24" t="s">
        <v>184</v>
      </c>
      <c r="BN29" s="21">
        <v>471</v>
      </c>
      <c r="BO29" s="21">
        <v>621</v>
      </c>
      <c r="BP29" s="29">
        <v>-0.24149999999999999</v>
      </c>
      <c r="BQ29" s="25">
        <v>-150</v>
      </c>
      <c r="BR29" s="35"/>
      <c r="BS29" s="35"/>
      <c r="BT29" s="24" t="s">
        <v>190</v>
      </c>
      <c r="BU29" s="21">
        <v>794.42</v>
      </c>
      <c r="BV29" s="21">
        <v>1200</v>
      </c>
      <c r="BW29" s="29">
        <v>-0.33800000000000002</v>
      </c>
      <c r="BX29" s="25">
        <v>-405.58</v>
      </c>
      <c r="BY29" s="35"/>
      <c r="BZ29" s="35"/>
      <c r="CA29" s="24" t="s">
        <v>235</v>
      </c>
      <c r="CB29" s="21">
        <v>295</v>
      </c>
      <c r="CC29" s="21">
        <v>419</v>
      </c>
      <c r="CD29" s="29">
        <v>-0.2959</v>
      </c>
      <c r="CE29" s="25">
        <v>-124</v>
      </c>
      <c r="CF29" s="35"/>
    </row>
    <row r="30" spans="1:84" ht="15" thickBot="1" x14ac:dyDescent="0.35">
      <c r="A30" s="35"/>
      <c r="B30" s="24" t="s">
        <v>64</v>
      </c>
      <c r="C30" s="21">
        <v>773</v>
      </c>
      <c r="D30" s="21">
        <v>1282</v>
      </c>
      <c r="E30" s="29">
        <v>-0.39700000000000002</v>
      </c>
      <c r="F30" s="25">
        <v>-509</v>
      </c>
      <c r="G30" s="35"/>
      <c r="H30" s="35"/>
      <c r="I30" s="24" t="s">
        <v>78</v>
      </c>
      <c r="J30" s="21">
        <v>546.16</v>
      </c>
      <c r="K30" s="21">
        <v>1093.08</v>
      </c>
      <c r="L30" s="29">
        <v>-0.50029999999999997</v>
      </c>
      <c r="M30" s="25">
        <v>-546.91999999999996</v>
      </c>
      <c r="N30" s="35"/>
      <c r="O30" s="35"/>
      <c r="P30" s="24" t="s">
        <v>121</v>
      </c>
      <c r="Q30" s="21">
        <v>571</v>
      </c>
      <c r="R30" s="21">
        <v>965</v>
      </c>
      <c r="S30" s="29">
        <v>-0.4083</v>
      </c>
      <c r="T30" s="25">
        <v>-394</v>
      </c>
      <c r="U30" s="35"/>
      <c r="V30" s="35"/>
      <c r="W30" s="21" t="s">
        <v>126</v>
      </c>
      <c r="X30" s="21">
        <v>444.23</v>
      </c>
      <c r="Y30" s="21">
        <v>701.73</v>
      </c>
      <c r="Z30" s="29">
        <v>-0.36699999999999999</v>
      </c>
      <c r="AA30" s="21">
        <v>-257.5</v>
      </c>
      <c r="AB30" s="35"/>
      <c r="AC30" s="35"/>
      <c r="AD30" s="24" t="s">
        <v>155</v>
      </c>
      <c r="AE30" s="21">
        <v>530.38</v>
      </c>
      <c r="AF30" s="21">
        <v>784.76</v>
      </c>
      <c r="AG30" s="29">
        <v>-0.32419999999999999</v>
      </c>
      <c r="AH30" s="25">
        <v>-254.38</v>
      </c>
      <c r="AI30" s="35"/>
      <c r="AJ30" s="35"/>
      <c r="AK30" s="26" t="s">
        <v>173</v>
      </c>
      <c r="AL30" s="33">
        <v>5000</v>
      </c>
      <c r="AM30" s="33">
        <v>6680</v>
      </c>
      <c r="AN30" s="34">
        <v>-0.2515</v>
      </c>
      <c r="AO30" s="28">
        <v>-1680</v>
      </c>
      <c r="AP30" s="35"/>
      <c r="AQ30" s="35"/>
      <c r="AR30" s="26" t="s">
        <v>176</v>
      </c>
      <c r="AS30" s="33">
        <v>829.17</v>
      </c>
      <c r="AT30" s="33">
        <v>1033.33</v>
      </c>
      <c r="AU30" s="34">
        <v>-0.1976</v>
      </c>
      <c r="AV30" s="28">
        <v>-204.16</v>
      </c>
      <c r="AW30" s="35"/>
      <c r="AX30" s="35"/>
      <c r="AY30" s="24" t="s">
        <v>143</v>
      </c>
      <c r="AZ30" s="21">
        <v>479.9</v>
      </c>
      <c r="BA30" s="21">
        <v>704</v>
      </c>
      <c r="BB30" s="29">
        <v>-0.31830000000000003</v>
      </c>
      <c r="BC30" s="25">
        <v>-224.1</v>
      </c>
      <c r="BD30" s="35"/>
      <c r="BE30" s="35"/>
      <c r="BF30" s="24" t="s">
        <v>181</v>
      </c>
      <c r="BG30" s="21">
        <v>5931.82</v>
      </c>
      <c r="BH30" s="21">
        <v>6800</v>
      </c>
      <c r="BI30" s="29">
        <v>-0.12770000000000001</v>
      </c>
      <c r="BJ30" s="25">
        <v>-868.18</v>
      </c>
      <c r="BK30" s="35"/>
      <c r="BL30" s="35"/>
      <c r="BM30" s="24" t="s">
        <v>185</v>
      </c>
      <c r="BN30" s="21">
        <v>206.67</v>
      </c>
      <c r="BO30" s="21">
        <v>261.89999999999998</v>
      </c>
      <c r="BP30" s="29">
        <v>-0.2109</v>
      </c>
      <c r="BQ30" s="25">
        <v>-55.23</v>
      </c>
      <c r="BR30" s="35"/>
      <c r="BS30" s="35"/>
      <c r="BT30" s="24" t="s">
        <v>191</v>
      </c>
      <c r="BU30" s="21">
        <v>1101.9100000000001</v>
      </c>
      <c r="BV30" s="21">
        <v>1640.91</v>
      </c>
      <c r="BW30" s="29">
        <v>-0.32850000000000001</v>
      </c>
      <c r="BX30" s="25">
        <v>-539</v>
      </c>
      <c r="BY30" s="35"/>
      <c r="BZ30" s="35"/>
      <c r="CA30" s="24" t="s">
        <v>236</v>
      </c>
      <c r="CB30" s="21">
        <v>275</v>
      </c>
      <c r="CC30" s="21">
        <v>380</v>
      </c>
      <c r="CD30" s="29">
        <v>-0.27629999999999999</v>
      </c>
      <c r="CE30" s="25">
        <v>-105</v>
      </c>
      <c r="CF30" s="35"/>
    </row>
    <row r="31" spans="1:84" x14ac:dyDescent="0.3">
      <c r="A31" s="35"/>
      <c r="B31" s="24" t="s">
        <v>65</v>
      </c>
      <c r="C31" s="21">
        <v>413.18</v>
      </c>
      <c r="D31" s="21">
        <v>671.31</v>
      </c>
      <c r="E31" s="29">
        <v>-0.38450000000000001</v>
      </c>
      <c r="F31" s="25">
        <v>-258.13</v>
      </c>
      <c r="G31" s="35"/>
      <c r="H31" s="35"/>
      <c r="I31" s="24" t="s">
        <v>79</v>
      </c>
      <c r="J31" s="21">
        <v>362.62</v>
      </c>
      <c r="K31" s="21">
        <v>710.28</v>
      </c>
      <c r="L31" s="29">
        <v>-0.48949999999999999</v>
      </c>
      <c r="M31" s="25">
        <v>-347.66</v>
      </c>
      <c r="N31" s="35"/>
      <c r="O31" s="35"/>
      <c r="P31" s="24" t="s">
        <v>122</v>
      </c>
      <c r="Q31" s="21">
        <v>335</v>
      </c>
      <c r="R31" s="21">
        <v>469</v>
      </c>
      <c r="S31" s="29">
        <v>-0.28570000000000001</v>
      </c>
      <c r="T31" s="25">
        <v>-134</v>
      </c>
      <c r="U31" s="35"/>
      <c r="V31" s="35"/>
      <c r="W31" s="21" t="s">
        <v>127</v>
      </c>
      <c r="X31" s="21">
        <v>341.71</v>
      </c>
      <c r="Y31" s="21">
        <v>538.1</v>
      </c>
      <c r="Z31" s="29">
        <v>-0.36499999999999999</v>
      </c>
      <c r="AA31" s="21">
        <v>-196.39</v>
      </c>
      <c r="AB31" s="35"/>
      <c r="AC31" s="35"/>
      <c r="AD31" s="24" t="s">
        <v>156</v>
      </c>
      <c r="AE31" s="21">
        <v>562.59</v>
      </c>
      <c r="AF31" s="21">
        <v>820.44</v>
      </c>
      <c r="AG31" s="29">
        <v>-0.31430000000000002</v>
      </c>
      <c r="AH31" s="25">
        <v>-257.85000000000002</v>
      </c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24" t="s">
        <v>144</v>
      </c>
      <c r="AZ31" s="21">
        <v>560.29999999999995</v>
      </c>
      <c r="BA31" s="21">
        <v>821</v>
      </c>
      <c r="BB31" s="29">
        <v>-0.3175</v>
      </c>
      <c r="BC31" s="25">
        <v>-260.7</v>
      </c>
      <c r="BD31" s="35"/>
      <c r="BE31" s="35"/>
      <c r="BF31" s="24" t="s">
        <v>182</v>
      </c>
      <c r="BG31" s="21">
        <v>9890</v>
      </c>
      <c r="BH31" s="21">
        <v>10800</v>
      </c>
      <c r="BI31" s="29">
        <v>-8.43E-2</v>
      </c>
      <c r="BJ31" s="25">
        <v>-910</v>
      </c>
      <c r="BK31" s="35"/>
      <c r="BL31" s="35"/>
      <c r="BM31" s="24" t="s">
        <v>186</v>
      </c>
      <c r="BN31" s="21">
        <v>323.08</v>
      </c>
      <c r="BO31" s="21">
        <v>399.04</v>
      </c>
      <c r="BP31" s="29">
        <v>-0.19040000000000001</v>
      </c>
      <c r="BQ31" s="25">
        <v>-75.959999999999994</v>
      </c>
      <c r="BR31" s="35"/>
      <c r="BS31" s="35"/>
      <c r="BT31" s="24" t="s">
        <v>192</v>
      </c>
      <c r="BU31" s="21">
        <v>1097</v>
      </c>
      <c r="BV31" s="21">
        <v>1567</v>
      </c>
      <c r="BW31" s="29">
        <v>-0.2999</v>
      </c>
      <c r="BX31" s="25">
        <v>-470</v>
      </c>
      <c r="BY31" s="35"/>
      <c r="BZ31" s="35"/>
      <c r="CA31" s="24" t="s">
        <v>237</v>
      </c>
      <c r="CB31" s="21">
        <v>385.78</v>
      </c>
      <c r="CC31" s="21">
        <v>504.89</v>
      </c>
      <c r="CD31" s="29">
        <v>-0.2359</v>
      </c>
      <c r="CE31" s="25">
        <v>-119.11</v>
      </c>
      <c r="CF31" s="35"/>
    </row>
    <row r="32" spans="1:84" ht="15" thickBot="1" x14ac:dyDescent="0.35">
      <c r="A32" s="35"/>
      <c r="B32" s="24" t="s">
        <v>66</v>
      </c>
      <c r="C32" s="21">
        <v>408</v>
      </c>
      <c r="D32" s="21">
        <v>660</v>
      </c>
      <c r="E32" s="29">
        <v>-0.38179999999999997</v>
      </c>
      <c r="F32" s="25">
        <v>-252</v>
      </c>
      <c r="G32" s="35"/>
      <c r="H32" s="35"/>
      <c r="I32" s="24" t="s">
        <v>80</v>
      </c>
      <c r="J32" s="21">
        <v>274.52999999999997</v>
      </c>
      <c r="K32" s="21">
        <v>529.71</v>
      </c>
      <c r="L32" s="29">
        <v>-0.48170000000000002</v>
      </c>
      <c r="M32" s="25">
        <v>-255.18</v>
      </c>
      <c r="N32" s="35"/>
      <c r="O32" s="35"/>
      <c r="P32" s="26" t="s">
        <v>123</v>
      </c>
      <c r="Q32" s="33">
        <v>2833.33</v>
      </c>
      <c r="R32" s="33">
        <v>3508.77</v>
      </c>
      <c r="S32" s="34">
        <v>-0.1925</v>
      </c>
      <c r="T32" s="28">
        <v>-675.44</v>
      </c>
      <c r="U32" s="35"/>
      <c r="V32" s="35"/>
      <c r="W32" s="21" t="s">
        <v>128</v>
      </c>
      <c r="X32" s="21">
        <v>329.2</v>
      </c>
      <c r="Y32" s="21">
        <v>496.5</v>
      </c>
      <c r="Z32" s="29">
        <v>-0.33700000000000002</v>
      </c>
      <c r="AA32" s="21">
        <v>-167.3</v>
      </c>
      <c r="AB32" s="35"/>
      <c r="AC32" s="35"/>
      <c r="AD32" s="24" t="s">
        <v>157</v>
      </c>
      <c r="AE32" s="21">
        <v>520</v>
      </c>
      <c r="AF32" s="21">
        <v>755</v>
      </c>
      <c r="AG32" s="29">
        <v>-0.31130000000000002</v>
      </c>
      <c r="AH32" s="25">
        <v>-235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145</v>
      </c>
      <c r="AZ32" s="21">
        <v>490</v>
      </c>
      <c r="BA32" s="21">
        <v>700</v>
      </c>
      <c r="BB32" s="29">
        <v>-0.3</v>
      </c>
      <c r="BC32" s="25">
        <v>-210</v>
      </c>
      <c r="BD32" s="35"/>
      <c r="BE32" s="35"/>
      <c r="BF32" s="26" t="s">
        <v>183</v>
      </c>
      <c r="BG32" s="33">
        <v>18798</v>
      </c>
      <c r="BH32" s="33">
        <v>19960</v>
      </c>
      <c r="BI32" s="34">
        <v>-5.8200000000000002E-2</v>
      </c>
      <c r="BJ32" s="28">
        <v>-1162</v>
      </c>
      <c r="BK32" s="35"/>
      <c r="BL32" s="35"/>
      <c r="BM32" s="26" t="s">
        <v>187</v>
      </c>
      <c r="BN32" s="33">
        <v>1266</v>
      </c>
      <c r="BO32" s="33">
        <v>1505</v>
      </c>
      <c r="BP32" s="34">
        <v>-0.1588</v>
      </c>
      <c r="BQ32" s="28">
        <v>-239</v>
      </c>
      <c r="BR32" s="35"/>
      <c r="BS32" s="35"/>
      <c r="BT32" s="24" t="s">
        <v>193</v>
      </c>
      <c r="BU32" s="21">
        <v>938.9</v>
      </c>
      <c r="BV32" s="21">
        <v>1321</v>
      </c>
      <c r="BW32" s="29">
        <v>-0.2893</v>
      </c>
      <c r="BX32" s="25">
        <v>-382.1</v>
      </c>
      <c r="BY32" s="35"/>
      <c r="BZ32" s="35"/>
      <c r="CA32" s="24" t="s">
        <v>238</v>
      </c>
      <c r="CB32" s="21">
        <v>283.33</v>
      </c>
      <c r="CC32" s="21">
        <v>368.52</v>
      </c>
      <c r="CD32" s="29">
        <v>-0.23119999999999999</v>
      </c>
      <c r="CE32" s="25">
        <v>-85.19</v>
      </c>
      <c r="CF32" s="35"/>
    </row>
    <row r="33" spans="1:84" x14ac:dyDescent="0.3">
      <c r="A33" s="35"/>
      <c r="B33" s="24" t="s">
        <v>67</v>
      </c>
      <c r="C33" s="21">
        <v>465</v>
      </c>
      <c r="D33" s="21">
        <v>742</v>
      </c>
      <c r="E33" s="29">
        <v>-0.37330000000000002</v>
      </c>
      <c r="F33" s="25">
        <v>-277</v>
      </c>
      <c r="G33" s="35"/>
      <c r="H33" s="35"/>
      <c r="I33" s="24" t="s">
        <v>81</v>
      </c>
      <c r="J33" s="21">
        <v>330</v>
      </c>
      <c r="K33" s="21">
        <v>629</v>
      </c>
      <c r="L33" s="29">
        <v>-0.47539999999999999</v>
      </c>
      <c r="M33" s="25">
        <v>-299</v>
      </c>
      <c r="N33" s="35"/>
      <c r="O33" s="35"/>
      <c r="P33" s="35"/>
      <c r="Q33" s="35"/>
      <c r="R33" s="35"/>
      <c r="S33" s="35"/>
      <c r="T33" s="35"/>
      <c r="U33" s="35"/>
      <c r="V33" s="35"/>
      <c r="W33" s="21" t="s">
        <v>129</v>
      </c>
      <c r="X33" s="21">
        <v>507.76</v>
      </c>
      <c r="Y33" s="21">
        <v>726.03</v>
      </c>
      <c r="Z33" s="29">
        <v>-0.30059999999999998</v>
      </c>
      <c r="AA33" s="21">
        <v>-218.27</v>
      </c>
      <c r="AB33" s="35"/>
      <c r="AC33" s="35"/>
      <c r="AD33" s="24" t="s">
        <v>158</v>
      </c>
      <c r="AE33" s="21">
        <v>800</v>
      </c>
      <c r="AF33" s="21">
        <v>1145</v>
      </c>
      <c r="AG33" s="29">
        <v>-0.30130000000000001</v>
      </c>
      <c r="AH33" s="25">
        <v>-345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146</v>
      </c>
      <c r="AZ33" s="21">
        <v>816.36</v>
      </c>
      <c r="BA33" s="21">
        <v>1141.82</v>
      </c>
      <c r="BB33" s="29">
        <v>-0.28499999999999998</v>
      </c>
      <c r="BC33" s="25">
        <v>-325.45999999999998</v>
      </c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24" t="s">
        <v>194</v>
      </c>
      <c r="BU33" s="21">
        <v>742.17</v>
      </c>
      <c r="BV33" s="21">
        <v>1025.69</v>
      </c>
      <c r="BW33" s="29">
        <v>-0.27639999999999998</v>
      </c>
      <c r="BX33" s="25">
        <v>-283.52</v>
      </c>
      <c r="BY33" s="35"/>
      <c r="BZ33" s="35"/>
      <c r="CA33" s="24" t="s">
        <v>239</v>
      </c>
      <c r="CB33" s="21">
        <v>271.85000000000002</v>
      </c>
      <c r="CC33" s="21">
        <v>349.24</v>
      </c>
      <c r="CD33" s="29">
        <v>-0.22159999999999999</v>
      </c>
      <c r="CE33" s="25">
        <v>-77.39</v>
      </c>
      <c r="CF33" s="35"/>
    </row>
    <row r="34" spans="1:84" x14ac:dyDescent="0.3">
      <c r="A34" s="35"/>
      <c r="B34" s="24" t="s">
        <v>68</v>
      </c>
      <c r="C34" s="21">
        <v>408.2</v>
      </c>
      <c r="D34" s="21">
        <v>615.23</v>
      </c>
      <c r="E34" s="29">
        <v>-0.33650000000000002</v>
      </c>
      <c r="F34" s="25">
        <v>-207.03</v>
      </c>
      <c r="G34" s="35"/>
      <c r="H34" s="35"/>
      <c r="I34" s="24" t="s">
        <v>82</v>
      </c>
      <c r="J34" s="21">
        <v>881.82</v>
      </c>
      <c r="K34" s="21">
        <v>1648.18</v>
      </c>
      <c r="L34" s="29">
        <v>-0.46500000000000002</v>
      </c>
      <c r="M34" s="25">
        <v>-766.36</v>
      </c>
      <c r="N34" s="35"/>
      <c r="O34" s="35"/>
      <c r="P34" s="35"/>
      <c r="Q34" s="35"/>
      <c r="R34" s="35"/>
      <c r="S34" s="35"/>
      <c r="T34" s="35"/>
      <c r="U34" s="35"/>
      <c r="V34" s="35"/>
      <c r="W34" s="21" t="s">
        <v>130</v>
      </c>
      <c r="X34" s="21">
        <v>387.33</v>
      </c>
      <c r="Y34" s="21">
        <v>550.23</v>
      </c>
      <c r="Z34" s="29">
        <v>-0.29609999999999997</v>
      </c>
      <c r="AA34" s="21">
        <v>-162.9</v>
      </c>
      <c r="AB34" s="35"/>
      <c r="AC34" s="35"/>
      <c r="AD34" s="24" t="s">
        <v>159</v>
      </c>
      <c r="AE34" s="21">
        <v>680.91</v>
      </c>
      <c r="AF34" s="21">
        <v>971.82</v>
      </c>
      <c r="AG34" s="29">
        <v>-0.29930000000000001</v>
      </c>
      <c r="AH34" s="25">
        <v>-290.91000000000003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147</v>
      </c>
      <c r="AZ34" s="21">
        <v>524.59</v>
      </c>
      <c r="BA34" s="21">
        <v>718.58</v>
      </c>
      <c r="BB34" s="29">
        <v>-0.27</v>
      </c>
      <c r="BC34" s="25">
        <v>-193.99</v>
      </c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195</v>
      </c>
      <c r="BU34" s="21">
        <v>1513.04</v>
      </c>
      <c r="BV34" s="21">
        <v>2052.17</v>
      </c>
      <c r="BW34" s="29">
        <v>-0.26269999999999999</v>
      </c>
      <c r="BX34" s="25">
        <v>-539.13</v>
      </c>
      <c r="BY34" s="35"/>
      <c r="BZ34" s="35"/>
      <c r="CA34" s="24" t="s">
        <v>240</v>
      </c>
      <c r="CB34" s="21">
        <v>369.31</v>
      </c>
      <c r="CC34" s="21">
        <v>472.77</v>
      </c>
      <c r="CD34" s="29">
        <v>-0.21879999999999999</v>
      </c>
      <c r="CE34" s="25">
        <v>-103.46</v>
      </c>
      <c r="CF34" s="35"/>
    </row>
    <row r="35" spans="1:84" x14ac:dyDescent="0.3">
      <c r="A35" s="35"/>
      <c r="B35" s="24" t="s">
        <v>69</v>
      </c>
      <c r="C35" s="21">
        <v>433.8</v>
      </c>
      <c r="D35" s="21">
        <v>650.70000000000005</v>
      </c>
      <c r="E35" s="29">
        <v>-0.33329999999999999</v>
      </c>
      <c r="F35" s="25">
        <v>-216.9</v>
      </c>
      <c r="G35" s="35"/>
      <c r="H35" s="35"/>
      <c r="I35" s="24" t="s">
        <v>83</v>
      </c>
      <c r="J35" s="21">
        <v>289</v>
      </c>
      <c r="K35" s="21">
        <v>527</v>
      </c>
      <c r="L35" s="29">
        <v>-0.4516</v>
      </c>
      <c r="M35" s="25">
        <v>-238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131</v>
      </c>
      <c r="X35" s="21">
        <v>398</v>
      </c>
      <c r="Y35" s="21">
        <v>562</v>
      </c>
      <c r="Z35" s="29">
        <v>-0.2918</v>
      </c>
      <c r="AA35" s="21">
        <v>-164</v>
      </c>
      <c r="AB35" s="35"/>
      <c r="AC35" s="35"/>
      <c r="AD35" s="24" t="s">
        <v>160</v>
      </c>
      <c r="AE35" s="21">
        <v>600.15</v>
      </c>
      <c r="AF35" s="21">
        <v>850.71</v>
      </c>
      <c r="AG35" s="29">
        <v>-0.29449999999999998</v>
      </c>
      <c r="AH35" s="25">
        <v>-250.56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148</v>
      </c>
      <c r="AZ35" s="21">
        <v>1034.8</v>
      </c>
      <c r="BA35" s="21">
        <v>1380.05</v>
      </c>
      <c r="BB35" s="29">
        <v>-0.25019999999999998</v>
      </c>
      <c r="BC35" s="25">
        <v>-345.25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196</v>
      </c>
      <c r="BU35" s="21">
        <v>1142.8599999999999</v>
      </c>
      <c r="BV35" s="21">
        <v>1546.22</v>
      </c>
      <c r="BW35" s="29">
        <v>-0.26090000000000002</v>
      </c>
      <c r="BX35" s="25">
        <v>-403.36</v>
      </c>
      <c r="BY35" s="35"/>
      <c r="BZ35" s="35"/>
      <c r="CA35" s="24" t="s">
        <v>241</v>
      </c>
      <c r="CB35" s="21">
        <v>277.54000000000002</v>
      </c>
      <c r="CC35" s="21">
        <v>351.9</v>
      </c>
      <c r="CD35" s="29">
        <v>-0.21129999999999999</v>
      </c>
      <c r="CE35" s="25">
        <v>-74.36</v>
      </c>
      <c r="CF35" s="35"/>
    </row>
    <row r="36" spans="1:84" x14ac:dyDescent="0.3">
      <c r="A36" s="35"/>
      <c r="B36" s="24" t="s">
        <v>70</v>
      </c>
      <c r="C36" s="21">
        <v>406.01</v>
      </c>
      <c r="D36" s="21">
        <v>606.57000000000005</v>
      </c>
      <c r="E36" s="29">
        <v>-0.3306</v>
      </c>
      <c r="F36" s="25">
        <v>-200.56</v>
      </c>
      <c r="G36" s="35"/>
      <c r="H36" s="35"/>
      <c r="I36" s="24" t="s">
        <v>84</v>
      </c>
      <c r="J36" s="21">
        <v>275.33</v>
      </c>
      <c r="K36" s="21">
        <v>498</v>
      </c>
      <c r="L36" s="29">
        <v>-0.4471</v>
      </c>
      <c r="M36" s="25">
        <v>-222.67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132</v>
      </c>
      <c r="X36" s="21">
        <v>346.82</v>
      </c>
      <c r="Y36" s="21">
        <v>483.62</v>
      </c>
      <c r="Z36" s="29">
        <v>-0.28289999999999998</v>
      </c>
      <c r="AA36" s="21">
        <v>-136.80000000000001</v>
      </c>
      <c r="AB36" s="35"/>
      <c r="AC36" s="35"/>
      <c r="AD36" s="24" t="s">
        <v>161</v>
      </c>
      <c r="AE36" s="21">
        <v>564.15</v>
      </c>
      <c r="AF36" s="21">
        <v>792.45</v>
      </c>
      <c r="AG36" s="29">
        <v>-0.28810000000000002</v>
      </c>
      <c r="AH36" s="25">
        <v>-228.3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149</v>
      </c>
      <c r="AZ36" s="21">
        <v>665.48</v>
      </c>
      <c r="BA36" s="21">
        <v>886.42</v>
      </c>
      <c r="BB36" s="29">
        <v>-0.2492</v>
      </c>
      <c r="BC36" s="25">
        <v>-220.94</v>
      </c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197</v>
      </c>
      <c r="BU36" s="21">
        <v>1178.05</v>
      </c>
      <c r="BV36" s="21">
        <v>1542.28</v>
      </c>
      <c r="BW36" s="29">
        <v>-0.23619999999999999</v>
      </c>
      <c r="BX36" s="25">
        <v>-364.23</v>
      </c>
      <c r="BY36" s="35"/>
      <c r="BZ36" s="35"/>
      <c r="CA36" s="24" t="s">
        <v>242</v>
      </c>
      <c r="CB36" s="21">
        <v>348.36</v>
      </c>
      <c r="CC36" s="21">
        <v>438.59</v>
      </c>
      <c r="CD36" s="29">
        <v>-0.20569999999999999</v>
      </c>
      <c r="CE36" s="25">
        <v>-90.23</v>
      </c>
      <c r="CF36" s="35"/>
    </row>
    <row r="37" spans="1:84" x14ac:dyDescent="0.3">
      <c r="A37" s="35"/>
      <c r="B37" s="24" t="s">
        <v>71</v>
      </c>
      <c r="C37" s="21">
        <v>387</v>
      </c>
      <c r="D37" s="21">
        <v>576</v>
      </c>
      <c r="E37" s="29">
        <v>-0.3281</v>
      </c>
      <c r="F37" s="25">
        <v>-189</v>
      </c>
      <c r="G37" s="35"/>
      <c r="H37" s="35"/>
      <c r="I37" s="24" t="s">
        <v>85</v>
      </c>
      <c r="J37" s="21">
        <v>380</v>
      </c>
      <c r="K37" s="21">
        <v>681</v>
      </c>
      <c r="L37" s="29">
        <v>-0.442</v>
      </c>
      <c r="M37" s="25">
        <v>-301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133</v>
      </c>
      <c r="X37" s="21">
        <v>433.01</v>
      </c>
      <c r="Y37" s="21">
        <v>593.20000000000005</v>
      </c>
      <c r="Z37" s="29">
        <v>-0.27</v>
      </c>
      <c r="AA37" s="21">
        <v>-160.19</v>
      </c>
      <c r="AB37" s="35"/>
      <c r="AC37" s="35"/>
      <c r="AD37" s="24" t="s">
        <v>162</v>
      </c>
      <c r="AE37" s="21">
        <v>551</v>
      </c>
      <c r="AF37" s="21">
        <v>772</v>
      </c>
      <c r="AG37" s="29">
        <v>-0.2863</v>
      </c>
      <c r="AH37" s="25">
        <v>-221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150</v>
      </c>
      <c r="AZ37" s="21">
        <v>1593.33</v>
      </c>
      <c r="BA37" s="21">
        <v>2030</v>
      </c>
      <c r="BB37" s="29">
        <v>-0.21510000000000001</v>
      </c>
      <c r="BC37" s="25">
        <v>-436.67</v>
      </c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198</v>
      </c>
      <c r="BU37" s="21">
        <v>1135.94</v>
      </c>
      <c r="BV37" s="21">
        <v>1474.96</v>
      </c>
      <c r="BW37" s="29">
        <v>-0.22989999999999999</v>
      </c>
      <c r="BX37" s="25">
        <v>-339.02</v>
      </c>
      <c r="BY37" s="35"/>
      <c r="BZ37" s="35"/>
      <c r="CA37" s="24" t="s">
        <v>243</v>
      </c>
      <c r="CB37" s="21">
        <v>345.09</v>
      </c>
      <c r="CC37" s="21">
        <v>433.21</v>
      </c>
      <c r="CD37" s="29">
        <v>-0.2034</v>
      </c>
      <c r="CE37" s="25">
        <v>-88.12</v>
      </c>
      <c r="CF37" s="35"/>
    </row>
    <row r="38" spans="1:84" x14ac:dyDescent="0.3">
      <c r="A38" s="35"/>
      <c r="B38" s="24" t="s">
        <v>72</v>
      </c>
      <c r="C38" s="21">
        <v>558.20000000000005</v>
      </c>
      <c r="D38" s="21">
        <v>811.18</v>
      </c>
      <c r="E38" s="29">
        <v>-0.31190000000000001</v>
      </c>
      <c r="F38" s="25">
        <v>-252.98</v>
      </c>
      <c r="G38" s="35"/>
      <c r="H38" s="35"/>
      <c r="I38" s="24" t="s">
        <v>86</v>
      </c>
      <c r="J38" s="21">
        <v>323.64</v>
      </c>
      <c r="K38" s="21">
        <v>570</v>
      </c>
      <c r="L38" s="29">
        <v>-0.43219999999999997</v>
      </c>
      <c r="M38" s="25">
        <v>-246.36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134</v>
      </c>
      <c r="X38" s="21">
        <v>478.54</v>
      </c>
      <c r="Y38" s="21">
        <v>643.84</v>
      </c>
      <c r="Z38" s="29">
        <v>-0.25669999999999998</v>
      </c>
      <c r="AA38" s="21">
        <v>-165.3</v>
      </c>
      <c r="AB38" s="35"/>
      <c r="AC38" s="35"/>
      <c r="AD38" s="24" t="s">
        <v>163</v>
      </c>
      <c r="AE38" s="21">
        <v>712.17</v>
      </c>
      <c r="AF38" s="21">
        <v>991.89</v>
      </c>
      <c r="AG38" s="29">
        <v>-0.28199999999999997</v>
      </c>
      <c r="AH38" s="25">
        <v>-279.72000000000003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 t="s">
        <v>151</v>
      </c>
      <c r="AZ38" s="21">
        <v>716.81</v>
      </c>
      <c r="BA38" s="21">
        <v>901.77</v>
      </c>
      <c r="BB38" s="29">
        <v>-0.2051</v>
      </c>
      <c r="BC38" s="25">
        <v>-184.96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199</v>
      </c>
      <c r="BU38" s="21">
        <v>1461.71</v>
      </c>
      <c r="BV38" s="21">
        <v>1858.21</v>
      </c>
      <c r="BW38" s="29">
        <v>-0.21340000000000001</v>
      </c>
      <c r="BX38" s="25">
        <v>-396.5</v>
      </c>
      <c r="BY38" s="35"/>
      <c r="BZ38" s="35"/>
      <c r="CA38" s="24" t="s">
        <v>244</v>
      </c>
      <c r="CB38" s="21">
        <v>299.06</v>
      </c>
      <c r="CC38" s="21">
        <v>374.53</v>
      </c>
      <c r="CD38" s="29">
        <v>-0.20150000000000001</v>
      </c>
      <c r="CE38" s="25">
        <v>-75.47</v>
      </c>
      <c r="CF38" s="35"/>
    </row>
    <row r="39" spans="1:84" ht="15" thickBot="1" x14ac:dyDescent="0.35">
      <c r="A39" s="35"/>
      <c r="B39" s="24" t="s">
        <v>73</v>
      </c>
      <c r="C39" s="21">
        <v>334.07</v>
      </c>
      <c r="D39" s="21">
        <v>485.19</v>
      </c>
      <c r="E39" s="29">
        <v>-0.3115</v>
      </c>
      <c r="F39" s="25">
        <v>-151.12</v>
      </c>
      <c r="G39" s="35"/>
      <c r="H39" s="35"/>
      <c r="I39" s="24" t="s">
        <v>87</v>
      </c>
      <c r="J39" s="21">
        <v>589</v>
      </c>
      <c r="K39" s="21">
        <v>1037</v>
      </c>
      <c r="L39" s="29">
        <v>-0.432</v>
      </c>
      <c r="M39" s="25">
        <v>-448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135</v>
      </c>
      <c r="X39" s="21">
        <v>682</v>
      </c>
      <c r="Y39" s="21">
        <v>917</v>
      </c>
      <c r="Z39" s="29">
        <v>-0.25629999999999997</v>
      </c>
      <c r="AA39" s="21">
        <v>-235</v>
      </c>
      <c r="AB39" s="35"/>
      <c r="AC39" s="35"/>
      <c r="AD39" s="24" t="s">
        <v>164</v>
      </c>
      <c r="AE39" s="21">
        <v>791.47</v>
      </c>
      <c r="AF39" s="21">
        <v>1090.05</v>
      </c>
      <c r="AG39" s="29">
        <v>-0.27389999999999998</v>
      </c>
      <c r="AH39" s="25">
        <v>-298.58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 t="s">
        <v>152</v>
      </c>
      <c r="AZ39" s="33">
        <v>1606</v>
      </c>
      <c r="BA39" s="33">
        <v>1936</v>
      </c>
      <c r="BB39" s="34">
        <v>-0.17050000000000001</v>
      </c>
      <c r="BC39" s="28">
        <v>-330</v>
      </c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200</v>
      </c>
      <c r="BU39" s="21">
        <v>1857.14</v>
      </c>
      <c r="BV39" s="21">
        <v>2357.14</v>
      </c>
      <c r="BW39" s="29">
        <v>-0.21210000000000001</v>
      </c>
      <c r="BX39" s="25">
        <v>-500</v>
      </c>
      <c r="BY39" s="35"/>
      <c r="BZ39" s="35"/>
      <c r="CA39" s="24" t="s">
        <v>245</v>
      </c>
      <c r="CB39" s="21">
        <v>290</v>
      </c>
      <c r="CC39" s="21">
        <v>362.5</v>
      </c>
      <c r="CD39" s="29">
        <v>-0.2</v>
      </c>
      <c r="CE39" s="25">
        <v>-72.5</v>
      </c>
      <c r="CF39" s="35"/>
    </row>
    <row r="40" spans="1:84" x14ac:dyDescent="0.3">
      <c r="A40" s="35"/>
      <c r="B40" s="24" t="s">
        <v>74</v>
      </c>
      <c r="C40" s="21">
        <v>338.68</v>
      </c>
      <c r="D40" s="21">
        <v>478.3</v>
      </c>
      <c r="E40" s="29">
        <v>-0.29189999999999999</v>
      </c>
      <c r="F40" s="25">
        <v>-139.62</v>
      </c>
      <c r="G40" s="35"/>
      <c r="H40" s="35"/>
      <c r="I40" s="24" t="s">
        <v>88</v>
      </c>
      <c r="J40" s="21">
        <v>227.05</v>
      </c>
      <c r="K40" s="21">
        <v>398.5</v>
      </c>
      <c r="L40" s="29">
        <v>-0.43020000000000003</v>
      </c>
      <c r="M40" s="25">
        <v>-171.45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136</v>
      </c>
      <c r="X40" s="21">
        <v>392</v>
      </c>
      <c r="Y40" s="21">
        <v>527</v>
      </c>
      <c r="Z40" s="29">
        <v>-0.25619999999999998</v>
      </c>
      <c r="AA40" s="21">
        <v>-135</v>
      </c>
      <c r="AB40" s="35"/>
      <c r="AC40" s="35"/>
      <c r="AD40" s="24" t="s">
        <v>165</v>
      </c>
      <c r="AE40" s="21">
        <v>831.51</v>
      </c>
      <c r="AF40" s="21">
        <v>1133.48</v>
      </c>
      <c r="AG40" s="29">
        <v>-0.26640000000000003</v>
      </c>
      <c r="AH40" s="25">
        <v>-301.97000000000003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201</v>
      </c>
      <c r="BU40" s="21">
        <v>1233.6400000000001</v>
      </c>
      <c r="BV40" s="21">
        <v>1557.94</v>
      </c>
      <c r="BW40" s="29">
        <v>-0.2082</v>
      </c>
      <c r="BX40" s="25">
        <v>-324.3</v>
      </c>
      <c r="BY40" s="35"/>
      <c r="BZ40" s="35"/>
      <c r="CA40" s="24" t="s">
        <v>246</v>
      </c>
      <c r="CB40" s="21">
        <v>218.52</v>
      </c>
      <c r="CC40" s="21">
        <v>271.41000000000003</v>
      </c>
      <c r="CD40" s="29">
        <v>-0.19489999999999999</v>
      </c>
      <c r="CE40" s="25">
        <v>-52.89</v>
      </c>
      <c r="CF40" s="35"/>
    </row>
    <row r="41" spans="1:84" x14ac:dyDescent="0.3">
      <c r="A41" s="35"/>
      <c r="B41" s="24" t="s">
        <v>75</v>
      </c>
      <c r="C41" s="21">
        <v>469.57</v>
      </c>
      <c r="D41" s="21">
        <v>645.22</v>
      </c>
      <c r="E41" s="29">
        <v>-0.2722</v>
      </c>
      <c r="F41" s="25">
        <v>-175.65</v>
      </c>
      <c r="G41" s="35"/>
      <c r="H41" s="35"/>
      <c r="I41" s="24" t="s">
        <v>89</v>
      </c>
      <c r="J41" s="21">
        <v>490.69</v>
      </c>
      <c r="K41" s="21">
        <v>853.46</v>
      </c>
      <c r="L41" s="29">
        <v>-0.42509999999999998</v>
      </c>
      <c r="M41" s="25">
        <v>-362.77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137</v>
      </c>
      <c r="X41" s="21">
        <v>713.52</v>
      </c>
      <c r="Y41" s="21">
        <v>952.38</v>
      </c>
      <c r="Z41" s="29">
        <v>-0.25080000000000002</v>
      </c>
      <c r="AA41" s="21">
        <v>-238.86</v>
      </c>
      <c r="AB41" s="35"/>
      <c r="AC41" s="35"/>
      <c r="AD41" s="24" t="s">
        <v>166</v>
      </c>
      <c r="AE41" s="21">
        <v>959</v>
      </c>
      <c r="AF41" s="21">
        <v>1283</v>
      </c>
      <c r="AG41" s="29">
        <v>-0.2525</v>
      </c>
      <c r="AH41" s="25">
        <v>-324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202</v>
      </c>
      <c r="BU41" s="21">
        <v>2558.14</v>
      </c>
      <c r="BV41" s="21">
        <v>3214.05</v>
      </c>
      <c r="BW41" s="29">
        <v>-0.2041</v>
      </c>
      <c r="BX41" s="25">
        <v>-655.91</v>
      </c>
      <c r="BY41" s="35"/>
      <c r="BZ41" s="35"/>
      <c r="CA41" s="24" t="s">
        <v>247</v>
      </c>
      <c r="CB41" s="21">
        <v>220</v>
      </c>
      <c r="CC41" s="21">
        <v>270.48</v>
      </c>
      <c r="CD41" s="29">
        <v>-0.18659999999999999</v>
      </c>
      <c r="CE41" s="25">
        <v>-50.48</v>
      </c>
      <c r="CF41" s="35"/>
    </row>
    <row r="42" spans="1:84" ht="15" thickBot="1" x14ac:dyDescent="0.35">
      <c r="A42" s="35"/>
      <c r="B42" s="26" t="s">
        <v>76</v>
      </c>
      <c r="C42" s="33">
        <v>717.5</v>
      </c>
      <c r="D42" s="33">
        <v>950</v>
      </c>
      <c r="E42" s="34">
        <v>-0.2447</v>
      </c>
      <c r="F42" s="28">
        <v>-232.5</v>
      </c>
      <c r="G42" s="35"/>
      <c r="H42" s="35"/>
      <c r="I42" s="24" t="s">
        <v>90</v>
      </c>
      <c r="J42" s="21">
        <v>270</v>
      </c>
      <c r="K42" s="21">
        <v>465.25</v>
      </c>
      <c r="L42" s="29">
        <v>-0.41970000000000002</v>
      </c>
      <c r="M42" s="25">
        <v>-195.25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138</v>
      </c>
      <c r="X42" s="21">
        <v>608.17999999999995</v>
      </c>
      <c r="Y42" s="21">
        <v>773.87</v>
      </c>
      <c r="Z42" s="29">
        <v>-0.21410000000000001</v>
      </c>
      <c r="AA42" s="21">
        <v>-165.69</v>
      </c>
      <c r="AB42" s="35"/>
      <c r="AC42" s="35"/>
      <c r="AD42" s="24" t="s">
        <v>167</v>
      </c>
      <c r="AE42" s="21">
        <v>666.1</v>
      </c>
      <c r="AF42" s="21">
        <v>867</v>
      </c>
      <c r="AG42" s="29">
        <v>-0.23169999999999999</v>
      </c>
      <c r="AH42" s="25">
        <v>-200.9</v>
      </c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203</v>
      </c>
      <c r="BU42" s="21">
        <v>1440.38</v>
      </c>
      <c r="BV42" s="21">
        <v>1809.62</v>
      </c>
      <c r="BW42" s="29">
        <v>-0.20399999999999999</v>
      </c>
      <c r="BX42" s="25">
        <v>-369.24</v>
      </c>
      <c r="BY42" s="35"/>
      <c r="BZ42" s="35"/>
      <c r="CA42" s="24" t="s">
        <v>248</v>
      </c>
      <c r="CB42" s="21">
        <v>613.17999999999995</v>
      </c>
      <c r="CC42" s="21">
        <v>751.16</v>
      </c>
      <c r="CD42" s="29">
        <v>-0.1837</v>
      </c>
      <c r="CE42" s="25">
        <v>-137.97999999999999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91</v>
      </c>
      <c r="J43" s="21">
        <v>232</v>
      </c>
      <c r="K43" s="21">
        <v>398</v>
      </c>
      <c r="L43" s="29">
        <v>-0.41710000000000003</v>
      </c>
      <c r="M43" s="25">
        <v>-166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139</v>
      </c>
      <c r="X43" s="21">
        <v>556.73</v>
      </c>
      <c r="Y43" s="21">
        <v>699.04</v>
      </c>
      <c r="Z43" s="29">
        <v>-0.2036</v>
      </c>
      <c r="AA43" s="21">
        <v>-142.31</v>
      </c>
      <c r="AB43" s="35"/>
      <c r="AC43" s="35"/>
      <c r="AD43" s="24" t="s">
        <v>168</v>
      </c>
      <c r="AE43" s="21">
        <v>1056.52</v>
      </c>
      <c r="AF43" s="21">
        <v>1319.13</v>
      </c>
      <c r="AG43" s="29">
        <v>-0.1991</v>
      </c>
      <c r="AH43" s="25">
        <v>-262.61</v>
      </c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204</v>
      </c>
      <c r="BU43" s="21">
        <v>1186.6400000000001</v>
      </c>
      <c r="BV43" s="21">
        <v>1487.39</v>
      </c>
      <c r="BW43" s="29">
        <v>-0.20219999999999999</v>
      </c>
      <c r="BX43" s="25">
        <v>-300.75</v>
      </c>
      <c r="BY43" s="35"/>
      <c r="BZ43" s="35"/>
      <c r="CA43" s="24" t="s">
        <v>249</v>
      </c>
      <c r="CB43" s="21">
        <v>402.19</v>
      </c>
      <c r="CC43" s="21">
        <v>490.53</v>
      </c>
      <c r="CD43" s="29">
        <v>-0.18010000000000001</v>
      </c>
      <c r="CE43" s="25">
        <v>-88.34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92</v>
      </c>
      <c r="J44" s="21">
        <v>419.62</v>
      </c>
      <c r="K44" s="21">
        <v>691.94</v>
      </c>
      <c r="L44" s="29">
        <v>-0.39360000000000001</v>
      </c>
      <c r="M44" s="25">
        <v>-272.32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140</v>
      </c>
      <c r="X44" s="21">
        <v>591.34</v>
      </c>
      <c r="Y44" s="21">
        <v>737.13</v>
      </c>
      <c r="Z44" s="29">
        <v>-0.1978</v>
      </c>
      <c r="AA44" s="21">
        <v>-145.79</v>
      </c>
      <c r="AB44" s="35"/>
      <c r="AC44" s="35"/>
      <c r="AD44" s="24" t="s">
        <v>169</v>
      </c>
      <c r="AE44" s="21">
        <v>1409.48</v>
      </c>
      <c r="AF44" s="21">
        <v>1748.28</v>
      </c>
      <c r="AG44" s="29">
        <v>-0.1938</v>
      </c>
      <c r="AH44" s="25">
        <v>-338.8</v>
      </c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205</v>
      </c>
      <c r="BU44" s="21">
        <v>1370.6</v>
      </c>
      <c r="BV44" s="21">
        <v>1717.69</v>
      </c>
      <c r="BW44" s="29">
        <v>-0.2021</v>
      </c>
      <c r="BX44" s="25">
        <v>-347.09</v>
      </c>
      <c r="BY44" s="35"/>
      <c r="BZ44" s="35"/>
      <c r="CA44" s="24" t="s">
        <v>250</v>
      </c>
      <c r="CB44" s="21">
        <v>390</v>
      </c>
      <c r="CC44" s="21">
        <v>468</v>
      </c>
      <c r="CD44" s="29">
        <v>-0.16669999999999999</v>
      </c>
      <c r="CE44" s="25">
        <v>-78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93</v>
      </c>
      <c r="J45" s="21">
        <v>357.7</v>
      </c>
      <c r="K45" s="21">
        <v>578</v>
      </c>
      <c r="L45" s="29">
        <v>-0.38109999999999999</v>
      </c>
      <c r="M45" s="25">
        <v>-220.3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 t="s">
        <v>170</v>
      </c>
      <c r="AE45" s="21">
        <v>1089.8599999999999</v>
      </c>
      <c r="AF45" s="21">
        <v>1327.4</v>
      </c>
      <c r="AG45" s="29">
        <v>-0.17899999999999999</v>
      </c>
      <c r="AH45" s="25">
        <v>-237.54</v>
      </c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206</v>
      </c>
      <c r="BU45" s="21">
        <v>1131.82</v>
      </c>
      <c r="BV45" s="21">
        <v>1400</v>
      </c>
      <c r="BW45" s="29">
        <v>-0.19159999999999999</v>
      </c>
      <c r="BX45" s="25">
        <v>-268.18</v>
      </c>
      <c r="BY45" s="35"/>
      <c r="BZ45" s="35"/>
      <c r="CA45" s="24" t="s">
        <v>251</v>
      </c>
      <c r="CB45" s="21">
        <v>483.33</v>
      </c>
      <c r="CC45" s="21">
        <v>578.91999999999996</v>
      </c>
      <c r="CD45" s="29">
        <v>-0.1651</v>
      </c>
      <c r="CE45" s="25">
        <v>-95.59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94</v>
      </c>
      <c r="J46" s="21">
        <v>297</v>
      </c>
      <c r="K46" s="21">
        <v>479</v>
      </c>
      <c r="L46" s="29">
        <v>-0.38</v>
      </c>
      <c r="M46" s="25">
        <v>-182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 t="s">
        <v>171</v>
      </c>
      <c r="AE46" s="33">
        <v>16997</v>
      </c>
      <c r="AF46" s="33">
        <v>20200</v>
      </c>
      <c r="AG46" s="34">
        <v>-0.15859999999999999</v>
      </c>
      <c r="AH46" s="28">
        <v>-3203</v>
      </c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207</v>
      </c>
      <c r="BU46" s="21">
        <v>1104.76</v>
      </c>
      <c r="BV46" s="21">
        <v>1364.29</v>
      </c>
      <c r="BW46" s="29">
        <v>-0.19020000000000001</v>
      </c>
      <c r="BX46" s="25">
        <v>-259.52999999999997</v>
      </c>
      <c r="BY46" s="35"/>
      <c r="BZ46" s="35"/>
      <c r="CA46" s="24" t="s">
        <v>252</v>
      </c>
      <c r="CB46" s="21">
        <v>327.71</v>
      </c>
      <c r="CC46" s="21">
        <v>386.51</v>
      </c>
      <c r="CD46" s="29">
        <v>-0.15210000000000001</v>
      </c>
      <c r="CE46" s="25">
        <v>-58.8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95</v>
      </c>
      <c r="J47" s="21">
        <v>295</v>
      </c>
      <c r="K47" s="21">
        <v>474</v>
      </c>
      <c r="L47" s="29">
        <v>-0.37759999999999999</v>
      </c>
      <c r="M47" s="25">
        <v>-179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208</v>
      </c>
      <c r="BU47" s="21">
        <v>1166.67</v>
      </c>
      <c r="BV47" s="21">
        <v>1435.14</v>
      </c>
      <c r="BW47" s="29">
        <v>-0.18709999999999999</v>
      </c>
      <c r="BX47" s="25">
        <v>-268.47000000000003</v>
      </c>
      <c r="BY47" s="35"/>
      <c r="BZ47" s="35"/>
      <c r="CA47" s="24" t="s">
        <v>253</v>
      </c>
      <c r="CB47" s="21">
        <v>321.08999999999997</v>
      </c>
      <c r="CC47" s="21">
        <v>377.85</v>
      </c>
      <c r="CD47" s="29">
        <v>-0.1502</v>
      </c>
      <c r="CE47" s="25">
        <v>-56.76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96</v>
      </c>
      <c r="J48" s="21">
        <v>452.73</v>
      </c>
      <c r="K48" s="21">
        <v>722.73</v>
      </c>
      <c r="L48" s="29">
        <v>-0.37359999999999999</v>
      </c>
      <c r="M48" s="25">
        <v>-270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209</v>
      </c>
      <c r="BU48" s="21">
        <v>1086.8900000000001</v>
      </c>
      <c r="BV48" s="21">
        <v>1335.25</v>
      </c>
      <c r="BW48" s="29">
        <v>-0.186</v>
      </c>
      <c r="BX48" s="25">
        <v>-248.36</v>
      </c>
      <c r="BY48" s="35"/>
      <c r="BZ48" s="35"/>
      <c r="CA48" s="24" t="s">
        <v>254</v>
      </c>
      <c r="CB48" s="21">
        <v>430.67</v>
      </c>
      <c r="CC48" s="21">
        <v>495.67</v>
      </c>
      <c r="CD48" s="29">
        <v>-0.13109999999999999</v>
      </c>
      <c r="CE48" s="25">
        <v>-65</v>
      </c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97</v>
      </c>
      <c r="J49" s="21">
        <v>379</v>
      </c>
      <c r="K49" s="21">
        <v>598.1</v>
      </c>
      <c r="L49" s="29">
        <v>-0.36630000000000001</v>
      </c>
      <c r="M49" s="25">
        <v>-219.1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210</v>
      </c>
      <c r="BU49" s="21">
        <v>1422.05</v>
      </c>
      <c r="BV49" s="21">
        <v>1741.25</v>
      </c>
      <c r="BW49" s="29">
        <v>-0.18329999999999999</v>
      </c>
      <c r="BX49" s="25">
        <v>-319.2</v>
      </c>
      <c r="BY49" s="35"/>
      <c r="BZ49" s="35"/>
      <c r="CA49" s="24" t="s">
        <v>255</v>
      </c>
      <c r="CB49" s="21">
        <v>520</v>
      </c>
      <c r="CC49" s="21">
        <v>577</v>
      </c>
      <c r="CD49" s="29">
        <v>-9.8799999999999999E-2</v>
      </c>
      <c r="CE49" s="25">
        <v>-57</v>
      </c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98</v>
      </c>
      <c r="J50" s="21">
        <v>407</v>
      </c>
      <c r="K50" s="21">
        <v>640</v>
      </c>
      <c r="L50" s="29">
        <v>-0.36409999999999998</v>
      </c>
      <c r="M50" s="25">
        <v>-233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211</v>
      </c>
      <c r="BU50" s="21">
        <v>1267.5</v>
      </c>
      <c r="BV50" s="21">
        <v>1550</v>
      </c>
      <c r="BW50" s="29">
        <v>-0.18229999999999999</v>
      </c>
      <c r="BX50" s="25">
        <v>-282.5</v>
      </c>
      <c r="BY50" s="35"/>
      <c r="BZ50" s="35"/>
      <c r="CA50" s="24" t="s">
        <v>256</v>
      </c>
      <c r="CB50" s="21">
        <v>449.54</v>
      </c>
      <c r="CC50" s="21">
        <v>491.28</v>
      </c>
      <c r="CD50" s="29">
        <v>-8.5000000000000006E-2</v>
      </c>
      <c r="CE50" s="25">
        <v>-41.74</v>
      </c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99</v>
      </c>
      <c r="J51" s="21">
        <v>286</v>
      </c>
      <c r="K51" s="21">
        <v>448</v>
      </c>
      <c r="L51" s="29">
        <v>-0.36159999999999998</v>
      </c>
      <c r="M51" s="25">
        <v>-162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212</v>
      </c>
      <c r="BU51" s="21">
        <v>1176.47</v>
      </c>
      <c r="BV51" s="21">
        <v>1436.97</v>
      </c>
      <c r="BW51" s="29">
        <v>-0.18129999999999999</v>
      </c>
      <c r="BX51" s="25">
        <v>-260.5</v>
      </c>
      <c r="BY51" s="35"/>
      <c r="BZ51" s="35"/>
      <c r="CA51" s="24" t="s">
        <v>257</v>
      </c>
      <c r="CB51" s="21">
        <v>633.64</v>
      </c>
      <c r="CC51" s="21">
        <v>690</v>
      </c>
      <c r="CD51" s="29">
        <v>-8.1699999999999995E-2</v>
      </c>
      <c r="CE51" s="25">
        <v>-56.36</v>
      </c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100</v>
      </c>
      <c r="J52" s="21">
        <v>269</v>
      </c>
      <c r="K52" s="21">
        <v>418.5</v>
      </c>
      <c r="L52" s="29">
        <v>-0.35720000000000002</v>
      </c>
      <c r="M52" s="25">
        <v>-149.5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213</v>
      </c>
      <c r="BU52" s="21">
        <v>1136.3599999999999</v>
      </c>
      <c r="BV52" s="21">
        <v>1382.07</v>
      </c>
      <c r="BW52" s="29">
        <v>-0.17780000000000001</v>
      </c>
      <c r="BX52" s="25">
        <v>-245.71</v>
      </c>
      <c r="BY52" s="35"/>
      <c r="BZ52" s="35"/>
      <c r="CA52" s="26" t="s">
        <v>258</v>
      </c>
      <c r="CB52" s="33">
        <v>1431</v>
      </c>
      <c r="CC52" s="33">
        <v>1490</v>
      </c>
      <c r="CD52" s="34">
        <v>-3.9600000000000003E-2</v>
      </c>
      <c r="CE52" s="28">
        <v>-59</v>
      </c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101</v>
      </c>
      <c r="J53" s="21">
        <v>340.19</v>
      </c>
      <c r="K53" s="21">
        <v>525.23</v>
      </c>
      <c r="L53" s="29">
        <v>-0.3523</v>
      </c>
      <c r="M53" s="25">
        <v>-185.04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214</v>
      </c>
      <c r="BU53" s="21">
        <v>1304.28</v>
      </c>
      <c r="BV53" s="21">
        <v>1573.68</v>
      </c>
      <c r="BW53" s="29">
        <v>-0.17119999999999999</v>
      </c>
      <c r="BX53" s="25">
        <v>-269.39999999999998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102</v>
      </c>
      <c r="J54" s="21">
        <v>288</v>
      </c>
      <c r="K54" s="21">
        <v>441</v>
      </c>
      <c r="L54" s="29">
        <v>-0.34689999999999999</v>
      </c>
      <c r="M54" s="25">
        <v>-153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215</v>
      </c>
      <c r="BU54" s="21">
        <v>1151.82</v>
      </c>
      <c r="BV54" s="21">
        <v>1389.09</v>
      </c>
      <c r="BW54" s="29">
        <v>-0.17080000000000001</v>
      </c>
      <c r="BX54" s="25">
        <v>-237.27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103</v>
      </c>
      <c r="J55" s="21">
        <v>309.29000000000002</v>
      </c>
      <c r="K55" s="21">
        <v>467.07</v>
      </c>
      <c r="L55" s="29">
        <v>-0.33779999999999999</v>
      </c>
      <c r="M55" s="25">
        <v>-157.78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216</v>
      </c>
      <c r="BU55" s="21">
        <v>1024.3699999999999</v>
      </c>
      <c r="BV55" s="21">
        <v>1215.97</v>
      </c>
      <c r="BW55" s="29">
        <v>-0.15759999999999999</v>
      </c>
      <c r="BX55" s="25">
        <v>-191.6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104</v>
      </c>
      <c r="J56" s="21">
        <v>328.5</v>
      </c>
      <c r="K56" s="21">
        <v>490.5</v>
      </c>
      <c r="L56" s="29">
        <v>-0.33029999999999998</v>
      </c>
      <c r="M56" s="25">
        <v>-162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217</v>
      </c>
      <c r="BU56" s="21">
        <v>1348.42</v>
      </c>
      <c r="BV56" s="21">
        <v>1587.5</v>
      </c>
      <c r="BW56" s="29">
        <v>-0.15060000000000001</v>
      </c>
      <c r="BX56" s="25">
        <v>-239.08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105</v>
      </c>
      <c r="J57" s="21">
        <v>275</v>
      </c>
      <c r="K57" s="21">
        <v>409</v>
      </c>
      <c r="L57" s="29">
        <v>-0.3276</v>
      </c>
      <c r="M57" s="25">
        <v>-134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218</v>
      </c>
      <c r="BU57" s="21">
        <v>1279.6400000000001</v>
      </c>
      <c r="BV57" s="21">
        <v>1492.73</v>
      </c>
      <c r="BW57" s="29">
        <v>-0.14280000000000001</v>
      </c>
      <c r="BX57" s="25">
        <v>-213.09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106</v>
      </c>
      <c r="J58" s="21">
        <v>241</v>
      </c>
      <c r="K58" s="21">
        <v>356</v>
      </c>
      <c r="L58" s="29">
        <v>-0.32300000000000001</v>
      </c>
      <c r="M58" s="25">
        <v>-115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219</v>
      </c>
      <c r="BU58" s="21">
        <v>1484.62</v>
      </c>
      <c r="BV58" s="21">
        <v>1730</v>
      </c>
      <c r="BW58" s="29">
        <v>-0.14180000000000001</v>
      </c>
      <c r="BX58" s="25">
        <v>-245.38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107</v>
      </c>
      <c r="J59" s="21">
        <v>330</v>
      </c>
      <c r="K59" s="21">
        <v>482</v>
      </c>
      <c r="L59" s="29">
        <v>-0.31540000000000001</v>
      </c>
      <c r="M59" s="25">
        <v>-152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220</v>
      </c>
      <c r="BU59" s="21">
        <v>2120</v>
      </c>
      <c r="BV59" s="21">
        <v>2462.4</v>
      </c>
      <c r="BW59" s="29">
        <v>-0.1391</v>
      </c>
      <c r="BX59" s="25">
        <v>-342.4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108</v>
      </c>
      <c r="J60" s="21">
        <v>168.8</v>
      </c>
      <c r="K60" s="21">
        <v>242</v>
      </c>
      <c r="L60" s="29">
        <v>-0.30249999999999999</v>
      </c>
      <c r="M60" s="25">
        <v>-73.2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221</v>
      </c>
      <c r="BU60" s="21">
        <v>1680.53</v>
      </c>
      <c r="BV60" s="21">
        <v>1934.35</v>
      </c>
      <c r="BW60" s="29">
        <v>-0.13120000000000001</v>
      </c>
      <c r="BX60" s="25">
        <v>-253.82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109</v>
      </c>
      <c r="J61" s="21">
        <v>241.5</v>
      </c>
      <c r="K61" s="21">
        <v>343.95</v>
      </c>
      <c r="L61" s="29">
        <v>-0.2979</v>
      </c>
      <c r="M61" s="25">
        <v>-102.45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222</v>
      </c>
      <c r="BU61" s="21">
        <v>1565.71</v>
      </c>
      <c r="BV61" s="21">
        <v>1801.9</v>
      </c>
      <c r="BW61" s="29">
        <v>-0.13109999999999999</v>
      </c>
      <c r="BX61" s="25">
        <v>-236.19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110</v>
      </c>
      <c r="J62" s="21">
        <v>459</v>
      </c>
      <c r="K62" s="21">
        <v>645</v>
      </c>
      <c r="L62" s="29">
        <v>-0.28839999999999999</v>
      </c>
      <c r="M62" s="25">
        <v>-186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223</v>
      </c>
      <c r="BU62" s="21">
        <v>2753.91</v>
      </c>
      <c r="BV62" s="21">
        <v>3117.39</v>
      </c>
      <c r="BW62" s="29">
        <v>-0.1166</v>
      </c>
      <c r="BX62" s="25">
        <v>-363.48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111</v>
      </c>
      <c r="J63" s="21">
        <v>198.86</v>
      </c>
      <c r="K63" s="21">
        <v>277.02999999999997</v>
      </c>
      <c r="L63" s="29">
        <v>-0.28220000000000001</v>
      </c>
      <c r="M63" s="25">
        <v>-78.17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224</v>
      </c>
      <c r="BU63" s="21">
        <v>1693.91</v>
      </c>
      <c r="BV63" s="21">
        <v>1913.91</v>
      </c>
      <c r="BW63" s="29">
        <v>-0.1149</v>
      </c>
      <c r="BX63" s="25">
        <v>-220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112</v>
      </c>
      <c r="J64" s="21">
        <v>256</v>
      </c>
      <c r="K64" s="21">
        <v>354</v>
      </c>
      <c r="L64" s="29">
        <v>-0.27679999999999999</v>
      </c>
      <c r="M64" s="25">
        <v>-98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225</v>
      </c>
      <c r="BU64" s="21">
        <v>1427.5</v>
      </c>
      <c r="BV64" s="21">
        <v>1538.5</v>
      </c>
      <c r="BW64" s="29">
        <v>-7.2099999999999997E-2</v>
      </c>
      <c r="BX64" s="25">
        <v>-111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113</v>
      </c>
      <c r="J65" s="21">
        <v>164.67</v>
      </c>
      <c r="K65" s="21">
        <v>225</v>
      </c>
      <c r="L65" s="29">
        <v>-0.2681</v>
      </c>
      <c r="M65" s="25">
        <v>-60.33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226</v>
      </c>
      <c r="BU65" s="21">
        <v>1633.05</v>
      </c>
      <c r="BV65" s="21">
        <v>1758.47</v>
      </c>
      <c r="BW65" s="29">
        <v>-7.1300000000000002E-2</v>
      </c>
      <c r="BX65" s="25">
        <v>-125.42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114</v>
      </c>
      <c r="J66" s="21">
        <v>329</v>
      </c>
      <c r="K66" s="21">
        <v>444</v>
      </c>
      <c r="L66" s="29">
        <v>-0.25900000000000001</v>
      </c>
      <c r="M66" s="25">
        <v>-115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227</v>
      </c>
      <c r="BU66" s="21">
        <v>2246.02</v>
      </c>
      <c r="BV66" s="21">
        <v>2388.5</v>
      </c>
      <c r="BW66" s="29">
        <v>-5.9700000000000003E-2</v>
      </c>
      <c r="BX66" s="25">
        <v>-142.47999999999999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115</v>
      </c>
      <c r="J67" s="21">
        <v>440.95</v>
      </c>
      <c r="K67" s="21">
        <v>588.57000000000005</v>
      </c>
      <c r="L67" s="29">
        <v>-0.25080000000000002</v>
      </c>
      <c r="M67" s="25">
        <v>-147.62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228</v>
      </c>
      <c r="BU67" s="21">
        <v>1391.59</v>
      </c>
      <c r="BV67" s="21">
        <v>1435.51</v>
      </c>
      <c r="BW67" s="29">
        <v>-3.0599999999999999E-2</v>
      </c>
      <c r="BX67" s="25">
        <v>-43.92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116</v>
      </c>
      <c r="J68" s="21">
        <v>946.35</v>
      </c>
      <c r="K68" s="21">
        <v>1235.6500000000001</v>
      </c>
      <c r="L68" s="29">
        <v>-0.2341</v>
      </c>
      <c r="M68" s="25">
        <v>-289.3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229</v>
      </c>
      <c r="BU68" s="21">
        <v>3274.71</v>
      </c>
      <c r="BV68" s="21">
        <v>3366.1</v>
      </c>
      <c r="BW68" s="29">
        <v>-2.7199999999999998E-2</v>
      </c>
      <c r="BX68" s="25">
        <v>-91.39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117</v>
      </c>
      <c r="J69" s="33">
        <v>501.82</v>
      </c>
      <c r="K69" s="33">
        <v>636.64</v>
      </c>
      <c r="L69" s="34">
        <v>-0.21179999999999999</v>
      </c>
      <c r="M69" s="28">
        <v>-134.82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230</v>
      </c>
      <c r="BU69" s="21">
        <v>1486.55</v>
      </c>
      <c r="BV69" s="21">
        <v>1524.37</v>
      </c>
      <c r="BW69" s="29">
        <v>-2.4799999999999999E-2</v>
      </c>
      <c r="BX69" s="25">
        <v>-37.82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231</v>
      </c>
      <c r="BU70" s="21">
        <v>2173.33</v>
      </c>
      <c r="BV70" s="21">
        <v>2195.83</v>
      </c>
      <c r="BW70" s="29">
        <v>-1.0200000000000001E-2</v>
      </c>
      <c r="BX70" s="25">
        <v>-22.5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232</v>
      </c>
      <c r="BU71" s="21">
        <v>3710.53</v>
      </c>
      <c r="BV71" s="21">
        <v>3426.4</v>
      </c>
      <c r="BW71" s="29">
        <v>8.2900000000000001E-2</v>
      </c>
      <c r="BX71" s="25">
        <v>284.13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233</v>
      </c>
      <c r="BU72" s="33">
        <v>1599.52</v>
      </c>
      <c r="BV72" s="33">
        <v>351.6</v>
      </c>
      <c r="BW72" s="34">
        <v>3.5493000000000001</v>
      </c>
      <c r="BX72" s="28">
        <v>1247.92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</row>
  </sheetData>
  <mergeCells count="14">
    <mergeCell ref="J1:P3"/>
    <mergeCell ref="B26:F26"/>
    <mergeCell ref="I27:M28"/>
    <mergeCell ref="A1:D2"/>
    <mergeCell ref="P26:T27"/>
    <mergeCell ref="BF26:BJ27"/>
    <mergeCell ref="BM26:BQ27"/>
    <mergeCell ref="BT26:BX27"/>
    <mergeCell ref="CA26:CE27"/>
    <mergeCell ref="W26:AA27"/>
    <mergeCell ref="AD26:AH27"/>
    <mergeCell ref="AK26:AO27"/>
    <mergeCell ref="AR26:AV27"/>
    <mergeCell ref="AY26:BC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27EF8-AFA5-4D52-AE2D-2429C9992FA8}">
  <dimension ref="A1:CF74"/>
  <sheetViews>
    <sheetView workbookViewId="0">
      <selection activeCell="CF27" sqref="CF27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259</v>
      </c>
      <c r="B1" s="76"/>
      <c r="C1" s="76"/>
      <c r="D1" s="77"/>
      <c r="I1" s="35"/>
      <c r="J1" s="66" t="s">
        <v>43</v>
      </c>
      <c r="K1" s="67"/>
      <c r="L1" s="67"/>
      <c r="M1" s="67"/>
      <c r="N1" s="67"/>
      <c r="O1" s="67"/>
      <c r="P1" s="68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9"/>
      <c r="K2" s="70"/>
      <c r="L2" s="70"/>
      <c r="M2" s="70"/>
      <c r="N2" s="70"/>
      <c r="O2" s="70"/>
      <c r="P2" s="71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272</v>
      </c>
      <c r="D3" s="25"/>
      <c r="I3" s="35"/>
      <c r="J3" s="69"/>
      <c r="K3" s="70"/>
      <c r="L3" s="70"/>
      <c r="M3" s="70"/>
      <c r="N3" s="70"/>
      <c r="O3" s="70"/>
      <c r="P3" s="71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47</v>
      </c>
      <c r="L5" s="21">
        <v>5656.86</v>
      </c>
      <c r="M5" s="21">
        <v>4650.97</v>
      </c>
      <c r="N5" s="29">
        <v>0.21629999999999999</v>
      </c>
      <c r="O5" s="21">
        <v>1005.89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44</v>
      </c>
      <c r="L6" s="21">
        <v>2691.25</v>
      </c>
      <c r="M6" s="21">
        <v>2214.6999999999998</v>
      </c>
      <c r="N6" s="29">
        <v>0.2152</v>
      </c>
      <c r="O6" s="21">
        <v>476.55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45</v>
      </c>
      <c r="L7" s="21">
        <v>3162.94</v>
      </c>
      <c r="M7" s="21">
        <v>2631.87</v>
      </c>
      <c r="N7" s="29">
        <v>0.20180000000000001</v>
      </c>
      <c r="O7" s="21">
        <v>531.07000000000005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50</v>
      </c>
      <c r="L8" s="21">
        <v>1983.19</v>
      </c>
      <c r="M8" s="21">
        <v>1690.8</v>
      </c>
      <c r="N8" s="29">
        <v>0.1729</v>
      </c>
      <c r="O8" s="21">
        <v>292.39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53</v>
      </c>
      <c r="L9" s="21">
        <v>3504.76</v>
      </c>
      <c r="M9" s="21">
        <v>3019.26</v>
      </c>
      <c r="N9" s="29">
        <v>0.1608</v>
      </c>
      <c r="O9" s="21">
        <v>485.5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48</v>
      </c>
      <c r="L10" s="21">
        <v>13205.86</v>
      </c>
      <c r="M10" s="21">
        <v>11503.2</v>
      </c>
      <c r="N10" s="29">
        <v>0.14799999999999999</v>
      </c>
      <c r="O10" s="21">
        <v>1702.66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46</v>
      </c>
      <c r="L11" s="21">
        <v>94.41</v>
      </c>
      <c r="M11" s="21">
        <v>83.43</v>
      </c>
      <c r="N11" s="29">
        <v>0.13159999999999999</v>
      </c>
      <c r="O11" s="21">
        <v>10.98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32</v>
      </c>
      <c r="L12" s="21">
        <v>2843.62</v>
      </c>
      <c r="M12" s="21">
        <v>2571.66</v>
      </c>
      <c r="N12" s="29">
        <v>0.10580000000000001</v>
      </c>
      <c r="O12" s="21">
        <v>271.95999999999998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51</v>
      </c>
      <c r="L13" s="21">
        <v>15957.5</v>
      </c>
      <c r="M13" s="21">
        <v>14452.53</v>
      </c>
      <c r="N13" s="29">
        <v>0.1041</v>
      </c>
      <c r="O13" s="21">
        <v>1504.97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54</v>
      </c>
      <c r="L14" s="21">
        <v>5558.25</v>
      </c>
      <c r="M14" s="21">
        <v>5086.99</v>
      </c>
      <c r="N14" s="29">
        <v>9.2600000000000002E-2</v>
      </c>
      <c r="O14" s="21">
        <v>471.26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52</v>
      </c>
      <c r="L15" s="21">
        <v>6587.2</v>
      </c>
      <c r="M15" s="21">
        <v>6145.19</v>
      </c>
      <c r="N15" s="29">
        <v>7.1900000000000006E-2</v>
      </c>
      <c r="O15" s="21">
        <v>442.01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56</v>
      </c>
      <c r="L16" s="21">
        <v>15.79</v>
      </c>
      <c r="M16" s="21">
        <v>15.02</v>
      </c>
      <c r="N16" s="29">
        <v>5.1299999999999998E-2</v>
      </c>
      <c r="O16" s="21">
        <v>0.77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55</v>
      </c>
      <c r="L17" s="21">
        <v>1894.81</v>
      </c>
      <c r="M17" s="21">
        <v>1806.4</v>
      </c>
      <c r="N17" s="29">
        <v>4.8899999999999999E-2</v>
      </c>
      <c r="O17" s="21">
        <v>88.41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49</v>
      </c>
      <c r="L18" s="33">
        <v>3210.01</v>
      </c>
      <c r="M18" s="33">
        <v>3077.13</v>
      </c>
      <c r="N18" s="34">
        <v>4.3200000000000002E-2</v>
      </c>
      <c r="O18" s="33">
        <v>132.88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2" t="s">
        <v>77</v>
      </c>
      <c r="C26" s="73"/>
      <c r="D26" s="73"/>
      <c r="E26" s="73"/>
      <c r="F26" s="74"/>
      <c r="G26" s="35"/>
      <c r="H26" s="35"/>
      <c r="I26" s="35"/>
      <c r="J26" s="35"/>
      <c r="K26" s="35"/>
      <c r="L26" s="35"/>
      <c r="M26" s="35"/>
      <c r="N26" s="35"/>
      <c r="O26" s="35"/>
      <c r="P26" s="60" t="s">
        <v>124</v>
      </c>
      <c r="Q26" s="61"/>
      <c r="R26" s="61"/>
      <c r="S26" s="61"/>
      <c r="T26" s="62"/>
      <c r="U26" s="35"/>
      <c r="V26" s="35"/>
      <c r="W26" s="60" t="s">
        <v>141</v>
      </c>
      <c r="X26" s="61"/>
      <c r="Y26" s="61"/>
      <c r="Z26" s="61"/>
      <c r="AA26" s="62"/>
      <c r="AB26" s="35"/>
      <c r="AC26" s="35"/>
      <c r="AD26" s="60" t="s">
        <v>153</v>
      </c>
      <c r="AE26" s="61"/>
      <c r="AF26" s="61"/>
      <c r="AG26" s="61"/>
      <c r="AH26" s="62"/>
      <c r="AI26" s="35"/>
      <c r="AJ26" s="35"/>
      <c r="AK26" s="60" t="s">
        <v>174</v>
      </c>
      <c r="AL26" s="61"/>
      <c r="AM26" s="61"/>
      <c r="AN26" s="61"/>
      <c r="AO26" s="62"/>
      <c r="AP26" s="35"/>
      <c r="AQ26" s="35"/>
      <c r="AR26" s="60" t="s">
        <v>177</v>
      </c>
      <c r="AS26" s="61"/>
      <c r="AT26" s="61"/>
      <c r="AU26" s="61"/>
      <c r="AV26" s="62"/>
      <c r="AW26" s="35"/>
      <c r="AX26" s="35"/>
      <c r="AY26" s="60" t="s">
        <v>178</v>
      </c>
      <c r="AZ26" s="61"/>
      <c r="BA26" s="61"/>
      <c r="BB26" s="61"/>
      <c r="BC26" s="62"/>
      <c r="BD26" s="35"/>
      <c r="BE26" s="35"/>
      <c r="BF26" s="60" t="s">
        <v>179</v>
      </c>
      <c r="BG26" s="61"/>
      <c r="BH26" s="61"/>
      <c r="BI26" s="61"/>
      <c r="BJ26" s="62"/>
      <c r="BK26" s="35"/>
      <c r="BL26" s="35"/>
      <c r="BM26" s="60" t="s">
        <v>188</v>
      </c>
      <c r="BN26" s="61"/>
      <c r="BO26" s="61"/>
      <c r="BP26" s="61"/>
      <c r="BQ26" s="62"/>
      <c r="BR26" s="35"/>
      <c r="BS26" s="35"/>
      <c r="BT26" s="60" t="s">
        <v>189</v>
      </c>
      <c r="BU26" s="61"/>
      <c r="BV26" s="61"/>
      <c r="BW26" s="61"/>
      <c r="BX26" s="62"/>
      <c r="BY26" s="35"/>
      <c r="BZ26" s="35"/>
      <c r="CA26" s="60" t="s">
        <v>234</v>
      </c>
      <c r="CB26" s="61"/>
      <c r="CC26" s="61"/>
      <c r="CD26" s="61"/>
      <c r="CE26" s="62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0" t="s">
        <v>118</v>
      </c>
      <c r="J27" s="61"/>
      <c r="K27" s="61"/>
      <c r="L27" s="61"/>
      <c r="M27" s="62"/>
      <c r="N27" s="35"/>
      <c r="O27" s="35"/>
      <c r="P27" s="63"/>
      <c r="Q27" s="64"/>
      <c r="R27" s="64"/>
      <c r="S27" s="64"/>
      <c r="T27" s="65"/>
      <c r="U27" s="35"/>
      <c r="V27" s="35"/>
      <c r="W27" s="63"/>
      <c r="X27" s="64"/>
      <c r="Y27" s="64"/>
      <c r="Z27" s="64"/>
      <c r="AA27" s="65"/>
      <c r="AB27" s="35"/>
      <c r="AC27" s="35"/>
      <c r="AD27" s="63"/>
      <c r="AE27" s="64"/>
      <c r="AF27" s="64"/>
      <c r="AG27" s="64"/>
      <c r="AH27" s="65"/>
      <c r="AI27" s="35"/>
      <c r="AJ27" s="35"/>
      <c r="AK27" s="63"/>
      <c r="AL27" s="64"/>
      <c r="AM27" s="64"/>
      <c r="AN27" s="64"/>
      <c r="AO27" s="65"/>
      <c r="AP27" s="35"/>
      <c r="AQ27" s="35"/>
      <c r="AR27" s="63"/>
      <c r="AS27" s="64"/>
      <c r="AT27" s="64"/>
      <c r="AU27" s="64"/>
      <c r="AV27" s="65"/>
      <c r="AW27" s="35"/>
      <c r="AX27" s="35"/>
      <c r="AY27" s="63"/>
      <c r="AZ27" s="64"/>
      <c r="BA27" s="64"/>
      <c r="BB27" s="64"/>
      <c r="BC27" s="65"/>
      <c r="BD27" s="35"/>
      <c r="BE27" s="35"/>
      <c r="BF27" s="63"/>
      <c r="BG27" s="64"/>
      <c r="BH27" s="64"/>
      <c r="BI27" s="64"/>
      <c r="BJ27" s="65"/>
      <c r="BK27" s="35"/>
      <c r="BL27" s="35"/>
      <c r="BM27" s="63"/>
      <c r="BN27" s="64"/>
      <c r="BO27" s="64"/>
      <c r="BP27" s="64"/>
      <c r="BQ27" s="65"/>
      <c r="BR27" s="35"/>
      <c r="BS27" s="35"/>
      <c r="BT27" s="63"/>
      <c r="BU27" s="64"/>
      <c r="BV27" s="64"/>
      <c r="BW27" s="64"/>
      <c r="BX27" s="65"/>
      <c r="BY27" s="35"/>
      <c r="BZ27" s="35"/>
      <c r="CA27" s="63"/>
      <c r="CB27" s="64"/>
      <c r="CC27" s="64"/>
      <c r="CD27" s="64"/>
      <c r="CE27" s="65"/>
      <c r="CF27" s="35"/>
    </row>
    <row r="28" spans="1:84" ht="15" thickBot="1" x14ac:dyDescent="0.35">
      <c r="A28" s="35"/>
      <c r="B28" s="24" t="s">
        <v>71</v>
      </c>
      <c r="C28" s="21">
        <v>573</v>
      </c>
      <c r="D28" s="21">
        <v>412</v>
      </c>
      <c r="E28" s="29">
        <v>0.39079999999999998</v>
      </c>
      <c r="F28" s="25">
        <v>161</v>
      </c>
      <c r="G28" s="35"/>
      <c r="H28" s="35"/>
      <c r="I28" s="63"/>
      <c r="J28" s="64"/>
      <c r="K28" s="64"/>
      <c r="L28" s="64"/>
      <c r="M28" s="65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62</v>
      </c>
      <c r="C29" s="21">
        <v>836.76</v>
      </c>
      <c r="D29" s="21">
        <v>617.14</v>
      </c>
      <c r="E29" s="29">
        <v>0.35589999999999999</v>
      </c>
      <c r="F29" s="25">
        <v>219.62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120</v>
      </c>
      <c r="Q29" s="21">
        <v>370.37</v>
      </c>
      <c r="R29" s="21">
        <v>274.07</v>
      </c>
      <c r="S29" s="29">
        <v>0.35139999999999999</v>
      </c>
      <c r="T29" s="25">
        <v>96.3</v>
      </c>
      <c r="U29" s="35"/>
      <c r="V29" s="35"/>
      <c r="W29" s="21" t="s">
        <v>126</v>
      </c>
      <c r="X29" s="21">
        <v>626.91999999999996</v>
      </c>
      <c r="Y29" s="21">
        <v>463.46</v>
      </c>
      <c r="Z29" s="29">
        <v>0.35270000000000001</v>
      </c>
      <c r="AA29" s="21">
        <v>163.46</v>
      </c>
      <c r="AB29" s="35"/>
      <c r="AC29" s="35"/>
      <c r="AD29" s="24" t="s">
        <v>155</v>
      </c>
      <c r="AE29" s="21">
        <v>737.14</v>
      </c>
      <c r="AF29" s="21">
        <v>546.66999999999996</v>
      </c>
      <c r="AG29" s="29">
        <v>0.34839999999999999</v>
      </c>
      <c r="AH29" s="25">
        <v>190.47</v>
      </c>
      <c r="AI29" s="35"/>
      <c r="AJ29" s="35"/>
      <c r="AK29" s="24" t="s">
        <v>173</v>
      </c>
      <c r="AL29" s="21">
        <v>5590</v>
      </c>
      <c r="AM29" s="21">
        <v>5198</v>
      </c>
      <c r="AN29" s="29">
        <v>7.5399999999999995E-2</v>
      </c>
      <c r="AO29" s="25">
        <v>392</v>
      </c>
      <c r="AP29" s="35"/>
      <c r="AQ29" s="35"/>
      <c r="AR29" s="24" t="s">
        <v>175</v>
      </c>
      <c r="AS29" s="21">
        <v>1434.84</v>
      </c>
      <c r="AT29" s="21">
        <v>1179</v>
      </c>
      <c r="AU29" s="29">
        <v>0.217</v>
      </c>
      <c r="AV29" s="25">
        <v>255.84</v>
      </c>
      <c r="AW29" s="35"/>
      <c r="AX29" s="35"/>
      <c r="AY29" s="24" t="s">
        <v>144</v>
      </c>
      <c r="AZ29" s="21">
        <v>698</v>
      </c>
      <c r="BA29" s="21">
        <v>573.9</v>
      </c>
      <c r="BB29" s="29">
        <v>0.2162</v>
      </c>
      <c r="BC29" s="25">
        <v>124.1</v>
      </c>
      <c r="BD29" s="35"/>
      <c r="BE29" s="35"/>
      <c r="BF29" s="24" t="s">
        <v>182</v>
      </c>
      <c r="BG29" s="21">
        <v>11118</v>
      </c>
      <c r="BH29" s="21">
        <v>10050</v>
      </c>
      <c r="BI29" s="29">
        <v>0.10630000000000001</v>
      </c>
      <c r="BJ29" s="25">
        <v>1068</v>
      </c>
      <c r="BK29" s="35"/>
      <c r="BL29" s="35"/>
      <c r="BM29" s="24" t="s">
        <v>187</v>
      </c>
      <c r="BN29" s="21">
        <v>1664</v>
      </c>
      <c r="BO29" s="21">
        <v>1290</v>
      </c>
      <c r="BP29" s="29">
        <v>0.28989999999999999</v>
      </c>
      <c r="BQ29" s="25">
        <v>374</v>
      </c>
      <c r="BR29" s="35"/>
      <c r="BS29" s="35"/>
      <c r="BT29" s="24" t="s">
        <v>219</v>
      </c>
      <c r="BU29" s="21">
        <v>1858.38</v>
      </c>
      <c r="BV29" s="21">
        <v>1485.38</v>
      </c>
      <c r="BW29" s="29">
        <v>0.25109999999999999</v>
      </c>
      <c r="BX29" s="25">
        <v>373</v>
      </c>
      <c r="BY29" s="35"/>
      <c r="BZ29" s="35"/>
      <c r="CA29" s="24" t="s">
        <v>237</v>
      </c>
      <c r="CB29" s="21">
        <v>466.58</v>
      </c>
      <c r="CC29" s="21">
        <v>400.89</v>
      </c>
      <c r="CD29" s="29">
        <v>0.16389999999999999</v>
      </c>
      <c r="CE29" s="25">
        <v>65.69</v>
      </c>
      <c r="CF29" s="35"/>
    </row>
    <row r="30" spans="1:84" ht="15" thickBot="1" x14ac:dyDescent="0.35">
      <c r="A30" s="35"/>
      <c r="B30" s="24" t="s">
        <v>72</v>
      </c>
      <c r="C30" s="21">
        <v>774.43</v>
      </c>
      <c r="D30" s="21">
        <v>589.17999999999995</v>
      </c>
      <c r="E30" s="29">
        <v>0.31440000000000001</v>
      </c>
      <c r="F30" s="25">
        <v>185.25</v>
      </c>
      <c r="G30" s="35"/>
      <c r="H30" s="35"/>
      <c r="I30" s="24" t="s">
        <v>93</v>
      </c>
      <c r="J30" s="21">
        <v>546</v>
      </c>
      <c r="K30" s="21">
        <v>370</v>
      </c>
      <c r="L30" s="29">
        <v>0.47570000000000001</v>
      </c>
      <c r="M30" s="25">
        <v>176</v>
      </c>
      <c r="N30" s="35"/>
      <c r="O30" s="35"/>
      <c r="P30" s="24" t="s">
        <v>121</v>
      </c>
      <c r="Q30" s="21">
        <v>703</v>
      </c>
      <c r="R30" s="21">
        <v>590</v>
      </c>
      <c r="S30" s="29">
        <v>0.1915</v>
      </c>
      <c r="T30" s="25">
        <v>113</v>
      </c>
      <c r="U30" s="35"/>
      <c r="V30" s="35"/>
      <c r="W30" s="21" t="s">
        <v>133</v>
      </c>
      <c r="X30" s="21">
        <v>576.70000000000005</v>
      </c>
      <c r="Y30" s="21">
        <v>450.49</v>
      </c>
      <c r="Z30" s="29">
        <v>0.2802</v>
      </c>
      <c r="AA30" s="21">
        <v>126.21</v>
      </c>
      <c r="AB30" s="35"/>
      <c r="AC30" s="35"/>
      <c r="AD30" s="24" t="s">
        <v>156</v>
      </c>
      <c r="AE30" s="21">
        <v>731.36</v>
      </c>
      <c r="AF30" s="21">
        <v>586.03</v>
      </c>
      <c r="AG30" s="29">
        <v>0.248</v>
      </c>
      <c r="AH30" s="25">
        <v>145.33000000000001</v>
      </c>
      <c r="AI30" s="35"/>
      <c r="AJ30" s="35"/>
      <c r="AK30" s="26" t="s">
        <v>172</v>
      </c>
      <c r="AL30" s="33">
        <v>6010.43</v>
      </c>
      <c r="AM30" s="33">
        <v>5791.3</v>
      </c>
      <c r="AN30" s="34">
        <v>3.78E-2</v>
      </c>
      <c r="AO30" s="28">
        <v>219.13</v>
      </c>
      <c r="AP30" s="35"/>
      <c r="AQ30" s="35"/>
      <c r="AR30" s="26" t="s">
        <v>176</v>
      </c>
      <c r="AS30" s="33">
        <v>1000</v>
      </c>
      <c r="AT30" s="33">
        <v>878.33</v>
      </c>
      <c r="AU30" s="34">
        <v>0.13850000000000001</v>
      </c>
      <c r="AV30" s="28">
        <v>121.67</v>
      </c>
      <c r="AW30" s="35"/>
      <c r="AX30" s="35"/>
      <c r="AY30" s="24" t="s">
        <v>142</v>
      </c>
      <c r="AZ30" s="21">
        <v>591.5</v>
      </c>
      <c r="BA30" s="21">
        <v>486.44</v>
      </c>
      <c r="BB30" s="29">
        <v>0.216</v>
      </c>
      <c r="BC30" s="25">
        <v>105.06</v>
      </c>
      <c r="BD30" s="35"/>
      <c r="BE30" s="35"/>
      <c r="BF30" s="24" t="s">
        <v>180</v>
      </c>
      <c r="BG30" s="21">
        <v>1216.6300000000001</v>
      </c>
      <c r="BH30" s="21">
        <v>1115.8900000000001</v>
      </c>
      <c r="BI30" s="29">
        <v>9.0300000000000005E-2</v>
      </c>
      <c r="BJ30" s="25">
        <v>100.74</v>
      </c>
      <c r="BK30" s="35"/>
      <c r="BL30" s="35"/>
      <c r="BM30" s="24" t="s">
        <v>186</v>
      </c>
      <c r="BN30" s="21">
        <v>372.79</v>
      </c>
      <c r="BO30" s="21">
        <v>336.54</v>
      </c>
      <c r="BP30" s="29">
        <v>0.1077</v>
      </c>
      <c r="BQ30" s="25">
        <v>36.25</v>
      </c>
      <c r="BR30" s="35"/>
      <c r="BS30" s="35"/>
      <c r="BT30" s="24" t="s">
        <v>206</v>
      </c>
      <c r="BU30" s="21">
        <v>1359.09</v>
      </c>
      <c r="BV30" s="21">
        <v>1131.82</v>
      </c>
      <c r="BW30" s="29">
        <v>0.20080000000000001</v>
      </c>
      <c r="BX30" s="25">
        <v>227.27</v>
      </c>
      <c r="BY30" s="35"/>
      <c r="BZ30" s="35"/>
      <c r="CA30" s="24" t="s">
        <v>245</v>
      </c>
      <c r="CB30" s="21">
        <v>334.13</v>
      </c>
      <c r="CC30" s="21">
        <v>300</v>
      </c>
      <c r="CD30" s="29">
        <v>0.1138</v>
      </c>
      <c r="CE30" s="25">
        <v>34.130000000000003</v>
      </c>
      <c r="CF30" s="35"/>
    </row>
    <row r="31" spans="1:84" x14ac:dyDescent="0.3">
      <c r="A31" s="35"/>
      <c r="B31" s="24" t="s">
        <v>66</v>
      </c>
      <c r="C31" s="21">
        <v>562</v>
      </c>
      <c r="D31" s="21">
        <v>431</v>
      </c>
      <c r="E31" s="29">
        <v>0.3039</v>
      </c>
      <c r="F31" s="25">
        <v>131</v>
      </c>
      <c r="G31" s="35"/>
      <c r="H31" s="35"/>
      <c r="I31" s="24" t="s">
        <v>81</v>
      </c>
      <c r="J31" s="21">
        <v>500</v>
      </c>
      <c r="K31" s="21">
        <v>344.9</v>
      </c>
      <c r="L31" s="29">
        <v>0.44969999999999999</v>
      </c>
      <c r="M31" s="25">
        <v>155.1</v>
      </c>
      <c r="N31" s="35"/>
      <c r="O31" s="35"/>
      <c r="P31" s="24" t="s">
        <v>119</v>
      </c>
      <c r="Q31" s="21">
        <v>850.09</v>
      </c>
      <c r="R31" s="21">
        <v>729.19</v>
      </c>
      <c r="S31" s="29">
        <v>0.1658</v>
      </c>
      <c r="T31" s="25">
        <v>120.9</v>
      </c>
      <c r="U31" s="35"/>
      <c r="V31" s="35"/>
      <c r="W31" s="21" t="s">
        <v>139</v>
      </c>
      <c r="X31" s="21">
        <v>701.92</v>
      </c>
      <c r="Y31" s="21">
        <v>555.77</v>
      </c>
      <c r="Z31" s="29">
        <v>0.26300000000000001</v>
      </c>
      <c r="AA31" s="21">
        <v>146.15</v>
      </c>
      <c r="AB31" s="35"/>
      <c r="AC31" s="35"/>
      <c r="AD31" s="24" t="s">
        <v>161</v>
      </c>
      <c r="AE31" s="21">
        <v>716.98</v>
      </c>
      <c r="AF31" s="21">
        <v>589.62</v>
      </c>
      <c r="AG31" s="29">
        <v>0.216</v>
      </c>
      <c r="AH31" s="25">
        <v>127.36</v>
      </c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24" t="s">
        <v>145</v>
      </c>
      <c r="AZ31" s="21">
        <v>584.54999999999995</v>
      </c>
      <c r="BA31" s="21">
        <v>494.09</v>
      </c>
      <c r="BB31" s="29">
        <v>0.18310000000000001</v>
      </c>
      <c r="BC31" s="25">
        <v>90.46</v>
      </c>
      <c r="BD31" s="35"/>
      <c r="BE31" s="35"/>
      <c r="BF31" s="24" t="s">
        <v>181</v>
      </c>
      <c r="BG31" s="21">
        <v>6455.45</v>
      </c>
      <c r="BH31" s="21">
        <v>6080</v>
      </c>
      <c r="BI31" s="29">
        <v>6.1800000000000001E-2</v>
      </c>
      <c r="BJ31" s="25">
        <v>375.45</v>
      </c>
      <c r="BK31" s="35"/>
      <c r="BL31" s="35"/>
      <c r="BM31" s="24" t="s">
        <v>185</v>
      </c>
      <c r="BN31" s="21">
        <v>231.43</v>
      </c>
      <c r="BO31" s="21">
        <v>214.29</v>
      </c>
      <c r="BP31" s="29">
        <v>0.08</v>
      </c>
      <c r="BQ31" s="25">
        <v>17.14</v>
      </c>
      <c r="BR31" s="35"/>
      <c r="BS31" s="35"/>
      <c r="BT31" s="24" t="s">
        <v>192</v>
      </c>
      <c r="BU31" s="21">
        <v>1301</v>
      </c>
      <c r="BV31" s="21">
        <v>1084</v>
      </c>
      <c r="BW31" s="29">
        <v>0.20019999999999999</v>
      </c>
      <c r="BX31" s="25">
        <v>217</v>
      </c>
      <c r="BY31" s="35"/>
      <c r="BZ31" s="35"/>
      <c r="CA31" s="24" t="s">
        <v>238</v>
      </c>
      <c r="CB31" s="21">
        <v>320.83</v>
      </c>
      <c r="CC31" s="21">
        <v>288.89</v>
      </c>
      <c r="CD31" s="29">
        <v>0.1106</v>
      </c>
      <c r="CE31" s="25">
        <v>31.94</v>
      </c>
      <c r="CF31" s="35"/>
    </row>
    <row r="32" spans="1:84" ht="15" thickBot="1" x14ac:dyDescent="0.35">
      <c r="A32" s="35"/>
      <c r="B32" s="24" t="s">
        <v>70</v>
      </c>
      <c r="C32" s="21">
        <v>559.62</v>
      </c>
      <c r="D32" s="21">
        <v>433.8</v>
      </c>
      <c r="E32" s="29">
        <v>0.28999999999999998</v>
      </c>
      <c r="F32" s="25">
        <v>125.82</v>
      </c>
      <c r="G32" s="35"/>
      <c r="H32" s="35"/>
      <c r="I32" s="24" t="s">
        <v>79</v>
      </c>
      <c r="J32" s="21">
        <v>546.73</v>
      </c>
      <c r="K32" s="21">
        <v>385.05</v>
      </c>
      <c r="L32" s="29">
        <v>0.4199</v>
      </c>
      <c r="M32" s="25">
        <v>161.68</v>
      </c>
      <c r="N32" s="35"/>
      <c r="O32" s="35"/>
      <c r="P32" s="26" t="s">
        <v>123</v>
      </c>
      <c r="Q32" s="33">
        <v>3048.25</v>
      </c>
      <c r="R32" s="33">
        <v>2868.42</v>
      </c>
      <c r="S32" s="34">
        <v>6.2700000000000006E-2</v>
      </c>
      <c r="T32" s="28">
        <v>179.83</v>
      </c>
      <c r="U32" s="35"/>
      <c r="V32" s="35"/>
      <c r="W32" s="21" t="s">
        <v>128</v>
      </c>
      <c r="X32" s="21">
        <v>428</v>
      </c>
      <c r="Y32" s="21">
        <v>341.4</v>
      </c>
      <c r="Z32" s="29">
        <v>0.25369999999999998</v>
      </c>
      <c r="AA32" s="21">
        <v>86.6</v>
      </c>
      <c r="AB32" s="35"/>
      <c r="AC32" s="35"/>
      <c r="AD32" s="24" t="s">
        <v>157</v>
      </c>
      <c r="AE32" s="21">
        <v>661</v>
      </c>
      <c r="AF32" s="21">
        <v>544.9</v>
      </c>
      <c r="AG32" s="29">
        <v>0.21310000000000001</v>
      </c>
      <c r="AH32" s="25">
        <v>116.1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149</v>
      </c>
      <c r="AZ32" s="21">
        <v>785.27</v>
      </c>
      <c r="BA32" s="21">
        <v>676.13</v>
      </c>
      <c r="BB32" s="29">
        <v>0.16139999999999999</v>
      </c>
      <c r="BC32" s="25">
        <v>109.14</v>
      </c>
      <c r="BD32" s="35"/>
      <c r="BE32" s="35"/>
      <c r="BF32" s="26" t="s">
        <v>183</v>
      </c>
      <c r="BG32" s="33">
        <v>19550</v>
      </c>
      <c r="BH32" s="33">
        <v>18700</v>
      </c>
      <c r="BI32" s="34">
        <v>4.5499999999999999E-2</v>
      </c>
      <c r="BJ32" s="28">
        <v>850</v>
      </c>
      <c r="BK32" s="35"/>
      <c r="BL32" s="35"/>
      <c r="BM32" s="26" t="s">
        <v>184</v>
      </c>
      <c r="BN32" s="33">
        <v>535</v>
      </c>
      <c r="BO32" s="33">
        <v>496</v>
      </c>
      <c r="BP32" s="34">
        <v>7.8600000000000003E-2</v>
      </c>
      <c r="BQ32" s="28">
        <v>39</v>
      </c>
      <c r="BR32" s="35"/>
      <c r="BS32" s="35"/>
      <c r="BT32" s="24" t="s">
        <v>207</v>
      </c>
      <c r="BU32" s="21">
        <v>1336.43</v>
      </c>
      <c r="BV32" s="21">
        <v>1123.81</v>
      </c>
      <c r="BW32" s="29">
        <v>0.18920000000000001</v>
      </c>
      <c r="BX32" s="25">
        <v>212.62</v>
      </c>
      <c r="BY32" s="35"/>
      <c r="BZ32" s="35"/>
      <c r="CA32" s="24" t="s">
        <v>247</v>
      </c>
      <c r="CB32" s="21">
        <v>246.67</v>
      </c>
      <c r="CC32" s="21">
        <v>223.81</v>
      </c>
      <c r="CD32" s="29">
        <v>0.1021</v>
      </c>
      <c r="CE32" s="25">
        <v>22.86</v>
      </c>
      <c r="CF32" s="35"/>
    </row>
    <row r="33" spans="1:84" x14ac:dyDescent="0.3">
      <c r="A33" s="35"/>
      <c r="B33" s="24" t="s">
        <v>68</v>
      </c>
      <c r="C33" s="21">
        <v>551.76</v>
      </c>
      <c r="D33" s="21">
        <v>433.5</v>
      </c>
      <c r="E33" s="29">
        <v>0.27279999999999999</v>
      </c>
      <c r="F33" s="25">
        <v>118.26</v>
      </c>
      <c r="G33" s="35"/>
      <c r="H33" s="35"/>
      <c r="I33" s="24" t="s">
        <v>80</v>
      </c>
      <c r="J33" s="21">
        <v>419.16</v>
      </c>
      <c r="K33" s="21">
        <v>301.98</v>
      </c>
      <c r="L33" s="29">
        <v>0.38800000000000001</v>
      </c>
      <c r="M33" s="25">
        <v>117.18</v>
      </c>
      <c r="N33" s="35"/>
      <c r="O33" s="35"/>
      <c r="P33" s="21" t="s">
        <v>122</v>
      </c>
      <c r="Q33" s="21">
        <v>349.7</v>
      </c>
      <c r="R33" s="21">
        <v>342.5</v>
      </c>
      <c r="S33" s="29">
        <v>2.1000000000000001E-2</v>
      </c>
      <c r="T33" s="21">
        <v>7.2</v>
      </c>
      <c r="U33" s="35"/>
      <c r="V33" s="35"/>
      <c r="W33" s="21" t="s">
        <v>125</v>
      </c>
      <c r="X33" s="21">
        <v>609.22</v>
      </c>
      <c r="Y33" s="21">
        <v>492.81</v>
      </c>
      <c r="Z33" s="29">
        <v>0.23619999999999999</v>
      </c>
      <c r="AA33" s="21">
        <v>116.41</v>
      </c>
      <c r="AB33" s="35"/>
      <c r="AC33" s="35"/>
      <c r="AD33" s="24" t="s">
        <v>158</v>
      </c>
      <c r="AE33" s="21">
        <v>990</v>
      </c>
      <c r="AF33" s="21">
        <v>821</v>
      </c>
      <c r="AG33" s="29">
        <v>0.20580000000000001</v>
      </c>
      <c r="AH33" s="25">
        <v>169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147</v>
      </c>
      <c r="AZ33" s="21">
        <v>612.92999999999995</v>
      </c>
      <c r="BA33" s="21">
        <v>528.23</v>
      </c>
      <c r="BB33" s="29">
        <v>0.1603</v>
      </c>
      <c r="BC33" s="25">
        <v>84.7</v>
      </c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24" t="s">
        <v>233</v>
      </c>
      <c r="BU33" s="21">
        <v>1861.58</v>
      </c>
      <c r="BV33" s="21">
        <v>1603.82</v>
      </c>
      <c r="BW33" s="29">
        <v>0.16070000000000001</v>
      </c>
      <c r="BX33" s="25">
        <v>257.76</v>
      </c>
      <c r="BY33" s="35"/>
      <c r="BZ33" s="35"/>
      <c r="CA33" s="24" t="s">
        <v>258</v>
      </c>
      <c r="CB33" s="21">
        <v>1608</v>
      </c>
      <c r="CC33" s="21">
        <v>1460</v>
      </c>
      <c r="CD33" s="29">
        <v>0.1014</v>
      </c>
      <c r="CE33" s="25">
        <v>148</v>
      </c>
      <c r="CF33" s="35"/>
    </row>
    <row r="34" spans="1:84" x14ac:dyDescent="0.3">
      <c r="A34" s="35"/>
      <c r="B34" s="24" t="s">
        <v>65</v>
      </c>
      <c r="C34" s="21">
        <v>547.82000000000005</v>
      </c>
      <c r="D34" s="21">
        <v>439.09</v>
      </c>
      <c r="E34" s="29">
        <v>0.24759999999999999</v>
      </c>
      <c r="F34" s="25">
        <v>108.73</v>
      </c>
      <c r="G34" s="35"/>
      <c r="H34" s="35"/>
      <c r="I34" s="24" t="s">
        <v>78</v>
      </c>
      <c r="J34" s="21">
        <v>765.63</v>
      </c>
      <c r="K34" s="21">
        <v>551.79</v>
      </c>
      <c r="L34" s="29">
        <v>0.38750000000000001</v>
      </c>
      <c r="M34" s="25">
        <v>213.84</v>
      </c>
      <c r="N34" s="35"/>
      <c r="O34" s="35"/>
      <c r="P34" s="35"/>
      <c r="Q34" s="35"/>
      <c r="R34" s="35"/>
      <c r="S34" s="35"/>
      <c r="T34" s="35"/>
      <c r="U34" s="35"/>
      <c r="V34" s="35"/>
      <c r="W34" s="21" t="s">
        <v>136</v>
      </c>
      <c r="X34" s="21">
        <v>486</v>
      </c>
      <c r="Y34" s="21">
        <v>404</v>
      </c>
      <c r="Z34" s="29">
        <v>0.20300000000000001</v>
      </c>
      <c r="AA34" s="21">
        <v>82</v>
      </c>
      <c r="AB34" s="35"/>
      <c r="AC34" s="35"/>
      <c r="AD34" s="24" t="s">
        <v>159</v>
      </c>
      <c r="AE34" s="21">
        <v>825.45</v>
      </c>
      <c r="AF34" s="21">
        <v>692.09</v>
      </c>
      <c r="AG34" s="29">
        <v>0.19270000000000001</v>
      </c>
      <c r="AH34" s="25">
        <v>133.36000000000001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143</v>
      </c>
      <c r="AZ34" s="21">
        <v>563</v>
      </c>
      <c r="BA34" s="21">
        <v>488</v>
      </c>
      <c r="BB34" s="29">
        <v>0.1537</v>
      </c>
      <c r="BC34" s="25">
        <v>75</v>
      </c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197</v>
      </c>
      <c r="BU34" s="21">
        <v>1382.11</v>
      </c>
      <c r="BV34" s="21">
        <v>1191.06</v>
      </c>
      <c r="BW34" s="29">
        <v>0.16039999999999999</v>
      </c>
      <c r="BX34" s="25">
        <v>191.05</v>
      </c>
      <c r="BY34" s="35"/>
      <c r="BZ34" s="35"/>
      <c r="CA34" s="24" t="s">
        <v>239</v>
      </c>
      <c r="CB34" s="21">
        <v>304.45</v>
      </c>
      <c r="CC34" s="21">
        <v>280.36</v>
      </c>
      <c r="CD34" s="29">
        <v>8.5900000000000004E-2</v>
      </c>
      <c r="CE34" s="25">
        <v>24.09</v>
      </c>
      <c r="CF34" s="35"/>
    </row>
    <row r="35" spans="1:84" x14ac:dyDescent="0.3">
      <c r="A35" s="35"/>
      <c r="B35" s="24" t="s">
        <v>69</v>
      </c>
      <c r="C35" s="21">
        <v>565.26</v>
      </c>
      <c r="D35" s="21">
        <v>461.03</v>
      </c>
      <c r="E35" s="29">
        <v>0.2261</v>
      </c>
      <c r="F35" s="25">
        <v>104.23</v>
      </c>
      <c r="G35" s="35"/>
      <c r="H35" s="35"/>
      <c r="I35" s="24" t="s">
        <v>83</v>
      </c>
      <c r="J35" s="21">
        <v>423</v>
      </c>
      <c r="K35" s="21">
        <v>306</v>
      </c>
      <c r="L35" s="29">
        <v>0.38240000000000002</v>
      </c>
      <c r="M35" s="25">
        <v>117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129</v>
      </c>
      <c r="X35" s="21">
        <v>633.79</v>
      </c>
      <c r="Y35" s="21">
        <v>528.77</v>
      </c>
      <c r="Z35" s="29">
        <v>0.1986</v>
      </c>
      <c r="AA35" s="21">
        <v>105.02</v>
      </c>
      <c r="AB35" s="35"/>
      <c r="AC35" s="35"/>
      <c r="AD35" s="24" t="s">
        <v>154</v>
      </c>
      <c r="AE35" s="21">
        <v>712.22</v>
      </c>
      <c r="AF35" s="21">
        <v>599.03</v>
      </c>
      <c r="AG35" s="29">
        <v>0.189</v>
      </c>
      <c r="AH35" s="25">
        <v>113.19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148</v>
      </c>
      <c r="AZ35" s="21">
        <v>1206.5</v>
      </c>
      <c r="BA35" s="21">
        <v>1047.8</v>
      </c>
      <c r="BB35" s="29">
        <v>0.1515</v>
      </c>
      <c r="BC35" s="25">
        <v>158.69999999999999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198</v>
      </c>
      <c r="BU35" s="21">
        <v>1364.88</v>
      </c>
      <c r="BV35" s="21">
        <v>1184.3699999999999</v>
      </c>
      <c r="BW35" s="29">
        <v>0.15240000000000001</v>
      </c>
      <c r="BX35" s="25">
        <v>180.51</v>
      </c>
      <c r="BY35" s="35"/>
      <c r="BZ35" s="35"/>
      <c r="CA35" s="24" t="s">
        <v>248</v>
      </c>
      <c r="CB35" s="21">
        <v>673.64</v>
      </c>
      <c r="CC35" s="21">
        <v>621.71</v>
      </c>
      <c r="CD35" s="29">
        <v>8.3500000000000005E-2</v>
      </c>
      <c r="CE35" s="25">
        <v>51.93</v>
      </c>
      <c r="CF35" s="35"/>
    </row>
    <row r="36" spans="1:84" x14ac:dyDescent="0.3">
      <c r="A36" s="35"/>
      <c r="B36" s="24" t="s">
        <v>74</v>
      </c>
      <c r="C36" s="21">
        <v>428.3</v>
      </c>
      <c r="D36" s="21">
        <v>352.83</v>
      </c>
      <c r="E36" s="29">
        <v>0.21390000000000001</v>
      </c>
      <c r="F36" s="25">
        <v>75.47</v>
      </c>
      <c r="G36" s="35"/>
      <c r="H36" s="35"/>
      <c r="I36" s="24" t="s">
        <v>89</v>
      </c>
      <c r="J36" s="21">
        <v>688.31</v>
      </c>
      <c r="K36" s="21">
        <v>505.97</v>
      </c>
      <c r="L36" s="29">
        <v>0.3604</v>
      </c>
      <c r="M36" s="25">
        <v>182.34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130</v>
      </c>
      <c r="X36" s="21">
        <v>484.16</v>
      </c>
      <c r="Y36" s="21">
        <v>404.52</v>
      </c>
      <c r="Z36" s="29">
        <v>0.19689999999999999</v>
      </c>
      <c r="AA36" s="21">
        <v>79.64</v>
      </c>
      <c r="AB36" s="35"/>
      <c r="AC36" s="35"/>
      <c r="AD36" s="24" t="s">
        <v>160</v>
      </c>
      <c r="AE36" s="21">
        <v>740.38</v>
      </c>
      <c r="AF36" s="21">
        <v>625.02</v>
      </c>
      <c r="AG36" s="29">
        <v>0.18459999999999999</v>
      </c>
      <c r="AH36" s="25">
        <v>115.36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146</v>
      </c>
      <c r="AZ36" s="21">
        <v>950</v>
      </c>
      <c r="BA36" s="21">
        <v>843.64</v>
      </c>
      <c r="BB36" s="29">
        <v>0.12609999999999999</v>
      </c>
      <c r="BC36" s="25">
        <v>106.36</v>
      </c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216</v>
      </c>
      <c r="BU36" s="21">
        <v>1193.28</v>
      </c>
      <c r="BV36" s="21">
        <v>1036.1300000000001</v>
      </c>
      <c r="BW36" s="29">
        <v>0.1517</v>
      </c>
      <c r="BX36" s="25">
        <v>157.15</v>
      </c>
      <c r="BY36" s="35"/>
      <c r="BZ36" s="35"/>
      <c r="CA36" s="24" t="s">
        <v>244</v>
      </c>
      <c r="CB36" s="21">
        <v>324.33999999999997</v>
      </c>
      <c r="CC36" s="21">
        <v>304.72000000000003</v>
      </c>
      <c r="CD36" s="29">
        <v>6.4399999999999999E-2</v>
      </c>
      <c r="CE36" s="25">
        <v>19.62</v>
      </c>
      <c r="CF36" s="35"/>
    </row>
    <row r="37" spans="1:84" x14ac:dyDescent="0.3">
      <c r="A37" s="35"/>
      <c r="B37" s="24" t="s">
        <v>73</v>
      </c>
      <c r="C37" s="21">
        <v>425.93</v>
      </c>
      <c r="D37" s="21">
        <v>355.56</v>
      </c>
      <c r="E37" s="29">
        <v>0.19789999999999999</v>
      </c>
      <c r="F37" s="25">
        <v>70.37</v>
      </c>
      <c r="G37" s="35"/>
      <c r="H37" s="35"/>
      <c r="I37" s="24" t="s">
        <v>97</v>
      </c>
      <c r="J37" s="21">
        <v>540</v>
      </c>
      <c r="K37" s="21">
        <v>397.5</v>
      </c>
      <c r="L37" s="29">
        <v>0.35849999999999999</v>
      </c>
      <c r="M37" s="25">
        <v>142.5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134</v>
      </c>
      <c r="X37" s="21">
        <v>588.13</v>
      </c>
      <c r="Y37" s="21">
        <v>495.43</v>
      </c>
      <c r="Z37" s="29">
        <v>0.18709999999999999</v>
      </c>
      <c r="AA37" s="21">
        <v>92.7</v>
      </c>
      <c r="AB37" s="35"/>
      <c r="AC37" s="35"/>
      <c r="AD37" s="24" t="s">
        <v>162</v>
      </c>
      <c r="AE37" s="21">
        <v>658</v>
      </c>
      <c r="AF37" s="21">
        <v>562</v>
      </c>
      <c r="AG37" s="29">
        <v>0.17080000000000001</v>
      </c>
      <c r="AH37" s="25">
        <v>96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151</v>
      </c>
      <c r="AZ37" s="21">
        <v>814.16</v>
      </c>
      <c r="BA37" s="21">
        <v>734.51</v>
      </c>
      <c r="BB37" s="29">
        <v>0.1084</v>
      </c>
      <c r="BC37" s="25">
        <v>79.650000000000006</v>
      </c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213</v>
      </c>
      <c r="BU37" s="21">
        <v>1322.31</v>
      </c>
      <c r="BV37" s="21">
        <v>1156.2</v>
      </c>
      <c r="BW37" s="29">
        <v>0.14369999999999999</v>
      </c>
      <c r="BX37" s="25">
        <v>166.11</v>
      </c>
      <c r="BY37" s="35"/>
      <c r="BZ37" s="35"/>
      <c r="CA37" s="24" t="s">
        <v>241</v>
      </c>
      <c r="CB37" s="21">
        <v>299.3</v>
      </c>
      <c r="CC37" s="21">
        <v>284.11</v>
      </c>
      <c r="CD37" s="29">
        <v>5.3499999999999999E-2</v>
      </c>
      <c r="CE37" s="25">
        <v>15.19</v>
      </c>
      <c r="CF37" s="35"/>
    </row>
    <row r="38" spans="1:84" x14ac:dyDescent="0.3">
      <c r="A38" s="35"/>
      <c r="B38" s="24" t="s">
        <v>67</v>
      </c>
      <c r="C38" s="21">
        <v>599</v>
      </c>
      <c r="D38" s="21">
        <v>501</v>
      </c>
      <c r="E38" s="29">
        <v>0.1956</v>
      </c>
      <c r="F38" s="25">
        <v>98</v>
      </c>
      <c r="G38" s="35"/>
      <c r="H38" s="35"/>
      <c r="I38" s="24" t="s">
        <v>84</v>
      </c>
      <c r="J38" s="21">
        <v>386.67</v>
      </c>
      <c r="K38" s="21">
        <v>286.67</v>
      </c>
      <c r="L38" s="29">
        <v>0.3488</v>
      </c>
      <c r="M38" s="25">
        <v>100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127</v>
      </c>
      <c r="X38" s="21">
        <v>418.95</v>
      </c>
      <c r="Y38" s="21">
        <v>360</v>
      </c>
      <c r="Z38" s="29">
        <v>0.16370000000000001</v>
      </c>
      <c r="AA38" s="21">
        <v>58.95</v>
      </c>
      <c r="AB38" s="35"/>
      <c r="AC38" s="35"/>
      <c r="AD38" s="24" t="s">
        <v>167</v>
      </c>
      <c r="AE38" s="21">
        <v>785</v>
      </c>
      <c r="AF38" s="21">
        <v>672.1</v>
      </c>
      <c r="AG38" s="29">
        <v>0.16800000000000001</v>
      </c>
      <c r="AH38" s="25">
        <v>112.9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 t="s">
        <v>150</v>
      </c>
      <c r="AZ38" s="21">
        <v>1753.33</v>
      </c>
      <c r="BA38" s="21">
        <v>1596.67</v>
      </c>
      <c r="BB38" s="29">
        <v>9.8100000000000007E-2</v>
      </c>
      <c r="BC38" s="25">
        <v>156.66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202</v>
      </c>
      <c r="BU38" s="21">
        <v>2991.63</v>
      </c>
      <c r="BV38" s="21">
        <v>2618.6</v>
      </c>
      <c r="BW38" s="29">
        <v>0.14249999999999999</v>
      </c>
      <c r="BX38" s="25">
        <v>373.03</v>
      </c>
      <c r="BY38" s="35"/>
      <c r="BZ38" s="35"/>
      <c r="CA38" s="24" t="s">
        <v>251</v>
      </c>
      <c r="CB38" s="21">
        <v>518.14</v>
      </c>
      <c r="CC38" s="21">
        <v>493.92</v>
      </c>
      <c r="CD38" s="29">
        <v>4.9000000000000002E-2</v>
      </c>
      <c r="CE38" s="25">
        <v>24.22</v>
      </c>
      <c r="CF38" s="35"/>
    </row>
    <row r="39" spans="1:84" ht="15" thickBot="1" x14ac:dyDescent="0.35">
      <c r="A39" s="35"/>
      <c r="B39" s="24" t="s">
        <v>63</v>
      </c>
      <c r="C39" s="21">
        <v>625</v>
      </c>
      <c r="D39" s="21">
        <v>529.80999999999995</v>
      </c>
      <c r="E39" s="29">
        <v>0.1797</v>
      </c>
      <c r="F39" s="25">
        <v>95.19</v>
      </c>
      <c r="G39" s="35"/>
      <c r="H39" s="35"/>
      <c r="I39" s="24" t="s">
        <v>87</v>
      </c>
      <c r="J39" s="21">
        <v>840</v>
      </c>
      <c r="K39" s="21">
        <v>625</v>
      </c>
      <c r="L39" s="29">
        <v>0.34399999999999997</v>
      </c>
      <c r="M39" s="25">
        <v>215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131</v>
      </c>
      <c r="X39" s="21">
        <v>477.1</v>
      </c>
      <c r="Y39" s="21">
        <v>410</v>
      </c>
      <c r="Z39" s="29">
        <v>0.16370000000000001</v>
      </c>
      <c r="AA39" s="21">
        <v>67.099999999999994</v>
      </c>
      <c r="AB39" s="35"/>
      <c r="AC39" s="35"/>
      <c r="AD39" s="24" t="s">
        <v>165</v>
      </c>
      <c r="AE39" s="21">
        <v>988.18</v>
      </c>
      <c r="AF39" s="21">
        <v>849.02</v>
      </c>
      <c r="AG39" s="29">
        <v>0.16389999999999999</v>
      </c>
      <c r="AH39" s="25">
        <v>139.16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 t="s">
        <v>274</v>
      </c>
      <c r="AZ39" s="33">
        <v>547.98</v>
      </c>
      <c r="BA39" s="33">
        <v>499.04</v>
      </c>
      <c r="BB39" s="34">
        <v>9.8100000000000007E-2</v>
      </c>
      <c r="BC39" s="28">
        <v>48.94</v>
      </c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204</v>
      </c>
      <c r="BU39" s="21">
        <v>1352.1</v>
      </c>
      <c r="BV39" s="21">
        <v>1186.1300000000001</v>
      </c>
      <c r="BW39" s="29">
        <v>0.1399</v>
      </c>
      <c r="BX39" s="25">
        <v>165.97</v>
      </c>
      <c r="BY39" s="35"/>
      <c r="BZ39" s="35"/>
      <c r="CA39" s="24" t="s">
        <v>246</v>
      </c>
      <c r="CB39" s="21">
        <v>231.98</v>
      </c>
      <c r="CC39" s="21">
        <v>221.48</v>
      </c>
      <c r="CD39" s="29">
        <v>4.7399999999999998E-2</v>
      </c>
      <c r="CE39" s="25">
        <v>10.5</v>
      </c>
      <c r="CF39" s="35"/>
    </row>
    <row r="40" spans="1:84" x14ac:dyDescent="0.3">
      <c r="A40" s="35"/>
      <c r="B40" s="24" t="s">
        <v>75</v>
      </c>
      <c r="C40" s="21">
        <v>573.91</v>
      </c>
      <c r="D40" s="21">
        <v>495.65</v>
      </c>
      <c r="E40" s="29">
        <v>0.15790000000000001</v>
      </c>
      <c r="F40" s="25">
        <v>78.260000000000005</v>
      </c>
      <c r="G40" s="35"/>
      <c r="H40" s="35"/>
      <c r="I40" s="24" t="s">
        <v>96</v>
      </c>
      <c r="J40" s="21">
        <v>630</v>
      </c>
      <c r="K40" s="21">
        <v>470</v>
      </c>
      <c r="L40" s="29">
        <v>0.34039999999999998</v>
      </c>
      <c r="M40" s="25">
        <v>160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135</v>
      </c>
      <c r="X40" s="21">
        <v>794</v>
      </c>
      <c r="Y40" s="21">
        <v>689</v>
      </c>
      <c r="Z40" s="29">
        <v>0.15240000000000001</v>
      </c>
      <c r="AA40" s="21">
        <v>105</v>
      </c>
      <c r="AB40" s="35"/>
      <c r="AC40" s="35"/>
      <c r="AD40" s="24" t="s">
        <v>163</v>
      </c>
      <c r="AE40" s="21">
        <v>840.1</v>
      </c>
      <c r="AF40" s="21">
        <v>726.49</v>
      </c>
      <c r="AG40" s="29">
        <v>0.15640000000000001</v>
      </c>
      <c r="AH40" s="25">
        <v>113.61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 t="s">
        <v>152</v>
      </c>
      <c r="AZ40" s="21">
        <v>1701</v>
      </c>
      <c r="BA40" s="21">
        <v>1623</v>
      </c>
      <c r="BB40" s="29">
        <v>4.8099999999999997E-2</v>
      </c>
      <c r="BC40" s="21">
        <v>78</v>
      </c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193</v>
      </c>
      <c r="BU40" s="21">
        <v>1098</v>
      </c>
      <c r="BV40" s="21">
        <v>967</v>
      </c>
      <c r="BW40" s="29">
        <v>0.13550000000000001</v>
      </c>
      <c r="BX40" s="25">
        <v>131</v>
      </c>
      <c r="BY40" s="35"/>
      <c r="BZ40" s="35"/>
      <c r="CA40" s="24" t="s">
        <v>250</v>
      </c>
      <c r="CB40" s="21">
        <v>415</v>
      </c>
      <c r="CC40" s="21">
        <v>397</v>
      </c>
      <c r="CD40" s="29">
        <v>4.53E-2</v>
      </c>
      <c r="CE40" s="25">
        <v>18</v>
      </c>
      <c r="CF40" s="35"/>
    </row>
    <row r="41" spans="1:84" x14ac:dyDescent="0.3">
      <c r="A41" s="35"/>
      <c r="B41" s="24" t="s">
        <v>64</v>
      </c>
      <c r="C41" s="21">
        <v>960</v>
      </c>
      <c r="D41" s="21">
        <v>831</v>
      </c>
      <c r="E41" s="29">
        <v>0.1552</v>
      </c>
      <c r="F41" s="25">
        <v>129</v>
      </c>
      <c r="G41" s="35"/>
      <c r="H41" s="35"/>
      <c r="I41" s="24" t="s">
        <v>95</v>
      </c>
      <c r="J41" s="21">
        <v>409</v>
      </c>
      <c r="K41" s="21">
        <v>308</v>
      </c>
      <c r="L41" s="29">
        <v>0.32790000000000002</v>
      </c>
      <c r="M41" s="25">
        <v>101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140</v>
      </c>
      <c r="X41" s="21">
        <v>685.19</v>
      </c>
      <c r="Y41" s="21">
        <v>605.91999999999996</v>
      </c>
      <c r="Z41" s="29">
        <v>0.1308</v>
      </c>
      <c r="AA41" s="21">
        <v>79.27</v>
      </c>
      <c r="AB41" s="35"/>
      <c r="AC41" s="35"/>
      <c r="AD41" s="24" t="s">
        <v>164</v>
      </c>
      <c r="AE41" s="21">
        <v>918.48</v>
      </c>
      <c r="AF41" s="21">
        <v>810.43</v>
      </c>
      <c r="AG41" s="29">
        <v>0.1333</v>
      </c>
      <c r="AH41" s="25">
        <v>108.05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221</v>
      </c>
      <c r="BU41" s="21">
        <v>1912.12</v>
      </c>
      <c r="BV41" s="21">
        <v>1689.1</v>
      </c>
      <c r="BW41" s="29">
        <v>0.13200000000000001</v>
      </c>
      <c r="BX41" s="25">
        <v>223.02</v>
      </c>
      <c r="BY41" s="35"/>
      <c r="BZ41" s="35"/>
      <c r="CA41" s="24" t="s">
        <v>240</v>
      </c>
      <c r="CB41" s="21">
        <v>385.84</v>
      </c>
      <c r="CC41" s="21">
        <v>376.24</v>
      </c>
      <c r="CD41" s="29">
        <v>2.5499999999999998E-2</v>
      </c>
      <c r="CE41" s="25">
        <v>9.6</v>
      </c>
      <c r="CF41" s="35"/>
    </row>
    <row r="42" spans="1:84" ht="15" thickBot="1" x14ac:dyDescent="0.35">
      <c r="A42" s="35"/>
      <c r="B42" s="26" t="s">
        <v>76</v>
      </c>
      <c r="C42" s="33">
        <v>821.29</v>
      </c>
      <c r="D42" s="33">
        <v>753.57</v>
      </c>
      <c r="E42" s="34">
        <v>8.9899999999999994E-2</v>
      </c>
      <c r="F42" s="28">
        <v>67.72</v>
      </c>
      <c r="G42" s="35"/>
      <c r="H42" s="35"/>
      <c r="I42" s="24" t="s">
        <v>85</v>
      </c>
      <c r="J42" s="21">
        <v>535</v>
      </c>
      <c r="K42" s="21">
        <v>405</v>
      </c>
      <c r="L42" s="29">
        <v>0.32100000000000001</v>
      </c>
      <c r="M42" s="25">
        <v>130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132</v>
      </c>
      <c r="X42" s="21">
        <v>399.81</v>
      </c>
      <c r="Y42" s="21">
        <v>366.09</v>
      </c>
      <c r="Z42" s="29">
        <v>9.2100000000000001E-2</v>
      </c>
      <c r="AA42" s="21">
        <v>33.72</v>
      </c>
      <c r="AB42" s="35"/>
      <c r="AC42" s="35"/>
      <c r="AD42" s="24" t="s">
        <v>168</v>
      </c>
      <c r="AE42" s="21">
        <v>1195.6500000000001</v>
      </c>
      <c r="AF42" s="21">
        <v>1064.3499999999999</v>
      </c>
      <c r="AG42" s="29">
        <v>0.1234</v>
      </c>
      <c r="AH42" s="25">
        <v>131.30000000000001</v>
      </c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201</v>
      </c>
      <c r="BU42" s="21">
        <v>1457.94</v>
      </c>
      <c r="BV42" s="21">
        <v>1289.72</v>
      </c>
      <c r="BW42" s="29">
        <v>0.13039999999999999</v>
      </c>
      <c r="BX42" s="25">
        <v>168.22</v>
      </c>
      <c r="BY42" s="35"/>
      <c r="BZ42" s="35"/>
      <c r="CA42" s="24" t="s">
        <v>243</v>
      </c>
      <c r="CB42" s="21">
        <v>356.8</v>
      </c>
      <c r="CC42" s="21">
        <v>348.3</v>
      </c>
      <c r="CD42" s="29">
        <v>2.4400000000000002E-2</v>
      </c>
      <c r="CE42" s="25">
        <v>8.5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91</v>
      </c>
      <c r="J43" s="21">
        <v>309.95</v>
      </c>
      <c r="K43" s="21">
        <v>235.05</v>
      </c>
      <c r="L43" s="29">
        <v>0.31869999999999998</v>
      </c>
      <c r="M43" s="25">
        <v>74.900000000000006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137</v>
      </c>
      <c r="X43" s="21">
        <v>809.52</v>
      </c>
      <c r="Y43" s="21">
        <v>741.9</v>
      </c>
      <c r="Z43" s="29">
        <v>9.11E-2</v>
      </c>
      <c r="AA43" s="21">
        <v>67.62</v>
      </c>
      <c r="AB43" s="35"/>
      <c r="AC43" s="35"/>
      <c r="AD43" s="24" t="s">
        <v>166</v>
      </c>
      <c r="AE43" s="21">
        <v>1085</v>
      </c>
      <c r="AF43" s="21">
        <v>970</v>
      </c>
      <c r="AG43" s="29">
        <v>0.1186</v>
      </c>
      <c r="AH43" s="25">
        <v>115</v>
      </c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214</v>
      </c>
      <c r="BU43" s="21">
        <v>1517.71</v>
      </c>
      <c r="BV43" s="21">
        <v>1356.45</v>
      </c>
      <c r="BW43" s="29">
        <v>0.11890000000000001</v>
      </c>
      <c r="BX43" s="25">
        <v>161.26</v>
      </c>
      <c r="BY43" s="35"/>
      <c r="BZ43" s="35"/>
      <c r="CA43" s="24" t="s">
        <v>235</v>
      </c>
      <c r="CB43" s="21">
        <v>305.7</v>
      </c>
      <c r="CC43" s="21">
        <v>299</v>
      </c>
      <c r="CD43" s="29">
        <v>2.24E-2</v>
      </c>
      <c r="CE43" s="25">
        <v>6.7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92</v>
      </c>
      <c r="J44" s="21">
        <v>568.72</v>
      </c>
      <c r="K44" s="21">
        <v>436.97</v>
      </c>
      <c r="L44" s="29">
        <v>0.30149999999999999</v>
      </c>
      <c r="M44" s="25">
        <v>131.75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138</v>
      </c>
      <c r="X44" s="21">
        <v>641.70000000000005</v>
      </c>
      <c r="Y44" s="21">
        <v>632.12</v>
      </c>
      <c r="Z44" s="29">
        <v>1.52E-2</v>
      </c>
      <c r="AA44" s="21">
        <v>9.58</v>
      </c>
      <c r="AB44" s="35"/>
      <c r="AC44" s="35"/>
      <c r="AD44" s="24" t="s">
        <v>171</v>
      </c>
      <c r="AE44" s="21">
        <v>19300</v>
      </c>
      <c r="AF44" s="21">
        <v>17305</v>
      </c>
      <c r="AG44" s="29">
        <v>0.1153</v>
      </c>
      <c r="AH44" s="25">
        <v>1995</v>
      </c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226</v>
      </c>
      <c r="BU44" s="21">
        <v>1855.93</v>
      </c>
      <c r="BV44" s="21">
        <v>1661.02</v>
      </c>
      <c r="BW44" s="29">
        <v>0.1173</v>
      </c>
      <c r="BX44" s="25">
        <v>194.91</v>
      </c>
      <c r="BY44" s="35"/>
      <c r="BZ44" s="35"/>
      <c r="CA44" s="24" t="s">
        <v>255</v>
      </c>
      <c r="CB44" s="21">
        <v>538</v>
      </c>
      <c r="CC44" s="21">
        <v>527</v>
      </c>
      <c r="CD44" s="29">
        <v>2.0899999999999998E-2</v>
      </c>
      <c r="CE44" s="25">
        <v>11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101</v>
      </c>
      <c r="J45" s="21">
        <v>481.03</v>
      </c>
      <c r="K45" s="21">
        <v>372.71</v>
      </c>
      <c r="L45" s="29">
        <v>0.29060000000000002</v>
      </c>
      <c r="M45" s="25">
        <v>108.32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 t="s">
        <v>169</v>
      </c>
      <c r="AE45" s="21">
        <v>1573.28</v>
      </c>
      <c r="AF45" s="21">
        <v>1426.72</v>
      </c>
      <c r="AG45" s="29">
        <v>0.1027</v>
      </c>
      <c r="AH45" s="25">
        <v>146.56</v>
      </c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212</v>
      </c>
      <c r="BU45" s="21">
        <v>1323.53</v>
      </c>
      <c r="BV45" s="21">
        <v>1184.8699999999999</v>
      </c>
      <c r="BW45" s="29">
        <v>0.11700000000000001</v>
      </c>
      <c r="BX45" s="25">
        <v>138.66</v>
      </c>
      <c r="BY45" s="35"/>
      <c r="BZ45" s="35"/>
      <c r="CA45" s="24" t="s">
        <v>242</v>
      </c>
      <c r="CB45" s="21">
        <v>362.54</v>
      </c>
      <c r="CC45" s="21">
        <v>355.87</v>
      </c>
      <c r="CD45" s="29">
        <v>1.8700000000000001E-2</v>
      </c>
      <c r="CE45" s="25">
        <v>6.67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88</v>
      </c>
      <c r="J46" s="21">
        <v>308.5</v>
      </c>
      <c r="K46" s="21">
        <v>243.5</v>
      </c>
      <c r="L46" s="29">
        <v>0.26690000000000003</v>
      </c>
      <c r="M46" s="25">
        <v>65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 t="s">
        <v>170</v>
      </c>
      <c r="AE46" s="33">
        <v>1218.8599999999999</v>
      </c>
      <c r="AF46" s="33">
        <v>1130.78</v>
      </c>
      <c r="AG46" s="34">
        <v>7.7899999999999997E-2</v>
      </c>
      <c r="AH46" s="28">
        <v>88.08</v>
      </c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215</v>
      </c>
      <c r="BU46" s="21">
        <v>1317.27</v>
      </c>
      <c r="BV46" s="21">
        <v>1181.82</v>
      </c>
      <c r="BW46" s="29">
        <v>0.11459999999999999</v>
      </c>
      <c r="BX46" s="25">
        <v>135.44999999999999</v>
      </c>
      <c r="BY46" s="35"/>
      <c r="BZ46" s="35"/>
      <c r="CA46" s="24" t="s">
        <v>252</v>
      </c>
      <c r="CB46" s="21">
        <v>340.24</v>
      </c>
      <c r="CC46" s="21">
        <v>334.27</v>
      </c>
      <c r="CD46" s="29">
        <v>1.7899999999999999E-2</v>
      </c>
      <c r="CE46" s="25">
        <v>5.97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99</v>
      </c>
      <c r="J47" s="21">
        <v>379</v>
      </c>
      <c r="K47" s="21">
        <v>299.60000000000002</v>
      </c>
      <c r="L47" s="29">
        <v>0.26500000000000001</v>
      </c>
      <c r="M47" s="25">
        <v>79.400000000000006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195</v>
      </c>
      <c r="BU47" s="21">
        <v>1700.87</v>
      </c>
      <c r="BV47" s="21">
        <v>1529.57</v>
      </c>
      <c r="BW47" s="29">
        <v>0.112</v>
      </c>
      <c r="BX47" s="25">
        <v>171.3</v>
      </c>
      <c r="BY47" s="35"/>
      <c r="BZ47" s="35"/>
      <c r="CA47" s="24" t="s">
        <v>249</v>
      </c>
      <c r="CB47" s="21">
        <v>412.28</v>
      </c>
      <c r="CC47" s="21">
        <v>406.14</v>
      </c>
      <c r="CD47" s="29">
        <v>1.5100000000000001E-2</v>
      </c>
      <c r="CE47" s="25">
        <v>6.14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94</v>
      </c>
      <c r="J48" s="21">
        <v>388.5</v>
      </c>
      <c r="K48" s="21">
        <v>309.89999999999998</v>
      </c>
      <c r="L48" s="29">
        <v>0.25359999999999999</v>
      </c>
      <c r="M48" s="25">
        <v>78.599999999999994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190</v>
      </c>
      <c r="BU48" s="21">
        <v>911.53</v>
      </c>
      <c r="BV48" s="21">
        <v>824.09</v>
      </c>
      <c r="BW48" s="29">
        <v>0.1061</v>
      </c>
      <c r="BX48" s="25">
        <v>87.44</v>
      </c>
      <c r="BY48" s="35"/>
      <c r="BZ48" s="35"/>
      <c r="CA48" s="24" t="s">
        <v>254</v>
      </c>
      <c r="CB48" s="21">
        <v>451.92</v>
      </c>
      <c r="CC48" s="21">
        <v>447.12</v>
      </c>
      <c r="CD48" s="29">
        <v>1.0699999999999999E-2</v>
      </c>
      <c r="CE48" s="25">
        <v>4.8</v>
      </c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90</v>
      </c>
      <c r="J49" s="21">
        <v>350</v>
      </c>
      <c r="K49" s="21">
        <v>280</v>
      </c>
      <c r="L49" s="29">
        <v>0.25</v>
      </c>
      <c r="M49" s="25">
        <v>70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224</v>
      </c>
      <c r="BU49" s="21">
        <v>1826.09</v>
      </c>
      <c r="BV49" s="21">
        <v>1661.74</v>
      </c>
      <c r="BW49" s="29">
        <v>9.8900000000000002E-2</v>
      </c>
      <c r="BX49" s="25">
        <v>164.35</v>
      </c>
      <c r="BY49" s="35"/>
      <c r="BZ49" s="35"/>
      <c r="CA49" s="24" t="s">
        <v>236</v>
      </c>
      <c r="CB49" s="21">
        <v>271</v>
      </c>
      <c r="CC49" s="21">
        <v>282</v>
      </c>
      <c r="CD49" s="29">
        <v>-3.9E-2</v>
      </c>
      <c r="CE49" s="25">
        <v>-11</v>
      </c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100</v>
      </c>
      <c r="J50" s="21">
        <v>355</v>
      </c>
      <c r="K50" s="21">
        <v>285</v>
      </c>
      <c r="L50" s="29">
        <v>0.24560000000000001</v>
      </c>
      <c r="M50" s="25">
        <v>70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191</v>
      </c>
      <c r="BU50" s="21">
        <v>1227.27</v>
      </c>
      <c r="BV50" s="21">
        <v>1120.9100000000001</v>
      </c>
      <c r="BW50" s="29">
        <v>9.4899999999999998E-2</v>
      </c>
      <c r="BX50" s="25">
        <v>106.36</v>
      </c>
      <c r="BY50" s="35"/>
      <c r="BZ50" s="35"/>
      <c r="CA50" s="24" t="s">
        <v>257</v>
      </c>
      <c r="CB50" s="21">
        <v>609.09</v>
      </c>
      <c r="CC50" s="21">
        <v>642.73</v>
      </c>
      <c r="CD50" s="29">
        <v>-5.2299999999999999E-2</v>
      </c>
      <c r="CE50" s="25">
        <v>-33.64</v>
      </c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102</v>
      </c>
      <c r="J51" s="21">
        <v>375</v>
      </c>
      <c r="K51" s="21">
        <v>305</v>
      </c>
      <c r="L51" s="29">
        <v>0.22950000000000001</v>
      </c>
      <c r="M51" s="25">
        <v>70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217</v>
      </c>
      <c r="BU51" s="21">
        <v>1492.5</v>
      </c>
      <c r="BV51" s="21">
        <v>1370</v>
      </c>
      <c r="BW51" s="29">
        <v>8.9399999999999993E-2</v>
      </c>
      <c r="BX51" s="25">
        <v>122.5</v>
      </c>
      <c r="BY51" s="35"/>
      <c r="BZ51" s="35"/>
      <c r="CA51" s="24" t="s">
        <v>253</v>
      </c>
      <c r="CB51" s="21">
        <v>304.5</v>
      </c>
      <c r="CC51" s="21">
        <v>327.98</v>
      </c>
      <c r="CD51" s="29">
        <v>-7.1599999999999997E-2</v>
      </c>
      <c r="CE51" s="25">
        <v>-23.48</v>
      </c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109</v>
      </c>
      <c r="J52" s="21">
        <v>307.5</v>
      </c>
      <c r="K52" s="21">
        <v>252</v>
      </c>
      <c r="L52" s="29">
        <v>0.22020000000000001</v>
      </c>
      <c r="M52" s="25">
        <v>55.5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196</v>
      </c>
      <c r="BU52" s="21">
        <v>1273.95</v>
      </c>
      <c r="BV52" s="21">
        <v>1174.45</v>
      </c>
      <c r="BW52" s="29">
        <v>8.4699999999999998E-2</v>
      </c>
      <c r="BX52" s="25">
        <v>99.5</v>
      </c>
      <c r="BY52" s="35"/>
      <c r="BZ52" s="35"/>
      <c r="CA52" s="26" t="s">
        <v>256</v>
      </c>
      <c r="CB52" s="33">
        <v>374.31</v>
      </c>
      <c r="CC52" s="33">
        <v>453.12</v>
      </c>
      <c r="CD52" s="34">
        <v>-0.1739</v>
      </c>
      <c r="CE52" s="28">
        <v>-78.81</v>
      </c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86</v>
      </c>
      <c r="J53" s="21">
        <v>405.09</v>
      </c>
      <c r="K53" s="21">
        <v>333.82</v>
      </c>
      <c r="L53" s="29">
        <v>0.2135</v>
      </c>
      <c r="M53" s="25">
        <v>71.27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220</v>
      </c>
      <c r="BU53" s="21">
        <v>2356</v>
      </c>
      <c r="BV53" s="21">
        <v>2172</v>
      </c>
      <c r="BW53" s="29">
        <v>8.4699999999999998E-2</v>
      </c>
      <c r="BX53" s="25">
        <v>184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111</v>
      </c>
      <c r="J54" s="21">
        <v>250.29</v>
      </c>
      <c r="K54" s="21">
        <v>207.43</v>
      </c>
      <c r="L54" s="29">
        <v>0.20660000000000001</v>
      </c>
      <c r="M54" s="25">
        <v>42.86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223</v>
      </c>
      <c r="BU54" s="21">
        <v>3042.61</v>
      </c>
      <c r="BV54" s="21">
        <v>2808.7</v>
      </c>
      <c r="BW54" s="29">
        <v>8.3299999999999999E-2</v>
      </c>
      <c r="BX54" s="25">
        <v>233.91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105</v>
      </c>
      <c r="J55" s="21">
        <v>350</v>
      </c>
      <c r="K55" s="21">
        <v>291</v>
      </c>
      <c r="L55" s="29">
        <v>0.20269999999999999</v>
      </c>
      <c r="M55" s="25">
        <v>59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209</v>
      </c>
      <c r="BU55" s="21">
        <v>1207.3800000000001</v>
      </c>
      <c r="BV55" s="21">
        <v>1114.75</v>
      </c>
      <c r="BW55" s="29">
        <v>8.3099999999999993E-2</v>
      </c>
      <c r="BX55" s="25">
        <v>92.63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103</v>
      </c>
      <c r="J56" s="21">
        <v>388.57</v>
      </c>
      <c r="K56" s="21">
        <v>323.57</v>
      </c>
      <c r="L56" s="29">
        <v>0.2009</v>
      </c>
      <c r="M56" s="25">
        <v>65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211</v>
      </c>
      <c r="BU56" s="21">
        <v>1400</v>
      </c>
      <c r="BV56" s="21">
        <v>1299.17</v>
      </c>
      <c r="BW56" s="29">
        <v>7.7600000000000002E-2</v>
      </c>
      <c r="BX56" s="25">
        <v>100.83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98</v>
      </c>
      <c r="J57" s="21">
        <v>519</v>
      </c>
      <c r="K57" s="21">
        <v>433</v>
      </c>
      <c r="L57" s="29">
        <v>0.1986</v>
      </c>
      <c r="M57" s="25">
        <v>86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232</v>
      </c>
      <c r="BU57" s="21">
        <v>4100.88</v>
      </c>
      <c r="BV57" s="21">
        <v>3807.02</v>
      </c>
      <c r="BW57" s="29">
        <v>7.7200000000000005E-2</v>
      </c>
      <c r="BX57" s="25">
        <v>293.86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107</v>
      </c>
      <c r="J58" s="21">
        <v>409</v>
      </c>
      <c r="K58" s="21">
        <v>343</v>
      </c>
      <c r="L58" s="29">
        <v>0.19239999999999999</v>
      </c>
      <c r="M58" s="25">
        <v>66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200</v>
      </c>
      <c r="BU58" s="21">
        <v>2059.8200000000002</v>
      </c>
      <c r="BV58" s="21">
        <v>1918.75</v>
      </c>
      <c r="BW58" s="29">
        <v>7.3499999999999996E-2</v>
      </c>
      <c r="BX58" s="25">
        <v>141.07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104</v>
      </c>
      <c r="J59" s="21">
        <v>412</v>
      </c>
      <c r="K59" s="21">
        <v>346</v>
      </c>
      <c r="L59" s="29">
        <v>0.1908</v>
      </c>
      <c r="M59" s="25">
        <v>66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194</v>
      </c>
      <c r="BU59" s="21">
        <v>819.52</v>
      </c>
      <c r="BV59" s="21">
        <v>773.48</v>
      </c>
      <c r="BW59" s="29">
        <v>5.9499999999999997E-2</v>
      </c>
      <c r="BX59" s="25">
        <v>46.04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113</v>
      </c>
      <c r="J60" s="21">
        <v>199.3</v>
      </c>
      <c r="K60" s="21">
        <v>170.63</v>
      </c>
      <c r="L60" s="29">
        <v>0.16800000000000001</v>
      </c>
      <c r="M60" s="25">
        <v>28.67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222</v>
      </c>
      <c r="BU60" s="21">
        <v>1683.81</v>
      </c>
      <c r="BV60" s="21">
        <v>1589.52</v>
      </c>
      <c r="BW60" s="29">
        <v>5.9299999999999999E-2</v>
      </c>
      <c r="BX60" s="25">
        <v>94.29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273</v>
      </c>
      <c r="J61" s="21">
        <v>479.35</v>
      </c>
      <c r="K61" s="21">
        <v>413.22</v>
      </c>
      <c r="L61" s="29">
        <v>0.16</v>
      </c>
      <c r="M61" s="25">
        <v>66.13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205</v>
      </c>
      <c r="BU61" s="21">
        <v>1445.36</v>
      </c>
      <c r="BV61" s="21">
        <v>1379.5</v>
      </c>
      <c r="BW61" s="29">
        <v>4.7699999999999999E-2</v>
      </c>
      <c r="BX61" s="25">
        <v>65.86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110</v>
      </c>
      <c r="J62" s="21">
        <v>563.9</v>
      </c>
      <c r="K62" s="21">
        <v>491</v>
      </c>
      <c r="L62" s="29">
        <v>0.14849999999999999</v>
      </c>
      <c r="M62" s="25">
        <v>72.900000000000006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199</v>
      </c>
      <c r="BU62" s="21">
        <v>1564.11</v>
      </c>
      <c r="BV62" s="21">
        <v>1496.72</v>
      </c>
      <c r="BW62" s="29">
        <v>4.4999999999999998E-2</v>
      </c>
      <c r="BX62" s="25">
        <v>67.39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108</v>
      </c>
      <c r="J63" s="21">
        <v>205.6</v>
      </c>
      <c r="K63" s="21">
        <v>179.68</v>
      </c>
      <c r="L63" s="29">
        <v>0.14430000000000001</v>
      </c>
      <c r="M63" s="25">
        <v>25.92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229</v>
      </c>
      <c r="BU63" s="21">
        <v>3491.53</v>
      </c>
      <c r="BV63" s="21">
        <v>3343.73</v>
      </c>
      <c r="BW63" s="29">
        <v>4.4200000000000003E-2</v>
      </c>
      <c r="BX63" s="25">
        <v>147.80000000000001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112</v>
      </c>
      <c r="J64" s="21">
        <v>317.33</v>
      </c>
      <c r="K64" s="21">
        <v>278.2</v>
      </c>
      <c r="L64" s="29">
        <v>0.14069999999999999</v>
      </c>
      <c r="M64" s="25">
        <v>39.130000000000003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227</v>
      </c>
      <c r="BU64" s="21">
        <v>2346.02</v>
      </c>
      <c r="BV64" s="21">
        <v>2256.64</v>
      </c>
      <c r="BW64" s="29">
        <v>3.9600000000000003E-2</v>
      </c>
      <c r="BX64" s="25">
        <v>89.38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115</v>
      </c>
      <c r="J65" s="21">
        <v>510.48</v>
      </c>
      <c r="K65" s="21">
        <v>450.48</v>
      </c>
      <c r="L65" s="29">
        <v>0.13320000000000001</v>
      </c>
      <c r="M65" s="25">
        <v>60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231</v>
      </c>
      <c r="BU65" s="21">
        <v>2250</v>
      </c>
      <c r="BV65" s="21">
        <v>2216.67</v>
      </c>
      <c r="BW65" s="29">
        <v>1.4999999999999999E-2</v>
      </c>
      <c r="BX65" s="25">
        <v>33.33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106</v>
      </c>
      <c r="J66" s="21">
        <v>279.39999999999998</v>
      </c>
      <c r="K66" s="21">
        <v>248</v>
      </c>
      <c r="L66" s="29">
        <v>0.12659999999999999</v>
      </c>
      <c r="M66" s="25">
        <v>31.4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230</v>
      </c>
      <c r="BU66" s="21">
        <v>1190.92</v>
      </c>
      <c r="BV66" s="21">
        <v>1176.55</v>
      </c>
      <c r="BW66" s="29">
        <v>1.2200000000000001E-2</v>
      </c>
      <c r="BX66" s="25">
        <v>14.37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82</v>
      </c>
      <c r="J67" s="21">
        <v>1045.45</v>
      </c>
      <c r="K67" s="21">
        <v>931.82</v>
      </c>
      <c r="L67" s="29">
        <v>0.12189999999999999</v>
      </c>
      <c r="M67" s="25">
        <v>113.63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208</v>
      </c>
      <c r="BU67" s="21">
        <v>1124.95</v>
      </c>
      <c r="BV67" s="21">
        <v>1184.68</v>
      </c>
      <c r="BW67" s="29">
        <v>-5.04E-2</v>
      </c>
      <c r="BX67" s="25">
        <v>-59.73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116</v>
      </c>
      <c r="J68" s="21">
        <v>1082.6099999999999</v>
      </c>
      <c r="K68" s="21">
        <v>965.22</v>
      </c>
      <c r="L68" s="29">
        <v>0.1216</v>
      </c>
      <c r="M68" s="25">
        <v>117.39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218</v>
      </c>
      <c r="BU68" s="21">
        <v>1330.09</v>
      </c>
      <c r="BV68" s="21">
        <v>1400.91</v>
      </c>
      <c r="BW68" s="29">
        <v>-5.0599999999999999E-2</v>
      </c>
      <c r="BX68" s="25">
        <v>-70.819999999999993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117</v>
      </c>
      <c r="J69" s="33">
        <v>553.64</v>
      </c>
      <c r="K69" s="33">
        <v>518.17999999999995</v>
      </c>
      <c r="L69" s="34">
        <v>6.8400000000000002E-2</v>
      </c>
      <c r="M69" s="28">
        <v>35.46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203</v>
      </c>
      <c r="BU69" s="21">
        <v>1440.29</v>
      </c>
      <c r="BV69" s="21">
        <v>1528.85</v>
      </c>
      <c r="BW69" s="29">
        <v>-5.79E-2</v>
      </c>
      <c r="BX69" s="25">
        <v>-88.56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114</v>
      </c>
      <c r="J70" s="21">
        <v>359.5</v>
      </c>
      <c r="K70" s="21">
        <v>338.3</v>
      </c>
      <c r="L70" s="29">
        <v>6.2700000000000006E-2</v>
      </c>
      <c r="M70" s="21">
        <v>21.2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210</v>
      </c>
      <c r="BU70" s="21">
        <v>1325.54</v>
      </c>
      <c r="BV70" s="21">
        <v>1454.25</v>
      </c>
      <c r="BW70" s="29">
        <v>-8.8499999999999995E-2</v>
      </c>
      <c r="BX70" s="25">
        <v>-128.71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228</v>
      </c>
      <c r="BU71" s="21">
        <v>1185.98</v>
      </c>
      <c r="BV71" s="21">
        <v>1401.87</v>
      </c>
      <c r="BW71" s="29">
        <v>-0.154</v>
      </c>
      <c r="BX71" s="25">
        <v>-215.89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233</v>
      </c>
      <c r="BU72" s="33">
        <v>1599.52</v>
      </c>
      <c r="BV72" s="33">
        <v>351.6</v>
      </c>
      <c r="BW72" s="34">
        <v>3.5493000000000001</v>
      </c>
      <c r="BX72" s="28">
        <v>1247.92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99335-844A-4E3C-BDAE-F7FE5E92FADF}">
  <dimension ref="A1:CF74"/>
  <sheetViews>
    <sheetView zoomScaleNormal="85" workbookViewId="0">
      <selection sqref="A1:D2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275</v>
      </c>
      <c r="B1" s="76"/>
      <c r="C1" s="76"/>
      <c r="D1" s="77"/>
      <c r="I1" s="35"/>
      <c r="J1" s="66" t="s">
        <v>43</v>
      </c>
      <c r="K1" s="67"/>
      <c r="L1" s="67"/>
      <c r="M1" s="67"/>
      <c r="N1" s="67"/>
      <c r="O1" s="67"/>
      <c r="P1" s="68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9"/>
      <c r="K2" s="70"/>
      <c r="L2" s="70"/>
      <c r="M2" s="70"/>
      <c r="N2" s="70"/>
      <c r="O2" s="70"/>
      <c r="P2" s="71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36</v>
      </c>
      <c r="D3" s="25"/>
      <c r="I3" s="35"/>
      <c r="J3" s="69"/>
      <c r="K3" s="70"/>
      <c r="L3" s="70"/>
      <c r="M3" s="70"/>
      <c r="N3" s="70"/>
      <c r="O3" s="70"/>
      <c r="P3" s="71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47</v>
      </c>
      <c r="L5" s="21">
        <v>3900.17</v>
      </c>
      <c r="M5" s="21">
        <v>5665.66</v>
      </c>
      <c r="N5" s="29">
        <v>-0.31159999999999999</v>
      </c>
      <c r="O5" s="21">
        <v>-1765.49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49</v>
      </c>
      <c r="L6" s="21">
        <v>2251.38</v>
      </c>
      <c r="M6" s="21">
        <v>3212.42</v>
      </c>
      <c r="N6" s="29">
        <v>-0.29920000000000002</v>
      </c>
      <c r="O6" s="21">
        <v>-961.04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44</v>
      </c>
      <c r="L7" s="21">
        <v>1946.54</v>
      </c>
      <c r="M7" s="21">
        <v>2701.15</v>
      </c>
      <c r="N7" s="29">
        <v>-0.27939999999999998</v>
      </c>
      <c r="O7" s="21">
        <v>-754.61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46</v>
      </c>
      <c r="L8" s="21">
        <v>69.5</v>
      </c>
      <c r="M8" s="21">
        <v>94.23</v>
      </c>
      <c r="N8" s="29">
        <v>-0.26240000000000002</v>
      </c>
      <c r="O8" s="21">
        <v>-24.73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48</v>
      </c>
      <c r="L9" s="21">
        <v>9790.65</v>
      </c>
      <c r="M9" s="21">
        <v>13092.42</v>
      </c>
      <c r="N9" s="29">
        <v>-0.25219999999999998</v>
      </c>
      <c r="O9" s="21">
        <v>-3301.77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51</v>
      </c>
      <c r="L10" s="21">
        <v>12155.25</v>
      </c>
      <c r="M10" s="21">
        <v>15910.46</v>
      </c>
      <c r="N10" s="29">
        <v>-0.23599999999999999</v>
      </c>
      <c r="O10" s="21">
        <v>-3755.21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54</v>
      </c>
      <c r="L11" s="21">
        <v>4337.7</v>
      </c>
      <c r="M11" s="21">
        <v>5575.66</v>
      </c>
      <c r="N11" s="29">
        <v>-0.222</v>
      </c>
      <c r="O11" s="21">
        <v>-1237.96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45</v>
      </c>
      <c r="L12" s="21">
        <v>2531.59</v>
      </c>
      <c r="M12" s="21">
        <v>3186.12</v>
      </c>
      <c r="N12" s="29">
        <v>-0.2054</v>
      </c>
      <c r="O12" s="21">
        <v>-654.53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32</v>
      </c>
      <c r="L13" s="21">
        <v>2282.0100000000002</v>
      </c>
      <c r="M13" s="21">
        <v>2848.84</v>
      </c>
      <c r="N13" s="29">
        <v>-0.19900000000000001</v>
      </c>
      <c r="O13" s="21">
        <v>-566.83000000000004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52</v>
      </c>
      <c r="L14" s="21">
        <v>5311.36</v>
      </c>
      <c r="M14" s="21">
        <v>6613.62</v>
      </c>
      <c r="N14" s="29">
        <v>-0.19689999999999999</v>
      </c>
      <c r="O14" s="21">
        <v>-1302.26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53</v>
      </c>
      <c r="L15" s="21">
        <v>2809.43</v>
      </c>
      <c r="M15" s="21">
        <v>3440.74</v>
      </c>
      <c r="N15" s="29">
        <v>-0.1835</v>
      </c>
      <c r="O15" s="21">
        <v>-631.30999999999995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55</v>
      </c>
      <c r="L16" s="21">
        <v>1596.97</v>
      </c>
      <c r="M16" s="21">
        <v>1903.14</v>
      </c>
      <c r="N16" s="29">
        <v>-0.16089999999999999</v>
      </c>
      <c r="O16" s="21">
        <v>-306.17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50</v>
      </c>
      <c r="L17" s="21">
        <v>1776.05</v>
      </c>
      <c r="M17" s="21">
        <v>1985.29</v>
      </c>
      <c r="N17" s="29">
        <v>-0.10539999999999999</v>
      </c>
      <c r="O17" s="21">
        <v>-209.24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56</v>
      </c>
      <c r="L18" s="33">
        <v>14.48</v>
      </c>
      <c r="M18" s="33">
        <v>15.85</v>
      </c>
      <c r="N18" s="34">
        <v>-8.6400000000000005E-2</v>
      </c>
      <c r="O18" s="33">
        <v>-1.37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2" t="s">
        <v>77</v>
      </c>
      <c r="C26" s="73"/>
      <c r="D26" s="73"/>
      <c r="E26" s="73"/>
      <c r="F26" s="74"/>
      <c r="G26" s="35"/>
      <c r="H26" s="35"/>
      <c r="I26" s="35"/>
      <c r="J26" s="35"/>
      <c r="K26" s="35"/>
      <c r="L26" s="35"/>
      <c r="M26" s="35"/>
      <c r="N26" s="35"/>
      <c r="O26" s="35"/>
      <c r="P26" s="60" t="s">
        <v>124</v>
      </c>
      <c r="Q26" s="61"/>
      <c r="R26" s="61"/>
      <c r="S26" s="61"/>
      <c r="T26" s="62"/>
      <c r="U26" s="35"/>
      <c r="V26" s="35"/>
      <c r="W26" s="60" t="s">
        <v>141</v>
      </c>
      <c r="X26" s="61"/>
      <c r="Y26" s="61"/>
      <c r="Z26" s="61"/>
      <c r="AA26" s="62"/>
      <c r="AB26" s="35"/>
      <c r="AC26" s="35"/>
      <c r="AD26" s="60" t="s">
        <v>153</v>
      </c>
      <c r="AE26" s="61"/>
      <c r="AF26" s="61"/>
      <c r="AG26" s="61"/>
      <c r="AH26" s="62"/>
      <c r="AI26" s="35"/>
      <c r="AJ26" s="35"/>
      <c r="AK26" s="60" t="s">
        <v>174</v>
      </c>
      <c r="AL26" s="61"/>
      <c r="AM26" s="61"/>
      <c r="AN26" s="61"/>
      <c r="AO26" s="62"/>
      <c r="AP26" s="35"/>
      <c r="AQ26" s="35"/>
      <c r="AR26" s="60" t="s">
        <v>177</v>
      </c>
      <c r="AS26" s="61"/>
      <c r="AT26" s="61"/>
      <c r="AU26" s="61"/>
      <c r="AV26" s="62"/>
      <c r="AW26" s="35"/>
      <c r="AX26" s="35"/>
      <c r="AY26" s="60" t="s">
        <v>178</v>
      </c>
      <c r="AZ26" s="61"/>
      <c r="BA26" s="61"/>
      <c r="BB26" s="61"/>
      <c r="BC26" s="62"/>
      <c r="BD26" s="35"/>
      <c r="BE26" s="35"/>
      <c r="BF26" s="60" t="s">
        <v>179</v>
      </c>
      <c r="BG26" s="61"/>
      <c r="BH26" s="61"/>
      <c r="BI26" s="61"/>
      <c r="BJ26" s="62"/>
      <c r="BK26" s="35"/>
      <c r="BL26" s="35"/>
      <c r="BM26" s="60" t="s">
        <v>188</v>
      </c>
      <c r="BN26" s="61"/>
      <c r="BO26" s="61"/>
      <c r="BP26" s="61"/>
      <c r="BQ26" s="62"/>
      <c r="BR26" s="35"/>
      <c r="BS26" s="35"/>
      <c r="BT26" s="60" t="s">
        <v>189</v>
      </c>
      <c r="BU26" s="61"/>
      <c r="BV26" s="61"/>
      <c r="BW26" s="61"/>
      <c r="BX26" s="62"/>
      <c r="BY26" s="35"/>
      <c r="BZ26" s="35"/>
      <c r="CA26" s="60" t="s">
        <v>234</v>
      </c>
      <c r="CB26" s="61"/>
      <c r="CC26" s="61"/>
      <c r="CD26" s="61"/>
      <c r="CE26" s="62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0" t="s">
        <v>118</v>
      </c>
      <c r="J27" s="61"/>
      <c r="K27" s="61"/>
      <c r="L27" s="61"/>
      <c r="M27" s="62"/>
      <c r="N27" s="35"/>
      <c r="O27" s="35"/>
      <c r="P27" s="63"/>
      <c r="Q27" s="64"/>
      <c r="R27" s="64"/>
      <c r="S27" s="64"/>
      <c r="T27" s="65"/>
      <c r="U27" s="35"/>
      <c r="V27" s="35"/>
      <c r="W27" s="63"/>
      <c r="X27" s="64"/>
      <c r="Y27" s="64"/>
      <c r="Z27" s="64"/>
      <c r="AA27" s="65"/>
      <c r="AB27" s="35"/>
      <c r="AC27" s="35"/>
      <c r="AD27" s="63"/>
      <c r="AE27" s="64"/>
      <c r="AF27" s="64"/>
      <c r="AG27" s="64"/>
      <c r="AH27" s="65"/>
      <c r="AI27" s="35"/>
      <c r="AJ27" s="35"/>
      <c r="AK27" s="63"/>
      <c r="AL27" s="64"/>
      <c r="AM27" s="64"/>
      <c r="AN27" s="64"/>
      <c r="AO27" s="65"/>
      <c r="AP27" s="35"/>
      <c r="AQ27" s="35"/>
      <c r="AR27" s="63"/>
      <c r="AS27" s="64"/>
      <c r="AT27" s="64"/>
      <c r="AU27" s="64"/>
      <c r="AV27" s="65"/>
      <c r="AW27" s="35"/>
      <c r="AX27" s="35"/>
      <c r="AY27" s="63"/>
      <c r="AZ27" s="64"/>
      <c r="BA27" s="64"/>
      <c r="BB27" s="64"/>
      <c r="BC27" s="65"/>
      <c r="BD27" s="35"/>
      <c r="BE27" s="35"/>
      <c r="BF27" s="63"/>
      <c r="BG27" s="64"/>
      <c r="BH27" s="64"/>
      <c r="BI27" s="64"/>
      <c r="BJ27" s="65"/>
      <c r="BK27" s="35"/>
      <c r="BL27" s="35"/>
      <c r="BM27" s="63"/>
      <c r="BN27" s="64"/>
      <c r="BO27" s="64"/>
      <c r="BP27" s="64"/>
      <c r="BQ27" s="65"/>
      <c r="BR27" s="35"/>
      <c r="BS27" s="35"/>
      <c r="BT27" s="63"/>
      <c r="BU27" s="64"/>
      <c r="BV27" s="64"/>
      <c r="BW27" s="64"/>
      <c r="BX27" s="65"/>
      <c r="BY27" s="35"/>
      <c r="BZ27" s="35"/>
      <c r="CA27" s="63"/>
      <c r="CB27" s="64"/>
      <c r="CC27" s="64"/>
      <c r="CD27" s="64"/>
      <c r="CE27" s="65"/>
      <c r="CF27" s="35"/>
    </row>
    <row r="28" spans="1:84" ht="15" thickBot="1" x14ac:dyDescent="0.35">
      <c r="A28" s="35"/>
      <c r="B28" s="24" t="s">
        <v>62</v>
      </c>
      <c r="C28" s="21">
        <v>501.9</v>
      </c>
      <c r="D28" s="21">
        <v>920.38</v>
      </c>
      <c r="E28" s="29">
        <v>-0.45469999999999999</v>
      </c>
      <c r="F28" s="25">
        <v>-418.48</v>
      </c>
      <c r="G28" s="35"/>
      <c r="H28" s="35"/>
      <c r="I28" s="63"/>
      <c r="J28" s="64"/>
      <c r="K28" s="64"/>
      <c r="L28" s="64"/>
      <c r="M28" s="65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63</v>
      </c>
      <c r="C29" s="21">
        <v>397.12</v>
      </c>
      <c r="D29" s="21">
        <v>643.27</v>
      </c>
      <c r="E29" s="29">
        <v>-0.38269999999999998</v>
      </c>
      <c r="F29" s="25">
        <v>-246.15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120</v>
      </c>
      <c r="Q29" s="21">
        <v>230.56</v>
      </c>
      <c r="R29" s="21">
        <v>364.81</v>
      </c>
      <c r="S29" s="29">
        <v>-0.36799999999999999</v>
      </c>
      <c r="T29" s="25">
        <v>-134.25</v>
      </c>
      <c r="U29" s="35"/>
      <c r="V29" s="35"/>
      <c r="W29" s="21" t="s">
        <v>135</v>
      </c>
      <c r="X29" s="21">
        <v>450.8</v>
      </c>
      <c r="Y29" s="21">
        <v>784.9</v>
      </c>
      <c r="Z29" s="29">
        <v>-0.42570000000000002</v>
      </c>
      <c r="AA29" s="21">
        <v>-334.1</v>
      </c>
      <c r="AB29" s="35"/>
      <c r="AC29" s="35"/>
      <c r="AD29" s="24" t="s">
        <v>161</v>
      </c>
      <c r="AE29" s="21">
        <v>496.23</v>
      </c>
      <c r="AF29" s="21">
        <v>705.66</v>
      </c>
      <c r="AG29" s="29">
        <v>-0.29680000000000001</v>
      </c>
      <c r="AH29" s="25">
        <v>-209.43</v>
      </c>
      <c r="AI29" s="35"/>
      <c r="AJ29" s="35"/>
      <c r="AK29" s="24" t="s">
        <v>172</v>
      </c>
      <c r="AL29" s="21">
        <v>4200</v>
      </c>
      <c r="AM29" s="21">
        <v>6042.61</v>
      </c>
      <c r="AN29" s="29">
        <v>-0.3049</v>
      </c>
      <c r="AO29" s="25">
        <v>-1842.61</v>
      </c>
      <c r="AP29" s="35"/>
      <c r="AQ29" s="35"/>
      <c r="AR29" s="24" t="s">
        <v>175</v>
      </c>
      <c r="AS29" s="21">
        <v>1079.71</v>
      </c>
      <c r="AT29" s="21">
        <v>1439.62</v>
      </c>
      <c r="AU29" s="29">
        <v>-0.25</v>
      </c>
      <c r="AV29" s="25">
        <v>-359.91</v>
      </c>
      <c r="AW29" s="35"/>
      <c r="AX29" s="35"/>
      <c r="AY29" s="24" t="s">
        <v>151</v>
      </c>
      <c r="AZ29" s="21">
        <v>515.04</v>
      </c>
      <c r="BA29" s="21">
        <v>807.88</v>
      </c>
      <c r="BB29" s="29">
        <v>-0.36249999999999999</v>
      </c>
      <c r="BC29" s="25">
        <v>-292.83999999999997</v>
      </c>
      <c r="BD29" s="35"/>
      <c r="BE29" s="35"/>
      <c r="BF29" s="24" t="s">
        <v>181</v>
      </c>
      <c r="BG29" s="21">
        <v>4762.7299999999996</v>
      </c>
      <c r="BH29" s="21">
        <v>6521.82</v>
      </c>
      <c r="BI29" s="29">
        <v>-0.2697</v>
      </c>
      <c r="BJ29" s="25">
        <v>-1759.09</v>
      </c>
      <c r="BK29" s="35"/>
      <c r="BL29" s="35"/>
      <c r="BM29" s="24" t="s">
        <v>187</v>
      </c>
      <c r="BN29" s="21">
        <v>1275</v>
      </c>
      <c r="BO29" s="21">
        <v>1625.1</v>
      </c>
      <c r="BP29" s="29">
        <v>-0.21540000000000001</v>
      </c>
      <c r="BQ29" s="25">
        <v>-350.1</v>
      </c>
      <c r="BR29" s="35"/>
      <c r="BS29" s="35"/>
      <c r="BT29" s="24" t="s">
        <v>226</v>
      </c>
      <c r="BU29" s="21">
        <v>915.25</v>
      </c>
      <c r="BV29" s="21">
        <v>1817.8</v>
      </c>
      <c r="BW29" s="29">
        <v>-0.4965</v>
      </c>
      <c r="BX29" s="25">
        <v>-902.55</v>
      </c>
      <c r="BY29" s="35"/>
      <c r="BZ29" s="35"/>
      <c r="CA29" s="24" t="s">
        <v>254</v>
      </c>
      <c r="CB29" s="21">
        <v>300.95999999999998</v>
      </c>
      <c r="CC29" s="21">
        <v>456.63</v>
      </c>
      <c r="CD29" s="29">
        <v>-0.34089999999999998</v>
      </c>
      <c r="CE29" s="25">
        <v>-155.66999999999999</v>
      </c>
      <c r="CF29" s="35"/>
    </row>
    <row r="30" spans="1:84" ht="15" thickBot="1" x14ac:dyDescent="0.35">
      <c r="A30" s="35"/>
      <c r="B30" s="24" t="s">
        <v>72</v>
      </c>
      <c r="C30" s="21">
        <v>502.29</v>
      </c>
      <c r="D30" s="21">
        <v>782.77</v>
      </c>
      <c r="E30" s="29">
        <v>-0.35830000000000001</v>
      </c>
      <c r="F30" s="25">
        <v>-280.48</v>
      </c>
      <c r="G30" s="35"/>
      <c r="H30" s="35"/>
      <c r="I30" s="24" t="s">
        <v>79</v>
      </c>
      <c r="J30" s="21">
        <v>344.86</v>
      </c>
      <c r="K30" s="21">
        <v>544.86</v>
      </c>
      <c r="L30" s="29">
        <v>-0.36709999999999998</v>
      </c>
      <c r="M30" s="25">
        <v>-200</v>
      </c>
      <c r="N30" s="35"/>
      <c r="O30" s="35"/>
      <c r="P30" s="24" t="s">
        <v>121</v>
      </c>
      <c r="Q30" s="21">
        <v>513</v>
      </c>
      <c r="R30" s="21">
        <v>753</v>
      </c>
      <c r="S30" s="29">
        <v>-0.31869999999999998</v>
      </c>
      <c r="T30" s="25">
        <v>-240</v>
      </c>
      <c r="U30" s="35"/>
      <c r="V30" s="35"/>
      <c r="W30" s="21" t="s">
        <v>140</v>
      </c>
      <c r="X30" s="21">
        <v>407.29</v>
      </c>
      <c r="Y30" s="21">
        <v>677.9</v>
      </c>
      <c r="Z30" s="29">
        <v>-0.3992</v>
      </c>
      <c r="AA30" s="21">
        <v>-270.61</v>
      </c>
      <c r="AB30" s="35"/>
      <c r="AC30" s="35"/>
      <c r="AD30" s="24" t="s">
        <v>162</v>
      </c>
      <c r="AE30" s="21">
        <v>475</v>
      </c>
      <c r="AF30" s="21">
        <v>674.5</v>
      </c>
      <c r="AG30" s="29">
        <v>-0.29580000000000001</v>
      </c>
      <c r="AH30" s="25">
        <v>-199.5</v>
      </c>
      <c r="AI30" s="35"/>
      <c r="AJ30" s="35"/>
      <c r="AK30" s="26" t="s">
        <v>173</v>
      </c>
      <c r="AL30" s="33">
        <v>4000.1</v>
      </c>
      <c r="AM30" s="33">
        <v>5445</v>
      </c>
      <c r="AN30" s="34">
        <v>-0.26540000000000002</v>
      </c>
      <c r="AO30" s="28">
        <v>-1444.9</v>
      </c>
      <c r="AP30" s="35"/>
      <c r="AQ30" s="35"/>
      <c r="AR30" s="26" t="s">
        <v>176</v>
      </c>
      <c r="AS30" s="33">
        <v>1015</v>
      </c>
      <c r="AT30" s="33">
        <v>999.17</v>
      </c>
      <c r="AU30" s="34">
        <v>1.5800000000000002E-2</v>
      </c>
      <c r="AV30" s="28">
        <v>15.83</v>
      </c>
      <c r="AW30" s="35"/>
      <c r="AX30" s="35"/>
      <c r="AY30" s="24" t="s">
        <v>142</v>
      </c>
      <c r="AZ30" s="21">
        <v>406.19</v>
      </c>
      <c r="BA30" s="21">
        <v>585.32000000000005</v>
      </c>
      <c r="BB30" s="29">
        <v>-0.30599999999999999</v>
      </c>
      <c r="BC30" s="25">
        <v>-179.13</v>
      </c>
      <c r="BD30" s="35"/>
      <c r="BE30" s="35"/>
      <c r="BF30" s="24" t="s">
        <v>180</v>
      </c>
      <c r="BG30" s="21">
        <v>899.69</v>
      </c>
      <c r="BH30" s="21">
        <v>1229.76</v>
      </c>
      <c r="BI30" s="29">
        <v>-0.26840000000000003</v>
      </c>
      <c r="BJ30" s="25">
        <v>-330.07</v>
      </c>
      <c r="BK30" s="35"/>
      <c r="BL30" s="35"/>
      <c r="BM30" s="24" t="s">
        <v>185</v>
      </c>
      <c r="BN30" s="21">
        <v>182.86</v>
      </c>
      <c r="BO30" s="21">
        <v>227.71</v>
      </c>
      <c r="BP30" s="29">
        <v>-0.19700000000000001</v>
      </c>
      <c r="BQ30" s="25">
        <v>-44.85</v>
      </c>
      <c r="BR30" s="35"/>
      <c r="BS30" s="35"/>
      <c r="BT30" s="24" t="s">
        <v>195</v>
      </c>
      <c r="BU30" s="21">
        <v>1057.3900000000001</v>
      </c>
      <c r="BV30" s="21">
        <v>1744.35</v>
      </c>
      <c r="BW30" s="29">
        <v>-0.39379999999999998</v>
      </c>
      <c r="BX30" s="25">
        <v>-686.96</v>
      </c>
      <c r="BY30" s="35"/>
      <c r="BZ30" s="35"/>
      <c r="CA30" s="24" t="s">
        <v>244</v>
      </c>
      <c r="CB30" s="21">
        <v>232.08</v>
      </c>
      <c r="CC30" s="21">
        <v>323.58</v>
      </c>
      <c r="CD30" s="29">
        <v>-0.2828</v>
      </c>
      <c r="CE30" s="25">
        <v>-91.5</v>
      </c>
      <c r="CF30" s="35"/>
    </row>
    <row r="31" spans="1:84" x14ac:dyDescent="0.3">
      <c r="A31" s="35"/>
      <c r="B31" s="24" t="s">
        <v>68</v>
      </c>
      <c r="C31" s="21">
        <v>351.56</v>
      </c>
      <c r="D31" s="21">
        <v>529.29999999999995</v>
      </c>
      <c r="E31" s="29">
        <v>-0.33579999999999999</v>
      </c>
      <c r="F31" s="25">
        <v>-177.74</v>
      </c>
      <c r="G31" s="35"/>
      <c r="H31" s="35"/>
      <c r="I31" s="24" t="s">
        <v>101</v>
      </c>
      <c r="J31" s="21">
        <v>302.24</v>
      </c>
      <c r="K31" s="21">
        <v>465.42</v>
      </c>
      <c r="L31" s="29">
        <v>-0.35060000000000002</v>
      </c>
      <c r="M31" s="25">
        <v>-163.18</v>
      </c>
      <c r="N31" s="35"/>
      <c r="O31" s="35"/>
      <c r="P31" s="24" t="s">
        <v>119</v>
      </c>
      <c r="Q31" s="21">
        <v>591.89</v>
      </c>
      <c r="R31" s="21">
        <v>848.65</v>
      </c>
      <c r="S31" s="29">
        <v>-0.30259999999999998</v>
      </c>
      <c r="T31" s="25">
        <v>-256.76</v>
      </c>
      <c r="U31" s="35"/>
      <c r="V31" s="35"/>
      <c r="W31" s="21" t="s">
        <v>138</v>
      </c>
      <c r="X31" s="21">
        <v>383.11</v>
      </c>
      <c r="Y31" s="21">
        <v>624.46</v>
      </c>
      <c r="Z31" s="29">
        <v>-0.38650000000000001</v>
      </c>
      <c r="AA31" s="21">
        <v>-241.35</v>
      </c>
      <c r="AB31" s="35"/>
      <c r="AC31" s="35"/>
      <c r="AD31" s="24" t="s">
        <v>168</v>
      </c>
      <c r="AE31" s="21">
        <v>831.3</v>
      </c>
      <c r="AF31" s="21">
        <v>1173.9100000000001</v>
      </c>
      <c r="AG31" s="29">
        <v>-0.29189999999999999</v>
      </c>
      <c r="AH31" s="25">
        <v>-342.61</v>
      </c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24" t="s">
        <v>149</v>
      </c>
      <c r="AZ31" s="21">
        <v>554.57000000000005</v>
      </c>
      <c r="BA31" s="21">
        <v>772.85</v>
      </c>
      <c r="BB31" s="29">
        <v>-0.28239999999999998</v>
      </c>
      <c r="BC31" s="25">
        <v>-218.28</v>
      </c>
      <c r="BD31" s="35"/>
      <c r="BE31" s="35"/>
      <c r="BF31" s="24" t="s">
        <v>183</v>
      </c>
      <c r="BG31" s="21">
        <v>19312</v>
      </c>
      <c r="BH31" s="21">
        <v>18800</v>
      </c>
      <c r="BI31" s="29">
        <v>2.7199999999999998E-2</v>
      </c>
      <c r="BJ31" s="25">
        <v>512</v>
      </c>
      <c r="BK31" s="35"/>
      <c r="BL31" s="35"/>
      <c r="BM31" s="24" t="s">
        <v>184</v>
      </c>
      <c r="BN31" s="21">
        <v>435</v>
      </c>
      <c r="BO31" s="21">
        <v>535</v>
      </c>
      <c r="BP31" s="29">
        <v>-0.18690000000000001</v>
      </c>
      <c r="BQ31" s="25">
        <v>-100</v>
      </c>
      <c r="BR31" s="35"/>
      <c r="BS31" s="35"/>
      <c r="BT31" s="24" t="s">
        <v>214</v>
      </c>
      <c r="BU31" s="21">
        <v>929.69</v>
      </c>
      <c r="BV31" s="21">
        <v>1518.66</v>
      </c>
      <c r="BW31" s="29">
        <v>-0.38779999999999998</v>
      </c>
      <c r="BX31" s="25">
        <v>-588.97</v>
      </c>
      <c r="BY31" s="35"/>
      <c r="BZ31" s="35"/>
      <c r="CA31" s="24" t="s">
        <v>240</v>
      </c>
      <c r="CB31" s="21">
        <v>279.7</v>
      </c>
      <c r="CC31" s="21">
        <v>385.25</v>
      </c>
      <c r="CD31" s="29">
        <v>-0.27400000000000002</v>
      </c>
      <c r="CE31" s="25">
        <v>-105.55</v>
      </c>
      <c r="CF31" s="35"/>
    </row>
    <row r="32" spans="1:84" ht="15" thickBot="1" x14ac:dyDescent="0.35">
      <c r="A32" s="35"/>
      <c r="B32" s="24" t="s">
        <v>70</v>
      </c>
      <c r="C32" s="21">
        <v>369.95</v>
      </c>
      <c r="D32" s="21">
        <v>542.91</v>
      </c>
      <c r="E32" s="29">
        <v>-0.31859999999999999</v>
      </c>
      <c r="F32" s="25">
        <v>-172.96</v>
      </c>
      <c r="G32" s="35"/>
      <c r="H32" s="35"/>
      <c r="I32" s="24" t="s">
        <v>96</v>
      </c>
      <c r="J32" s="21">
        <v>403.64</v>
      </c>
      <c r="K32" s="21">
        <v>617.27</v>
      </c>
      <c r="L32" s="29">
        <v>-0.34610000000000002</v>
      </c>
      <c r="M32" s="25">
        <v>-213.63</v>
      </c>
      <c r="N32" s="35"/>
      <c r="O32" s="35"/>
      <c r="P32" s="26" t="s">
        <v>123</v>
      </c>
      <c r="Q32" s="33">
        <v>2338.6</v>
      </c>
      <c r="R32" s="33">
        <v>3057.02</v>
      </c>
      <c r="S32" s="34">
        <v>-0.23499999999999999</v>
      </c>
      <c r="T32" s="28">
        <v>-718.42</v>
      </c>
      <c r="U32" s="35"/>
      <c r="V32" s="35"/>
      <c r="W32" s="21" t="s">
        <v>130</v>
      </c>
      <c r="X32" s="21">
        <v>301.36</v>
      </c>
      <c r="Y32" s="21">
        <v>486.88</v>
      </c>
      <c r="Z32" s="29">
        <v>-0.38100000000000001</v>
      </c>
      <c r="AA32" s="21">
        <v>-185.52</v>
      </c>
      <c r="AB32" s="35"/>
      <c r="AC32" s="35"/>
      <c r="AD32" s="24" t="s">
        <v>159</v>
      </c>
      <c r="AE32" s="21">
        <v>586.36</v>
      </c>
      <c r="AF32" s="21">
        <v>814.55</v>
      </c>
      <c r="AG32" s="29">
        <v>-0.28010000000000002</v>
      </c>
      <c r="AH32" s="25">
        <v>-228.19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147</v>
      </c>
      <c r="AZ32" s="21">
        <v>437.16</v>
      </c>
      <c r="BA32" s="21">
        <v>604.74</v>
      </c>
      <c r="BB32" s="29">
        <v>-0.27710000000000001</v>
      </c>
      <c r="BC32" s="25">
        <v>-167.58</v>
      </c>
      <c r="BD32" s="35"/>
      <c r="BE32" s="35"/>
      <c r="BF32" s="26" t="s">
        <v>182</v>
      </c>
      <c r="BG32" s="33">
        <v>12240</v>
      </c>
      <c r="BH32" s="33">
        <v>11149.4</v>
      </c>
      <c r="BI32" s="34">
        <v>9.7799999999999998E-2</v>
      </c>
      <c r="BJ32" s="28">
        <v>1090.5999999999999</v>
      </c>
      <c r="BK32" s="35"/>
      <c r="BL32" s="35"/>
      <c r="BM32" s="26" t="s">
        <v>186</v>
      </c>
      <c r="BN32" s="33">
        <v>339.9</v>
      </c>
      <c r="BO32" s="33">
        <v>363.46</v>
      </c>
      <c r="BP32" s="34">
        <v>-6.4799999999999996E-2</v>
      </c>
      <c r="BQ32" s="28">
        <v>-23.56</v>
      </c>
      <c r="BR32" s="35"/>
      <c r="BS32" s="35"/>
      <c r="BT32" s="24" t="s">
        <v>218</v>
      </c>
      <c r="BU32" s="21">
        <v>818.18</v>
      </c>
      <c r="BV32" s="21">
        <v>1335</v>
      </c>
      <c r="BW32" s="29">
        <v>-0.3871</v>
      </c>
      <c r="BX32" s="25">
        <v>-516.82000000000005</v>
      </c>
      <c r="BY32" s="35"/>
      <c r="BZ32" s="35"/>
      <c r="CA32" s="24" t="s">
        <v>245</v>
      </c>
      <c r="CB32" s="21">
        <v>244.71</v>
      </c>
      <c r="CC32" s="21">
        <v>333.46</v>
      </c>
      <c r="CD32" s="29">
        <v>-0.2661</v>
      </c>
      <c r="CE32" s="25">
        <v>-88.75</v>
      </c>
      <c r="CF32" s="35"/>
    </row>
    <row r="33" spans="1:84" x14ac:dyDescent="0.3">
      <c r="A33" s="35"/>
      <c r="B33" s="24" t="s">
        <v>65</v>
      </c>
      <c r="C33" s="21">
        <v>368.71</v>
      </c>
      <c r="D33" s="21">
        <v>538.53</v>
      </c>
      <c r="E33" s="29">
        <v>-0.31530000000000002</v>
      </c>
      <c r="F33" s="25">
        <v>-169.82</v>
      </c>
      <c r="G33" s="35"/>
      <c r="H33" s="35"/>
      <c r="I33" s="24" t="s">
        <v>78</v>
      </c>
      <c r="J33" s="21">
        <v>515.51</v>
      </c>
      <c r="K33" s="21">
        <v>770.41</v>
      </c>
      <c r="L33" s="29">
        <v>-0.33090000000000003</v>
      </c>
      <c r="M33" s="25">
        <v>-254.9</v>
      </c>
      <c r="N33" s="35"/>
      <c r="O33" s="35"/>
      <c r="P33" s="21" t="s">
        <v>122</v>
      </c>
      <c r="Q33" s="21">
        <v>270.10000000000002</v>
      </c>
      <c r="R33" s="21">
        <v>349</v>
      </c>
      <c r="S33" s="29">
        <v>-0.2261</v>
      </c>
      <c r="T33" s="21">
        <v>-78.900000000000006</v>
      </c>
      <c r="U33" s="35"/>
      <c r="V33" s="35"/>
      <c r="W33" s="21" t="s">
        <v>139</v>
      </c>
      <c r="X33" s="21">
        <v>497.12</v>
      </c>
      <c r="Y33" s="21">
        <v>772.12</v>
      </c>
      <c r="Z33" s="29">
        <v>-0.35620000000000002</v>
      </c>
      <c r="AA33" s="21">
        <v>-275</v>
      </c>
      <c r="AB33" s="35"/>
      <c r="AC33" s="35"/>
      <c r="AD33" s="24" t="s">
        <v>160</v>
      </c>
      <c r="AE33" s="21">
        <v>525.53</v>
      </c>
      <c r="AF33" s="21">
        <v>725.86</v>
      </c>
      <c r="AG33" s="29">
        <v>-0.27600000000000002</v>
      </c>
      <c r="AH33" s="25">
        <v>-200.33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274</v>
      </c>
      <c r="AZ33" s="21">
        <v>410.75</v>
      </c>
      <c r="BA33" s="21">
        <v>551.82000000000005</v>
      </c>
      <c r="BB33" s="29">
        <v>-0.25559999999999999</v>
      </c>
      <c r="BC33" s="25">
        <v>-141.07</v>
      </c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24" t="s">
        <v>200</v>
      </c>
      <c r="BU33" s="21">
        <v>1254.46</v>
      </c>
      <c r="BV33" s="21">
        <v>2035.71</v>
      </c>
      <c r="BW33" s="29">
        <v>-0.38379999999999997</v>
      </c>
      <c r="BX33" s="25">
        <v>-781.25</v>
      </c>
      <c r="BY33" s="35"/>
      <c r="BZ33" s="35"/>
      <c r="CA33" s="24" t="s">
        <v>249</v>
      </c>
      <c r="CB33" s="21">
        <v>319</v>
      </c>
      <c r="CC33" s="21">
        <v>414.91</v>
      </c>
      <c r="CD33" s="29">
        <v>-0.23119999999999999</v>
      </c>
      <c r="CE33" s="25">
        <v>-95.91</v>
      </c>
      <c r="CF33" s="35"/>
    </row>
    <row r="34" spans="1:84" x14ac:dyDescent="0.3">
      <c r="A34" s="35"/>
      <c r="B34" s="24" t="s">
        <v>71</v>
      </c>
      <c r="C34" s="21">
        <v>390</v>
      </c>
      <c r="D34" s="21">
        <v>564</v>
      </c>
      <c r="E34" s="29">
        <v>-0.3085</v>
      </c>
      <c r="F34" s="25">
        <v>-174</v>
      </c>
      <c r="G34" s="35"/>
      <c r="H34" s="35"/>
      <c r="I34" s="24" t="s">
        <v>102</v>
      </c>
      <c r="J34" s="21">
        <v>256</v>
      </c>
      <c r="K34" s="21">
        <v>379</v>
      </c>
      <c r="L34" s="29">
        <v>-0.32450000000000001</v>
      </c>
      <c r="M34" s="25">
        <v>-123</v>
      </c>
      <c r="N34" s="35"/>
      <c r="O34" s="35"/>
      <c r="P34" s="35"/>
      <c r="Q34" s="35"/>
      <c r="R34" s="35"/>
      <c r="S34" s="35"/>
      <c r="T34" s="35"/>
      <c r="U34" s="35"/>
      <c r="V34" s="35"/>
      <c r="W34" s="21" t="s">
        <v>126</v>
      </c>
      <c r="X34" s="21">
        <v>397.12</v>
      </c>
      <c r="Y34" s="21">
        <v>616.73</v>
      </c>
      <c r="Z34" s="29">
        <v>-0.35610000000000003</v>
      </c>
      <c r="AA34" s="21">
        <v>-219.61</v>
      </c>
      <c r="AB34" s="35"/>
      <c r="AC34" s="35"/>
      <c r="AD34" s="24" t="s">
        <v>156</v>
      </c>
      <c r="AE34" s="21">
        <v>523.29999999999995</v>
      </c>
      <c r="AF34" s="21">
        <v>720.96</v>
      </c>
      <c r="AG34" s="29">
        <v>-0.2742</v>
      </c>
      <c r="AH34" s="25">
        <v>-197.66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152</v>
      </c>
      <c r="AZ34" s="21">
        <v>1276</v>
      </c>
      <c r="BA34" s="21">
        <v>1700</v>
      </c>
      <c r="BB34" s="29">
        <v>-0.24940000000000001</v>
      </c>
      <c r="BC34" s="25">
        <v>-424</v>
      </c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229</v>
      </c>
      <c r="BU34" s="21">
        <v>2156.61</v>
      </c>
      <c r="BV34" s="21">
        <v>3477.97</v>
      </c>
      <c r="BW34" s="29">
        <v>-0.37990000000000002</v>
      </c>
      <c r="BX34" s="25">
        <v>-1321.36</v>
      </c>
      <c r="BY34" s="35"/>
      <c r="BZ34" s="35"/>
      <c r="CA34" s="24" t="s">
        <v>251</v>
      </c>
      <c r="CB34" s="21">
        <v>412.75</v>
      </c>
      <c r="CC34" s="21">
        <v>532.25</v>
      </c>
      <c r="CD34" s="29">
        <v>-0.22450000000000001</v>
      </c>
      <c r="CE34" s="25">
        <v>-119.5</v>
      </c>
      <c r="CF34" s="35"/>
    </row>
    <row r="35" spans="1:84" x14ac:dyDescent="0.3">
      <c r="A35" s="35"/>
      <c r="B35" s="24" t="s">
        <v>69</v>
      </c>
      <c r="C35" s="21">
        <v>392.49</v>
      </c>
      <c r="D35" s="21">
        <v>567.14</v>
      </c>
      <c r="E35" s="29">
        <v>-0.30790000000000001</v>
      </c>
      <c r="F35" s="25">
        <v>-174.65</v>
      </c>
      <c r="G35" s="35"/>
      <c r="H35" s="35"/>
      <c r="I35" s="24" t="s">
        <v>83</v>
      </c>
      <c r="J35" s="21">
        <v>284</v>
      </c>
      <c r="K35" s="21">
        <v>415</v>
      </c>
      <c r="L35" s="29">
        <v>-0.31569999999999998</v>
      </c>
      <c r="M35" s="25">
        <v>-131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128</v>
      </c>
      <c r="X35" s="21">
        <v>282</v>
      </c>
      <c r="Y35" s="21">
        <v>424</v>
      </c>
      <c r="Z35" s="29">
        <v>-0.33489999999999998</v>
      </c>
      <c r="AA35" s="21">
        <v>-142</v>
      </c>
      <c r="AB35" s="35"/>
      <c r="AC35" s="35"/>
      <c r="AD35" s="24" t="s">
        <v>171</v>
      </c>
      <c r="AE35" s="21">
        <v>14000</v>
      </c>
      <c r="AF35" s="21">
        <v>18962</v>
      </c>
      <c r="AG35" s="29">
        <v>-0.26169999999999999</v>
      </c>
      <c r="AH35" s="25">
        <v>-4962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146</v>
      </c>
      <c r="AZ35" s="21">
        <v>720.82</v>
      </c>
      <c r="BA35" s="21">
        <v>958.18</v>
      </c>
      <c r="BB35" s="29">
        <v>-0.2477</v>
      </c>
      <c r="BC35" s="25">
        <v>-237.36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223</v>
      </c>
      <c r="BU35" s="21">
        <v>1878.26</v>
      </c>
      <c r="BV35" s="21">
        <v>3017.39</v>
      </c>
      <c r="BW35" s="29">
        <v>-0.3775</v>
      </c>
      <c r="BX35" s="25">
        <v>-1139.1300000000001</v>
      </c>
      <c r="BY35" s="35"/>
      <c r="BZ35" s="35"/>
      <c r="CA35" s="24" t="s">
        <v>238</v>
      </c>
      <c r="CB35" s="21">
        <v>252</v>
      </c>
      <c r="CC35" s="21">
        <v>320.74</v>
      </c>
      <c r="CD35" s="29">
        <v>-0.21429999999999999</v>
      </c>
      <c r="CE35" s="25">
        <v>-68.739999999999995</v>
      </c>
      <c r="CF35" s="35"/>
    </row>
    <row r="36" spans="1:84" x14ac:dyDescent="0.3">
      <c r="A36" s="35"/>
      <c r="B36" s="24" t="s">
        <v>73</v>
      </c>
      <c r="C36" s="21">
        <v>291.11</v>
      </c>
      <c r="D36" s="21">
        <v>418.52</v>
      </c>
      <c r="E36" s="29">
        <v>-0.3044</v>
      </c>
      <c r="F36" s="25">
        <v>-127.41</v>
      </c>
      <c r="G36" s="35"/>
      <c r="H36" s="35"/>
      <c r="I36" s="24" t="s">
        <v>97</v>
      </c>
      <c r="J36" s="21">
        <v>358</v>
      </c>
      <c r="K36" s="21">
        <v>520</v>
      </c>
      <c r="L36" s="29">
        <v>-0.3115</v>
      </c>
      <c r="M36" s="25">
        <v>-162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129</v>
      </c>
      <c r="X36" s="21">
        <v>413.7</v>
      </c>
      <c r="Y36" s="21">
        <v>621.91999999999996</v>
      </c>
      <c r="Z36" s="29">
        <v>-0.33479999999999999</v>
      </c>
      <c r="AA36" s="21">
        <v>-208.22</v>
      </c>
      <c r="AB36" s="35"/>
      <c r="AC36" s="35"/>
      <c r="AD36" s="24" t="s">
        <v>164</v>
      </c>
      <c r="AE36" s="21">
        <v>682.46</v>
      </c>
      <c r="AF36" s="21">
        <v>923.22</v>
      </c>
      <c r="AG36" s="29">
        <v>-0.26079999999999998</v>
      </c>
      <c r="AH36" s="25">
        <v>-240.76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148</v>
      </c>
      <c r="AZ36" s="21">
        <v>907.66</v>
      </c>
      <c r="BA36" s="21">
        <v>1192.58</v>
      </c>
      <c r="BB36" s="29">
        <v>-0.2389</v>
      </c>
      <c r="BC36" s="25">
        <v>-284.92</v>
      </c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231</v>
      </c>
      <c r="BU36" s="21">
        <v>1411.58</v>
      </c>
      <c r="BV36" s="21">
        <v>2250</v>
      </c>
      <c r="BW36" s="29">
        <v>-0.37259999999999999</v>
      </c>
      <c r="BX36" s="25">
        <v>-838.42</v>
      </c>
      <c r="BY36" s="35"/>
      <c r="BZ36" s="35"/>
      <c r="CA36" s="24" t="s">
        <v>257</v>
      </c>
      <c r="CB36" s="21">
        <v>473.73</v>
      </c>
      <c r="CC36" s="21">
        <v>600.91</v>
      </c>
      <c r="CD36" s="29">
        <v>-0.21160000000000001</v>
      </c>
      <c r="CE36" s="25">
        <v>-127.18</v>
      </c>
      <c r="CF36" s="35"/>
    </row>
    <row r="37" spans="1:84" x14ac:dyDescent="0.3">
      <c r="A37" s="35"/>
      <c r="B37" s="24" t="s">
        <v>74</v>
      </c>
      <c r="C37" s="21">
        <v>293.39999999999998</v>
      </c>
      <c r="D37" s="21">
        <v>421.7</v>
      </c>
      <c r="E37" s="29">
        <v>-0.30420000000000003</v>
      </c>
      <c r="F37" s="25">
        <v>-128.30000000000001</v>
      </c>
      <c r="G37" s="35"/>
      <c r="H37" s="35"/>
      <c r="I37" s="24" t="s">
        <v>95</v>
      </c>
      <c r="J37" s="21">
        <v>284</v>
      </c>
      <c r="K37" s="21">
        <v>411</v>
      </c>
      <c r="L37" s="29">
        <v>-0.309</v>
      </c>
      <c r="M37" s="25">
        <v>-127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132</v>
      </c>
      <c r="X37" s="21">
        <v>279.38</v>
      </c>
      <c r="Y37" s="21">
        <v>419.17</v>
      </c>
      <c r="Z37" s="29">
        <v>-0.33350000000000002</v>
      </c>
      <c r="AA37" s="21">
        <v>-139.79</v>
      </c>
      <c r="AB37" s="35"/>
      <c r="AC37" s="35"/>
      <c r="AD37" s="24" t="s">
        <v>157</v>
      </c>
      <c r="AE37" s="21">
        <v>495</v>
      </c>
      <c r="AF37" s="21">
        <v>665</v>
      </c>
      <c r="AG37" s="29">
        <v>-0.25559999999999999</v>
      </c>
      <c r="AH37" s="25">
        <v>-170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143</v>
      </c>
      <c r="AZ37" s="21">
        <v>432</v>
      </c>
      <c r="BA37" s="21">
        <v>563.5</v>
      </c>
      <c r="BB37" s="29">
        <v>-0.2334</v>
      </c>
      <c r="BC37" s="25">
        <v>-131.5</v>
      </c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209</v>
      </c>
      <c r="BU37" s="21">
        <v>762.46</v>
      </c>
      <c r="BV37" s="21">
        <v>1209.02</v>
      </c>
      <c r="BW37" s="29">
        <v>-0.36940000000000001</v>
      </c>
      <c r="BX37" s="25">
        <v>-446.56</v>
      </c>
      <c r="BY37" s="35"/>
      <c r="BZ37" s="35"/>
      <c r="CA37" s="24" t="s">
        <v>256</v>
      </c>
      <c r="CB37" s="21">
        <v>295.60000000000002</v>
      </c>
      <c r="CC37" s="21">
        <v>371.38</v>
      </c>
      <c r="CD37" s="29">
        <v>-0.20399999999999999</v>
      </c>
      <c r="CE37" s="25">
        <v>-75.78</v>
      </c>
      <c r="CF37" s="35"/>
    </row>
    <row r="38" spans="1:84" x14ac:dyDescent="0.3">
      <c r="A38" s="35"/>
      <c r="B38" s="24" t="s">
        <v>75</v>
      </c>
      <c r="C38" s="21">
        <v>421.74</v>
      </c>
      <c r="D38" s="21">
        <v>586.09</v>
      </c>
      <c r="E38" s="29">
        <v>-0.28039999999999998</v>
      </c>
      <c r="F38" s="25">
        <v>-164.35</v>
      </c>
      <c r="G38" s="35"/>
      <c r="H38" s="35"/>
      <c r="I38" s="24" t="s">
        <v>89</v>
      </c>
      <c r="J38" s="21">
        <v>481.15</v>
      </c>
      <c r="K38" s="21">
        <v>695.94</v>
      </c>
      <c r="L38" s="29">
        <v>-0.30859999999999999</v>
      </c>
      <c r="M38" s="25">
        <v>-214.79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133</v>
      </c>
      <c r="X38" s="21">
        <v>384.47</v>
      </c>
      <c r="Y38" s="21">
        <v>569.9</v>
      </c>
      <c r="Z38" s="29">
        <v>-0.32540000000000002</v>
      </c>
      <c r="AA38" s="21">
        <v>-185.43</v>
      </c>
      <c r="AB38" s="35"/>
      <c r="AC38" s="35"/>
      <c r="AD38" s="24" t="s">
        <v>155</v>
      </c>
      <c r="AE38" s="21">
        <v>540</v>
      </c>
      <c r="AF38" s="21">
        <v>723.81</v>
      </c>
      <c r="AG38" s="29">
        <v>-0.25390000000000001</v>
      </c>
      <c r="AH38" s="25">
        <v>-183.81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 t="s">
        <v>145</v>
      </c>
      <c r="AZ38" s="21">
        <v>454.73</v>
      </c>
      <c r="BA38" s="21">
        <v>586.64</v>
      </c>
      <c r="BB38" s="29">
        <v>-0.22489999999999999</v>
      </c>
      <c r="BC38" s="25">
        <v>-131.91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219</v>
      </c>
      <c r="BU38" s="21">
        <v>1224.6199999999999</v>
      </c>
      <c r="BV38" s="21">
        <v>1869.23</v>
      </c>
      <c r="BW38" s="29">
        <v>-0.34489999999999998</v>
      </c>
      <c r="BX38" s="25">
        <v>-644.61</v>
      </c>
      <c r="BY38" s="35"/>
      <c r="BZ38" s="35"/>
      <c r="CA38" s="24" t="s">
        <v>237</v>
      </c>
      <c r="CB38" s="21">
        <v>370.67</v>
      </c>
      <c r="CC38" s="21">
        <v>463.11</v>
      </c>
      <c r="CD38" s="29">
        <v>-0.1996</v>
      </c>
      <c r="CE38" s="25">
        <v>-92.44</v>
      </c>
      <c r="CF38" s="35"/>
    </row>
    <row r="39" spans="1:84" ht="15" thickBot="1" x14ac:dyDescent="0.35">
      <c r="A39" s="35"/>
      <c r="B39" s="24" t="s">
        <v>67</v>
      </c>
      <c r="C39" s="21">
        <v>458</v>
      </c>
      <c r="D39" s="21">
        <v>591</v>
      </c>
      <c r="E39" s="29">
        <v>-0.22500000000000001</v>
      </c>
      <c r="F39" s="25">
        <v>-133</v>
      </c>
      <c r="G39" s="35"/>
      <c r="H39" s="35"/>
      <c r="I39" s="24" t="s">
        <v>84</v>
      </c>
      <c r="J39" s="21">
        <v>276.07</v>
      </c>
      <c r="K39" s="21">
        <v>390</v>
      </c>
      <c r="L39" s="29">
        <v>-0.29210000000000003</v>
      </c>
      <c r="M39" s="25">
        <v>-113.93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131</v>
      </c>
      <c r="X39" s="21">
        <v>322</v>
      </c>
      <c r="Y39" s="21">
        <v>477</v>
      </c>
      <c r="Z39" s="29">
        <v>-0.32490000000000002</v>
      </c>
      <c r="AA39" s="21">
        <v>-155</v>
      </c>
      <c r="AB39" s="35"/>
      <c r="AC39" s="35"/>
      <c r="AD39" s="24" t="s">
        <v>170</v>
      </c>
      <c r="AE39" s="21">
        <v>914.59</v>
      </c>
      <c r="AF39" s="21">
        <v>1217.08</v>
      </c>
      <c r="AG39" s="29">
        <v>-0.2485</v>
      </c>
      <c r="AH39" s="25">
        <v>-302.49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 t="s">
        <v>144</v>
      </c>
      <c r="AZ39" s="33">
        <v>558</v>
      </c>
      <c r="BA39" s="33">
        <v>686</v>
      </c>
      <c r="BB39" s="34">
        <v>-0.18659999999999999</v>
      </c>
      <c r="BC39" s="28">
        <v>-128</v>
      </c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206</v>
      </c>
      <c r="BU39" s="21">
        <v>886.36</v>
      </c>
      <c r="BV39" s="21">
        <v>1337.27</v>
      </c>
      <c r="BW39" s="29">
        <v>-0.3372</v>
      </c>
      <c r="BX39" s="25">
        <v>-450.91</v>
      </c>
      <c r="BY39" s="35"/>
      <c r="BZ39" s="35"/>
      <c r="CA39" s="24" t="s">
        <v>242</v>
      </c>
      <c r="CB39" s="21">
        <v>292.02</v>
      </c>
      <c r="CC39" s="21">
        <v>363.85</v>
      </c>
      <c r="CD39" s="29">
        <v>-0.19739999999999999</v>
      </c>
      <c r="CE39" s="25">
        <v>-71.83</v>
      </c>
      <c r="CF39" s="35"/>
    </row>
    <row r="40" spans="1:84" x14ac:dyDescent="0.3">
      <c r="A40" s="35"/>
      <c r="B40" s="24" t="s">
        <v>64</v>
      </c>
      <c r="C40" s="21">
        <v>771.9</v>
      </c>
      <c r="D40" s="21">
        <v>937</v>
      </c>
      <c r="E40" s="29">
        <v>-0.1762</v>
      </c>
      <c r="F40" s="25">
        <v>-165.1</v>
      </c>
      <c r="G40" s="35"/>
      <c r="H40" s="35"/>
      <c r="I40" s="24" t="s">
        <v>105</v>
      </c>
      <c r="J40" s="21">
        <v>243</v>
      </c>
      <c r="K40" s="21">
        <v>343.2</v>
      </c>
      <c r="L40" s="29">
        <v>-0.29199999999999998</v>
      </c>
      <c r="M40" s="25">
        <v>-100.2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136</v>
      </c>
      <c r="X40" s="21">
        <v>335</v>
      </c>
      <c r="Y40" s="21">
        <v>485</v>
      </c>
      <c r="Z40" s="29">
        <v>-0.30930000000000002</v>
      </c>
      <c r="AA40" s="21">
        <v>-150</v>
      </c>
      <c r="AB40" s="35"/>
      <c r="AC40" s="35"/>
      <c r="AD40" s="24" t="s">
        <v>163</v>
      </c>
      <c r="AE40" s="21">
        <v>626.25</v>
      </c>
      <c r="AF40" s="21">
        <v>830.55</v>
      </c>
      <c r="AG40" s="29">
        <v>-0.246</v>
      </c>
      <c r="AH40" s="25">
        <v>-204.3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 t="s">
        <v>150</v>
      </c>
      <c r="AZ40" s="21">
        <v>1460.25</v>
      </c>
      <c r="BA40" s="21">
        <v>1745</v>
      </c>
      <c r="BB40" s="29">
        <v>-0.16320000000000001</v>
      </c>
      <c r="BC40" s="21">
        <v>-284.75</v>
      </c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194</v>
      </c>
      <c r="BU40" s="21">
        <v>556.16999999999996</v>
      </c>
      <c r="BV40" s="21">
        <v>828.55</v>
      </c>
      <c r="BW40" s="29">
        <v>-0.32869999999999999</v>
      </c>
      <c r="BX40" s="25">
        <v>-272.38</v>
      </c>
      <c r="BY40" s="35"/>
      <c r="BZ40" s="35"/>
      <c r="CA40" s="24" t="s">
        <v>248</v>
      </c>
      <c r="CB40" s="21">
        <v>549.61</v>
      </c>
      <c r="CC40" s="21">
        <v>674.34</v>
      </c>
      <c r="CD40" s="29">
        <v>-0.185</v>
      </c>
      <c r="CE40" s="25">
        <v>-124.73</v>
      </c>
      <c r="CF40" s="35"/>
    </row>
    <row r="41" spans="1:84" x14ac:dyDescent="0.3">
      <c r="A41" s="35"/>
      <c r="B41" s="24" t="s">
        <v>66</v>
      </c>
      <c r="C41" s="21">
        <v>460</v>
      </c>
      <c r="D41" s="21">
        <v>550.1</v>
      </c>
      <c r="E41" s="29">
        <v>-0.1638</v>
      </c>
      <c r="F41" s="25">
        <v>-90.1</v>
      </c>
      <c r="G41" s="35"/>
      <c r="H41" s="35"/>
      <c r="I41" s="24" t="s">
        <v>80</v>
      </c>
      <c r="J41" s="21">
        <v>291.11</v>
      </c>
      <c r="K41" s="21">
        <v>409.03</v>
      </c>
      <c r="L41" s="29">
        <v>-0.2883</v>
      </c>
      <c r="M41" s="25">
        <v>-117.92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127</v>
      </c>
      <c r="X41" s="21">
        <v>286</v>
      </c>
      <c r="Y41" s="21">
        <v>408.57</v>
      </c>
      <c r="Z41" s="29">
        <v>-0.3</v>
      </c>
      <c r="AA41" s="21">
        <v>-122.57</v>
      </c>
      <c r="AB41" s="35"/>
      <c r="AC41" s="35"/>
      <c r="AD41" s="24" t="s">
        <v>165</v>
      </c>
      <c r="AE41" s="21">
        <v>726.91</v>
      </c>
      <c r="AF41" s="21">
        <v>956.67</v>
      </c>
      <c r="AG41" s="29">
        <v>-0.2402</v>
      </c>
      <c r="AH41" s="25">
        <v>-229.76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190</v>
      </c>
      <c r="BU41" s="21">
        <v>627.91</v>
      </c>
      <c r="BV41" s="21">
        <v>911.63</v>
      </c>
      <c r="BW41" s="29">
        <v>-0.31119999999999998</v>
      </c>
      <c r="BX41" s="25">
        <v>-283.72000000000003</v>
      </c>
      <c r="BY41" s="35"/>
      <c r="BZ41" s="35"/>
      <c r="CA41" s="24" t="s">
        <v>258</v>
      </c>
      <c r="CB41" s="21">
        <v>1366.1</v>
      </c>
      <c r="CC41" s="21">
        <v>1653</v>
      </c>
      <c r="CD41" s="29">
        <v>-0.1736</v>
      </c>
      <c r="CE41" s="25">
        <v>-286.89999999999998</v>
      </c>
      <c r="CF41" s="35"/>
    </row>
    <row r="42" spans="1:84" ht="15" thickBot="1" x14ac:dyDescent="0.35">
      <c r="A42" s="35"/>
      <c r="B42" s="26" t="s">
        <v>76</v>
      </c>
      <c r="C42" s="33">
        <v>710</v>
      </c>
      <c r="D42" s="33">
        <v>819.29</v>
      </c>
      <c r="E42" s="34">
        <v>-0.13339999999999999</v>
      </c>
      <c r="F42" s="28">
        <v>-109.29</v>
      </c>
      <c r="G42" s="35"/>
      <c r="H42" s="35"/>
      <c r="I42" s="24" t="s">
        <v>85</v>
      </c>
      <c r="J42" s="21">
        <v>383.8</v>
      </c>
      <c r="K42" s="21">
        <v>525</v>
      </c>
      <c r="L42" s="29">
        <v>-0.26900000000000002</v>
      </c>
      <c r="M42" s="25">
        <v>-141.19999999999999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134</v>
      </c>
      <c r="X42" s="21">
        <v>411.87</v>
      </c>
      <c r="Y42" s="21">
        <v>579.91</v>
      </c>
      <c r="Z42" s="29">
        <v>-0.2898</v>
      </c>
      <c r="AA42" s="21">
        <v>-168.04</v>
      </c>
      <c r="AB42" s="35"/>
      <c r="AC42" s="35"/>
      <c r="AD42" s="24" t="s">
        <v>154</v>
      </c>
      <c r="AE42" s="21">
        <v>534.63</v>
      </c>
      <c r="AF42" s="21">
        <v>701</v>
      </c>
      <c r="AG42" s="29">
        <v>-0.23730000000000001</v>
      </c>
      <c r="AH42" s="25">
        <v>-166.37</v>
      </c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201</v>
      </c>
      <c r="BU42" s="21">
        <v>1027.0999999999999</v>
      </c>
      <c r="BV42" s="21">
        <v>1485.98</v>
      </c>
      <c r="BW42" s="29">
        <v>-0.30880000000000002</v>
      </c>
      <c r="BX42" s="25">
        <v>-458.88</v>
      </c>
      <c r="BY42" s="35"/>
      <c r="BZ42" s="35"/>
      <c r="CA42" s="24" t="s">
        <v>255</v>
      </c>
      <c r="CB42" s="21">
        <v>450</v>
      </c>
      <c r="CC42" s="21">
        <v>537</v>
      </c>
      <c r="CD42" s="29">
        <v>-0.16200000000000001</v>
      </c>
      <c r="CE42" s="25">
        <v>-87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92</v>
      </c>
      <c r="J43" s="21">
        <v>423.7</v>
      </c>
      <c r="K43" s="21">
        <v>579.15</v>
      </c>
      <c r="L43" s="29">
        <v>-0.26840000000000003</v>
      </c>
      <c r="M43" s="25">
        <v>-155.44999999999999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125</v>
      </c>
      <c r="X43" s="21">
        <v>434.19</v>
      </c>
      <c r="Y43" s="21">
        <v>611.05999999999995</v>
      </c>
      <c r="Z43" s="29">
        <v>-0.28939999999999999</v>
      </c>
      <c r="AA43" s="21">
        <v>-176.87</v>
      </c>
      <c r="AB43" s="35"/>
      <c r="AC43" s="35"/>
      <c r="AD43" s="24" t="s">
        <v>158</v>
      </c>
      <c r="AE43" s="21">
        <v>757</v>
      </c>
      <c r="AF43" s="21">
        <v>988</v>
      </c>
      <c r="AG43" s="29">
        <v>-0.23380000000000001</v>
      </c>
      <c r="AH43" s="25">
        <v>-231</v>
      </c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203</v>
      </c>
      <c r="BU43" s="21">
        <v>1000</v>
      </c>
      <c r="BV43" s="21">
        <v>1432.69</v>
      </c>
      <c r="BW43" s="29">
        <v>-0.30199999999999999</v>
      </c>
      <c r="BX43" s="25">
        <v>-432.69</v>
      </c>
      <c r="BY43" s="35"/>
      <c r="BZ43" s="35"/>
      <c r="CA43" s="24" t="s">
        <v>239</v>
      </c>
      <c r="CB43" s="21">
        <v>256.37</v>
      </c>
      <c r="CC43" s="21">
        <v>304.74</v>
      </c>
      <c r="CD43" s="29">
        <v>-0.15870000000000001</v>
      </c>
      <c r="CE43" s="25">
        <v>-48.37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81</v>
      </c>
      <c r="J44" s="21">
        <v>367</v>
      </c>
      <c r="K44" s="21">
        <v>497</v>
      </c>
      <c r="L44" s="29">
        <v>-0.2616</v>
      </c>
      <c r="M44" s="25">
        <v>-130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137</v>
      </c>
      <c r="X44" s="21">
        <v>749.52</v>
      </c>
      <c r="Y44" s="21">
        <v>806.48</v>
      </c>
      <c r="Z44" s="29">
        <v>-7.0599999999999996E-2</v>
      </c>
      <c r="AA44" s="21">
        <v>-56.96</v>
      </c>
      <c r="AB44" s="35"/>
      <c r="AC44" s="35"/>
      <c r="AD44" s="24" t="s">
        <v>169</v>
      </c>
      <c r="AE44" s="21">
        <v>1228.45</v>
      </c>
      <c r="AF44" s="21">
        <v>1591.38</v>
      </c>
      <c r="AG44" s="29">
        <v>-0.2281</v>
      </c>
      <c r="AH44" s="25">
        <v>-362.93</v>
      </c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213</v>
      </c>
      <c r="BU44" s="21">
        <v>910</v>
      </c>
      <c r="BV44" s="21">
        <v>1301.74</v>
      </c>
      <c r="BW44" s="29">
        <v>-0.3009</v>
      </c>
      <c r="BX44" s="25">
        <v>-391.74</v>
      </c>
      <c r="BY44" s="35"/>
      <c r="BZ44" s="35"/>
      <c r="CA44" s="24" t="s">
        <v>241</v>
      </c>
      <c r="CB44" s="21">
        <v>250.45</v>
      </c>
      <c r="CC44" s="21">
        <v>296.3</v>
      </c>
      <c r="CD44" s="29">
        <v>-0.1547</v>
      </c>
      <c r="CE44" s="25">
        <v>-45.85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82</v>
      </c>
      <c r="J45" s="21">
        <v>773.64</v>
      </c>
      <c r="K45" s="21">
        <v>1045.45</v>
      </c>
      <c r="L45" s="29">
        <v>-0.26</v>
      </c>
      <c r="M45" s="25">
        <v>-271.81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 t="s">
        <v>167</v>
      </c>
      <c r="AE45" s="21">
        <v>621</v>
      </c>
      <c r="AF45" s="21">
        <v>774</v>
      </c>
      <c r="AG45" s="29">
        <v>-0.19769999999999999</v>
      </c>
      <c r="AH45" s="25">
        <v>-153</v>
      </c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207</v>
      </c>
      <c r="BU45" s="21">
        <v>925.4</v>
      </c>
      <c r="BV45" s="21">
        <v>1307.94</v>
      </c>
      <c r="BW45" s="29">
        <v>-0.29249999999999998</v>
      </c>
      <c r="BX45" s="25">
        <v>-382.54</v>
      </c>
      <c r="BY45" s="35"/>
      <c r="BZ45" s="35"/>
      <c r="CA45" s="24" t="s">
        <v>250</v>
      </c>
      <c r="CB45" s="21">
        <v>352</v>
      </c>
      <c r="CC45" s="21">
        <v>416.1</v>
      </c>
      <c r="CD45" s="29">
        <v>-0.154</v>
      </c>
      <c r="CE45" s="25">
        <v>-64.099999999999994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88</v>
      </c>
      <c r="J46" s="21">
        <v>231</v>
      </c>
      <c r="K46" s="21">
        <v>311.75</v>
      </c>
      <c r="L46" s="29">
        <v>-0.25900000000000001</v>
      </c>
      <c r="M46" s="25">
        <v>-80.75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 t="s">
        <v>166</v>
      </c>
      <c r="AE46" s="33">
        <v>899</v>
      </c>
      <c r="AF46" s="33">
        <v>1085</v>
      </c>
      <c r="AG46" s="34">
        <v>-0.1714</v>
      </c>
      <c r="AH46" s="28">
        <v>-186</v>
      </c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233</v>
      </c>
      <c r="BU46" s="21">
        <v>1333.65</v>
      </c>
      <c r="BV46" s="21">
        <v>1880.67</v>
      </c>
      <c r="BW46" s="29">
        <v>-0.29089999999999999</v>
      </c>
      <c r="BX46" s="25">
        <v>-547.02</v>
      </c>
      <c r="BY46" s="35"/>
      <c r="BZ46" s="35"/>
      <c r="CA46" s="24" t="s">
        <v>236</v>
      </c>
      <c r="CB46" s="21">
        <v>230</v>
      </c>
      <c r="CC46" s="21">
        <v>271.7</v>
      </c>
      <c r="CD46" s="29">
        <v>-0.1535</v>
      </c>
      <c r="CE46" s="25">
        <v>-41.7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103</v>
      </c>
      <c r="J47" s="21">
        <v>303.20999999999998</v>
      </c>
      <c r="K47" s="21">
        <v>407.14</v>
      </c>
      <c r="L47" s="29">
        <v>-0.25530000000000003</v>
      </c>
      <c r="M47" s="25">
        <v>-103.93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224</v>
      </c>
      <c r="BU47" s="21">
        <v>1331.3</v>
      </c>
      <c r="BV47" s="21">
        <v>1863.48</v>
      </c>
      <c r="BW47" s="29">
        <v>-0.28560000000000002</v>
      </c>
      <c r="BX47" s="25">
        <v>-532.17999999999995</v>
      </c>
      <c r="BY47" s="35"/>
      <c r="BZ47" s="35"/>
      <c r="CA47" s="24" t="s">
        <v>235</v>
      </c>
      <c r="CB47" s="21">
        <v>255</v>
      </c>
      <c r="CC47" s="21">
        <v>301</v>
      </c>
      <c r="CD47" s="29">
        <v>-0.15279999999999999</v>
      </c>
      <c r="CE47" s="25">
        <v>-46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93</v>
      </c>
      <c r="J48" s="21">
        <v>408</v>
      </c>
      <c r="K48" s="21">
        <v>545</v>
      </c>
      <c r="L48" s="29">
        <v>-0.25140000000000001</v>
      </c>
      <c r="M48" s="25">
        <v>-137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208</v>
      </c>
      <c r="BU48" s="21">
        <v>792.79</v>
      </c>
      <c r="BV48" s="21">
        <v>1104.5</v>
      </c>
      <c r="BW48" s="29">
        <v>-0.28220000000000001</v>
      </c>
      <c r="BX48" s="25">
        <v>-311.70999999999998</v>
      </c>
      <c r="BY48" s="35"/>
      <c r="BZ48" s="35"/>
      <c r="CA48" s="24" t="s">
        <v>253</v>
      </c>
      <c r="CB48" s="21">
        <v>255.96</v>
      </c>
      <c r="CC48" s="21">
        <v>299.20999999999998</v>
      </c>
      <c r="CD48" s="29">
        <v>-0.14449999999999999</v>
      </c>
      <c r="CE48" s="25">
        <v>-43.25</v>
      </c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90</v>
      </c>
      <c r="J49" s="21">
        <v>279</v>
      </c>
      <c r="K49" s="21">
        <v>372.5</v>
      </c>
      <c r="L49" s="29">
        <v>-0.251</v>
      </c>
      <c r="M49" s="25">
        <v>-93.5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193</v>
      </c>
      <c r="BU49" s="21">
        <v>802</v>
      </c>
      <c r="BV49" s="21">
        <v>1114</v>
      </c>
      <c r="BW49" s="29">
        <v>-0.28010000000000002</v>
      </c>
      <c r="BX49" s="25">
        <v>-312</v>
      </c>
      <c r="BY49" s="35"/>
      <c r="BZ49" s="35"/>
      <c r="CA49" s="24" t="s">
        <v>247</v>
      </c>
      <c r="CB49" s="21">
        <v>218.95</v>
      </c>
      <c r="CC49" s="21">
        <v>248.57</v>
      </c>
      <c r="CD49" s="29">
        <v>-0.1192</v>
      </c>
      <c r="CE49" s="25">
        <v>-29.62</v>
      </c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104</v>
      </c>
      <c r="J50" s="21">
        <v>310</v>
      </c>
      <c r="K50" s="21">
        <v>413</v>
      </c>
      <c r="L50" s="29">
        <v>-0.24940000000000001</v>
      </c>
      <c r="M50" s="25">
        <v>-103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196</v>
      </c>
      <c r="BU50" s="21">
        <v>908.4</v>
      </c>
      <c r="BV50" s="21">
        <v>1260.5</v>
      </c>
      <c r="BW50" s="29">
        <v>-0.27929999999999999</v>
      </c>
      <c r="BX50" s="25">
        <v>-352.1</v>
      </c>
      <c r="BY50" s="35"/>
      <c r="BZ50" s="35"/>
      <c r="CA50" s="24" t="s">
        <v>243</v>
      </c>
      <c r="CB50" s="21">
        <v>315</v>
      </c>
      <c r="CC50" s="21">
        <v>357.1</v>
      </c>
      <c r="CD50" s="29">
        <v>-0.1179</v>
      </c>
      <c r="CE50" s="25">
        <v>-42.1</v>
      </c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91</v>
      </c>
      <c r="J51" s="21">
        <v>234</v>
      </c>
      <c r="K51" s="21">
        <v>310</v>
      </c>
      <c r="L51" s="29">
        <v>-0.2452</v>
      </c>
      <c r="M51" s="25">
        <v>-76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192</v>
      </c>
      <c r="BU51" s="21">
        <v>952</v>
      </c>
      <c r="BV51" s="21">
        <v>1311</v>
      </c>
      <c r="BW51" s="29">
        <v>-0.27379999999999999</v>
      </c>
      <c r="BX51" s="25">
        <v>-359</v>
      </c>
      <c r="BY51" s="35"/>
      <c r="BZ51" s="35"/>
      <c r="CA51" s="24" t="s">
        <v>246</v>
      </c>
      <c r="CB51" s="21">
        <v>207.16</v>
      </c>
      <c r="CC51" s="21">
        <v>231.69</v>
      </c>
      <c r="CD51" s="29">
        <v>-0.10589999999999999</v>
      </c>
      <c r="CE51" s="25">
        <v>-24.53</v>
      </c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108</v>
      </c>
      <c r="J52" s="21">
        <v>154</v>
      </c>
      <c r="K52" s="21">
        <v>201.48</v>
      </c>
      <c r="L52" s="29">
        <v>-0.23569999999999999</v>
      </c>
      <c r="M52" s="25">
        <v>-47.48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228</v>
      </c>
      <c r="BU52" s="21">
        <v>849.44</v>
      </c>
      <c r="BV52" s="21">
        <v>1169.1600000000001</v>
      </c>
      <c r="BW52" s="29">
        <v>-0.27350000000000002</v>
      </c>
      <c r="BX52" s="25">
        <v>-319.72000000000003</v>
      </c>
      <c r="BY52" s="35"/>
      <c r="BZ52" s="35"/>
      <c r="CA52" s="26" t="s">
        <v>252</v>
      </c>
      <c r="CB52" s="33">
        <v>338.51</v>
      </c>
      <c r="CC52" s="33">
        <v>343.13</v>
      </c>
      <c r="CD52" s="34">
        <v>-1.35E-2</v>
      </c>
      <c r="CE52" s="28">
        <v>-4.62</v>
      </c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94</v>
      </c>
      <c r="J53" s="21">
        <v>296</v>
      </c>
      <c r="K53" s="21">
        <v>386.2</v>
      </c>
      <c r="L53" s="29">
        <v>-0.2336</v>
      </c>
      <c r="M53" s="25">
        <v>-90.2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216</v>
      </c>
      <c r="BU53" s="21">
        <v>882.35</v>
      </c>
      <c r="BV53" s="21">
        <v>1212.6099999999999</v>
      </c>
      <c r="BW53" s="29">
        <v>-0.27239999999999998</v>
      </c>
      <c r="BX53" s="25">
        <v>-330.26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107</v>
      </c>
      <c r="J54" s="21">
        <v>312</v>
      </c>
      <c r="K54" s="21">
        <v>406</v>
      </c>
      <c r="L54" s="29">
        <v>-0.23150000000000001</v>
      </c>
      <c r="M54" s="25">
        <v>-94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221</v>
      </c>
      <c r="BU54" s="21">
        <v>1401.31</v>
      </c>
      <c r="BV54" s="21">
        <v>1924.73</v>
      </c>
      <c r="BW54" s="29">
        <v>-0.27189999999999998</v>
      </c>
      <c r="BX54" s="25">
        <v>-523.41999999999996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109</v>
      </c>
      <c r="J55" s="21">
        <v>235.25</v>
      </c>
      <c r="K55" s="21">
        <v>306</v>
      </c>
      <c r="L55" s="29">
        <v>-0.23119999999999999</v>
      </c>
      <c r="M55" s="25">
        <v>-70.75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211</v>
      </c>
      <c r="BU55" s="21">
        <v>1062.5</v>
      </c>
      <c r="BV55" s="21">
        <v>1458.33</v>
      </c>
      <c r="BW55" s="29">
        <v>-0.27139999999999997</v>
      </c>
      <c r="BX55" s="25">
        <v>-395.83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117</v>
      </c>
      <c r="J56" s="21">
        <v>434.55</v>
      </c>
      <c r="K56" s="21">
        <v>563.64</v>
      </c>
      <c r="L56" s="29">
        <v>-0.22900000000000001</v>
      </c>
      <c r="M56" s="25">
        <v>-129.09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230</v>
      </c>
      <c r="BU56" s="21">
        <v>874.45</v>
      </c>
      <c r="BV56" s="21">
        <v>1184.8699999999999</v>
      </c>
      <c r="BW56" s="29">
        <v>-0.26200000000000001</v>
      </c>
      <c r="BX56" s="25">
        <v>-310.42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115</v>
      </c>
      <c r="J57" s="21">
        <v>389.52</v>
      </c>
      <c r="K57" s="21">
        <v>504.95</v>
      </c>
      <c r="L57" s="29">
        <v>-0.2286</v>
      </c>
      <c r="M57" s="25">
        <v>-115.43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232</v>
      </c>
      <c r="BU57" s="21">
        <v>3159.65</v>
      </c>
      <c r="BV57" s="21">
        <v>4138.6000000000004</v>
      </c>
      <c r="BW57" s="29">
        <v>-0.23649999999999999</v>
      </c>
      <c r="BX57" s="25">
        <v>-978.95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112</v>
      </c>
      <c r="J58" s="21">
        <v>243.33</v>
      </c>
      <c r="K58" s="21">
        <v>314.67</v>
      </c>
      <c r="L58" s="29">
        <v>-0.22670000000000001</v>
      </c>
      <c r="M58" s="25">
        <v>-71.34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191</v>
      </c>
      <c r="BU58" s="21">
        <v>931.82</v>
      </c>
      <c r="BV58" s="21">
        <v>1219.0899999999999</v>
      </c>
      <c r="BW58" s="29">
        <v>-0.2356</v>
      </c>
      <c r="BX58" s="25">
        <v>-287.27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86</v>
      </c>
      <c r="J59" s="21">
        <v>320</v>
      </c>
      <c r="K59" s="21">
        <v>403.64</v>
      </c>
      <c r="L59" s="29">
        <v>-0.2072</v>
      </c>
      <c r="M59" s="25">
        <v>-83.64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215</v>
      </c>
      <c r="BU59" s="21">
        <v>1000.91</v>
      </c>
      <c r="BV59" s="21">
        <v>1298.73</v>
      </c>
      <c r="BW59" s="29">
        <v>-0.2293</v>
      </c>
      <c r="BX59" s="25">
        <v>-297.82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99</v>
      </c>
      <c r="J60" s="21">
        <v>297.89999999999998</v>
      </c>
      <c r="K60" s="21">
        <v>374</v>
      </c>
      <c r="L60" s="29">
        <v>-0.20349999999999999</v>
      </c>
      <c r="M60" s="25">
        <v>-76.099999999999994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197</v>
      </c>
      <c r="BU60" s="21">
        <v>1073.17</v>
      </c>
      <c r="BV60" s="21">
        <v>1381.3</v>
      </c>
      <c r="BW60" s="29">
        <v>-0.22309999999999999</v>
      </c>
      <c r="BX60" s="25">
        <v>-308.13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106</v>
      </c>
      <c r="J61" s="21">
        <v>229</v>
      </c>
      <c r="K61" s="21">
        <v>282.45</v>
      </c>
      <c r="L61" s="29">
        <v>-0.18920000000000001</v>
      </c>
      <c r="M61" s="25">
        <v>-53.45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205</v>
      </c>
      <c r="BU61" s="21">
        <v>1126.83</v>
      </c>
      <c r="BV61" s="21">
        <v>1448.03</v>
      </c>
      <c r="BW61" s="29">
        <v>-0.2218</v>
      </c>
      <c r="BX61" s="25">
        <v>-321.2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113</v>
      </c>
      <c r="J62" s="21">
        <v>163</v>
      </c>
      <c r="K62" s="21">
        <v>196</v>
      </c>
      <c r="L62" s="29">
        <v>-0.16839999999999999</v>
      </c>
      <c r="M62" s="25">
        <v>-33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210</v>
      </c>
      <c r="BU62" s="21">
        <v>1029</v>
      </c>
      <c r="BV62" s="21">
        <v>1308.1300000000001</v>
      </c>
      <c r="BW62" s="29">
        <v>-0.21340000000000001</v>
      </c>
      <c r="BX62" s="25">
        <v>-279.13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111</v>
      </c>
      <c r="J63" s="21">
        <v>205.71</v>
      </c>
      <c r="K63" s="21">
        <v>246.29</v>
      </c>
      <c r="L63" s="29">
        <v>-0.1648</v>
      </c>
      <c r="M63" s="25">
        <v>-40.58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222</v>
      </c>
      <c r="BU63" s="21">
        <v>1338.1</v>
      </c>
      <c r="BV63" s="21">
        <v>1695.24</v>
      </c>
      <c r="BW63" s="29">
        <v>-0.2107</v>
      </c>
      <c r="BX63" s="25">
        <v>-357.14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116</v>
      </c>
      <c r="J64" s="21">
        <v>900</v>
      </c>
      <c r="K64" s="21">
        <v>1077.3900000000001</v>
      </c>
      <c r="L64" s="29">
        <v>-0.1646</v>
      </c>
      <c r="M64" s="25">
        <v>-177.39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217</v>
      </c>
      <c r="BU64" s="21">
        <v>1200.83</v>
      </c>
      <c r="BV64" s="21">
        <v>1518.33</v>
      </c>
      <c r="BW64" s="29">
        <v>-0.20910000000000001</v>
      </c>
      <c r="BX64" s="25">
        <v>-317.5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100</v>
      </c>
      <c r="J65" s="21">
        <v>293.10000000000002</v>
      </c>
      <c r="K65" s="21">
        <v>345</v>
      </c>
      <c r="L65" s="29">
        <v>-0.15040000000000001</v>
      </c>
      <c r="M65" s="25">
        <v>-51.9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199</v>
      </c>
      <c r="BU65" s="21">
        <v>1237.6400000000001</v>
      </c>
      <c r="BV65" s="21">
        <v>1557.99</v>
      </c>
      <c r="BW65" s="29">
        <v>-0.2056</v>
      </c>
      <c r="BX65" s="25">
        <v>-320.35000000000002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276</v>
      </c>
      <c r="J66" s="21">
        <v>513</v>
      </c>
      <c r="K66" s="21">
        <v>593.20000000000005</v>
      </c>
      <c r="L66" s="29">
        <v>-0.13519999999999999</v>
      </c>
      <c r="M66" s="25">
        <v>-80.2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204</v>
      </c>
      <c r="BU66" s="21">
        <v>1092.44</v>
      </c>
      <c r="BV66" s="21">
        <v>1351.26</v>
      </c>
      <c r="BW66" s="29">
        <v>-0.1915</v>
      </c>
      <c r="BX66" s="25">
        <v>-258.82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98</v>
      </c>
      <c r="J67" s="21">
        <v>435</v>
      </c>
      <c r="K67" s="21">
        <v>490</v>
      </c>
      <c r="L67" s="29">
        <v>-0.11219999999999999</v>
      </c>
      <c r="M67" s="25">
        <v>-55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220</v>
      </c>
      <c r="BU67" s="21">
        <v>1934.4</v>
      </c>
      <c r="BV67" s="21">
        <v>2346.4</v>
      </c>
      <c r="BW67" s="29">
        <v>-0.17560000000000001</v>
      </c>
      <c r="BX67" s="25">
        <v>-412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114</v>
      </c>
      <c r="J68" s="21">
        <v>333</v>
      </c>
      <c r="K68" s="21">
        <v>361</v>
      </c>
      <c r="L68" s="29">
        <v>-7.7600000000000002E-2</v>
      </c>
      <c r="M68" s="25">
        <v>-28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227</v>
      </c>
      <c r="BU68" s="21">
        <v>1920.35</v>
      </c>
      <c r="BV68" s="21">
        <v>2307.96</v>
      </c>
      <c r="BW68" s="29">
        <v>-0.16789999999999999</v>
      </c>
      <c r="BX68" s="25">
        <v>-387.61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273</v>
      </c>
      <c r="J69" s="33">
        <v>466.64</v>
      </c>
      <c r="K69" s="33">
        <v>473.48</v>
      </c>
      <c r="L69" s="34">
        <v>-1.44E-2</v>
      </c>
      <c r="M69" s="28">
        <v>-6.84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212</v>
      </c>
      <c r="BU69" s="21">
        <v>1147.06</v>
      </c>
      <c r="BV69" s="21">
        <v>1369.75</v>
      </c>
      <c r="BW69" s="29">
        <v>-0.16259999999999999</v>
      </c>
      <c r="BX69" s="25">
        <v>-222.69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87</v>
      </c>
      <c r="J70" s="21">
        <v>838</v>
      </c>
      <c r="K70" s="21">
        <v>838</v>
      </c>
      <c r="L70" s="29">
        <v>0</v>
      </c>
      <c r="M70" s="21">
        <v>0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202</v>
      </c>
      <c r="BU70" s="21">
        <v>2553.4899999999998</v>
      </c>
      <c r="BV70" s="21">
        <v>3022.33</v>
      </c>
      <c r="BW70" s="29">
        <v>-0.15509999999999999</v>
      </c>
      <c r="BX70" s="25">
        <v>-468.84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110</v>
      </c>
      <c r="J71" s="21">
        <v>563.1</v>
      </c>
      <c r="K71" s="21">
        <v>563.1</v>
      </c>
      <c r="L71" s="29">
        <v>0</v>
      </c>
      <c r="M71" s="21">
        <v>0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198</v>
      </c>
      <c r="BU71" s="21">
        <v>1157.95</v>
      </c>
      <c r="BV71" s="21">
        <v>1342.87</v>
      </c>
      <c r="BW71" s="29">
        <v>-0.13769999999999999</v>
      </c>
      <c r="BX71" s="25">
        <v>-184.92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277</v>
      </c>
      <c r="J72" s="21">
        <v>445</v>
      </c>
      <c r="K72" s="21">
        <v>300.2</v>
      </c>
      <c r="L72" s="29">
        <v>0.48230000000000001</v>
      </c>
      <c r="M72" s="21">
        <v>144.80000000000001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278</v>
      </c>
      <c r="BU72" s="33">
        <v>1280</v>
      </c>
      <c r="BV72" s="33">
        <v>697.9</v>
      </c>
      <c r="BW72" s="34">
        <v>0.83409999999999995</v>
      </c>
      <c r="BX72" s="28">
        <v>582.1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9EB57-3F28-4430-A39A-087F291A5207}">
  <dimension ref="A1:CF74"/>
  <sheetViews>
    <sheetView topLeftCell="G1" zoomScale="85" zoomScaleNormal="85" workbookViewId="0">
      <selection activeCell="K18" sqref="K18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261</v>
      </c>
      <c r="B1" s="76"/>
      <c r="C1" s="76"/>
      <c r="D1" s="77"/>
      <c r="I1" s="35"/>
      <c r="J1" s="66" t="s">
        <v>43</v>
      </c>
      <c r="K1" s="67"/>
      <c r="L1" s="67"/>
      <c r="M1" s="67"/>
      <c r="N1" s="67"/>
      <c r="O1" s="67"/>
      <c r="P1" s="68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9"/>
      <c r="K2" s="70"/>
      <c r="L2" s="70"/>
      <c r="M2" s="70"/>
      <c r="N2" s="70"/>
      <c r="O2" s="70"/>
      <c r="P2" s="71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272</v>
      </c>
      <c r="D3" s="25"/>
      <c r="I3" s="35"/>
      <c r="J3" s="69"/>
      <c r="K3" s="70"/>
      <c r="L3" s="70"/>
      <c r="M3" s="70"/>
      <c r="N3" s="70"/>
      <c r="O3" s="70"/>
      <c r="P3" s="71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52</v>
      </c>
      <c r="L5" s="21">
        <v>7800.13</v>
      </c>
      <c r="M5" s="21">
        <v>5616.1</v>
      </c>
      <c r="N5" s="29">
        <v>0.38890000000000002</v>
      </c>
      <c r="O5" s="21">
        <v>2184.0300000000002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49</v>
      </c>
      <c r="L6" s="21">
        <v>3258.58</v>
      </c>
      <c r="M6" s="21">
        <v>2431.66</v>
      </c>
      <c r="N6" s="29">
        <v>0.34010000000000001</v>
      </c>
      <c r="O6" s="21">
        <v>826.92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46</v>
      </c>
      <c r="L7" s="21">
        <v>97.6</v>
      </c>
      <c r="M7" s="21">
        <v>75.06</v>
      </c>
      <c r="N7" s="29">
        <v>0.30030000000000001</v>
      </c>
      <c r="O7" s="21">
        <v>22.54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51</v>
      </c>
      <c r="L8" s="21">
        <v>16613.41</v>
      </c>
      <c r="M8" s="21">
        <v>12816.94</v>
      </c>
      <c r="N8" s="29">
        <v>0.29620000000000002</v>
      </c>
      <c r="O8" s="21">
        <v>3796.47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45</v>
      </c>
      <c r="L9" s="21">
        <v>3525.13</v>
      </c>
      <c r="M9" s="21">
        <v>2730.15</v>
      </c>
      <c r="N9" s="29">
        <v>0.29120000000000001</v>
      </c>
      <c r="O9" s="21">
        <v>794.98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48</v>
      </c>
      <c r="L10" s="21">
        <v>13385.11</v>
      </c>
      <c r="M10" s="21">
        <v>10435.83</v>
      </c>
      <c r="N10" s="29">
        <v>0.28260000000000002</v>
      </c>
      <c r="O10" s="21">
        <v>2949.28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44</v>
      </c>
      <c r="L11" s="21">
        <v>2674.48</v>
      </c>
      <c r="M11" s="21">
        <v>2114.2399999999998</v>
      </c>
      <c r="N11" s="29">
        <v>0.26500000000000001</v>
      </c>
      <c r="O11" s="21">
        <v>560.24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47</v>
      </c>
      <c r="L12" s="21">
        <v>5300.96</v>
      </c>
      <c r="M12" s="21">
        <v>4258.8500000000004</v>
      </c>
      <c r="N12" s="29">
        <v>0.2447</v>
      </c>
      <c r="O12" s="21">
        <v>1042.1099999999999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54</v>
      </c>
      <c r="L13" s="21">
        <v>5718.21</v>
      </c>
      <c r="M13" s="21">
        <v>4623.2700000000004</v>
      </c>
      <c r="N13" s="29">
        <v>0.23680000000000001</v>
      </c>
      <c r="O13" s="21">
        <v>1094.94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32</v>
      </c>
      <c r="L14" s="21">
        <v>2947.38</v>
      </c>
      <c r="M14" s="21">
        <v>2418.85</v>
      </c>
      <c r="N14" s="29">
        <v>0.2185</v>
      </c>
      <c r="O14" s="21">
        <v>528.53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50</v>
      </c>
      <c r="L15" s="21">
        <v>2236.7800000000002</v>
      </c>
      <c r="M15" s="21">
        <v>1904.48</v>
      </c>
      <c r="N15" s="29">
        <v>0.17449999999999999</v>
      </c>
      <c r="O15" s="21">
        <v>332.3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55</v>
      </c>
      <c r="L16" s="21">
        <v>1902.68</v>
      </c>
      <c r="M16" s="21">
        <v>1665.47</v>
      </c>
      <c r="N16" s="29">
        <v>0.1424</v>
      </c>
      <c r="O16" s="21">
        <v>237.21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56</v>
      </c>
      <c r="L17" s="21">
        <v>14.93</v>
      </c>
      <c r="M17" s="21">
        <v>14.72</v>
      </c>
      <c r="N17" s="29">
        <v>1.43E-2</v>
      </c>
      <c r="O17" s="21">
        <v>0.21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53</v>
      </c>
      <c r="L18" s="33">
        <v>3023.35</v>
      </c>
      <c r="M18" s="33">
        <v>2982.69</v>
      </c>
      <c r="N18" s="34">
        <v>1.3599999999999999E-2</v>
      </c>
      <c r="O18" s="33">
        <v>40.659999999999997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2" t="s">
        <v>77</v>
      </c>
      <c r="C26" s="73"/>
      <c r="D26" s="73"/>
      <c r="E26" s="73"/>
      <c r="F26" s="74"/>
      <c r="G26" s="35"/>
      <c r="H26" s="35"/>
      <c r="I26" s="35"/>
      <c r="J26" s="35"/>
      <c r="K26" s="35"/>
      <c r="L26" s="35"/>
      <c r="M26" s="35"/>
      <c r="N26" s="35"/>
      <c r="O26" s="35"/>
      <c r="P26" s="60" t="s">
        <v>124</v>
      </c>
      <c r="Q26" s="61"/>
      <c r="R26" s="61"/>
      <c r="S26" s="61"/>
      <c r="T26" s="62"/>
      <c r="U26" s="35"/>
      <c r="V26" s="35"/>
      <c r="W26" s="60" t="s">
        <v>141</v>
      </c>
      <c r="X26" s="61"/>
      <c r="Y26" s="61"/>
      <c r="Z26" s="61"/>
      <c r="AA26" s="62"/>
      <c r="AB26" s="35"/>
      <c r="AC26" s="35"/>
      <c r="AD26" s="60" t="s">
        <v>153</v>
      </c>
      <c r="AE26" s="61"/>
      <c r="AF26" s="61"/>
      <c r="AG26" s="61"/>
      <c r="AH26" s="62"/>
      <c r="AI26" s="35"/>
      <c r="AJ26" s="35"/>
      <c r="AK26" s="60" t="s">
        <v>174</v>
      </c>
      <c r="AL26" s="61"/>
      <c r="AM26" s="61"/>
      <c r="AN26" s="61"/>
      <c r="AO26" s="62"/>
      <c r="AP26" s="35"/>
      <c r="AQ26" s="35"/>
      <c r="AR26" s="60" t="s">
        <v>177</v>
      </c>
      <c r="AS26" s="61"/>
      <c r="AT26" s="61"/>
      <c r="AU26" s="61"/>
      <c r="AV26" s="62"/>
      <c r="AW26" s="35"/>
      <c r="AX26" s="35"/>
      <c r="AY26" s="60" t="s">
        <v>178</v>
      </c>
      <c r="AZ26" s="61"/>
      <c r="BA26" s="61"/>
      <c r="BB26" s="61"/>
      <c r="BC26" s="62"/>
      <c r="BD26" s="35"/>
      <c r="BE26" s="35"/>
      <c r="BF26" s="60" t="s">
        <v>179</v>
      </c>
      <c r="BG26" s="61"/>
      <c r="BH26" s="61"/>
      <c r="BI26" s="61"/>
      <c r="BJ26" s="62"/>
      <c r="BK26" s="35"/>
      <c r="BL26" s="35"/>
      <c r="BM26" s="60" t="s">
        <v>188</v>
      </c>
      <c r="BN26" s="61"/>
      <c r="BO26" s="61"/>
      <c r="BP26" s="61"/>
      <c r="BQ26" s="62"/>
      <c r="BR26" s="35"/>
      <c r="BS26" s="35"/>
      <c r="BT26" s="60" t="s">
        <v>189</v>
      </c>
      <c r="BU26" s="61"/>
      <c r="BV26" s="61"/>
      <c r="BW26" s="61"/>
      <c r="BX26" s="62"/>
      <c r="BY26" s="35"/>
      <c r="BZ26" s="35"/>
      <c r="CA26" s="60" t="s">
        <v>234</v>
      </c>
      <c r="CB26" s="61"/>
      <c r="CC26" s="61"/>
      <c r="CD26" s="61"/>
      <c r="CE26" s="62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0" t="s">
        <v>118</v>
      </c>
      <c r="J27" s="61"/>
      <c r="K27" s="61"/>
      <c r="L27" s="61"/>
      <c r="M27" s="62"/>
      <c r="N27" s="35"/>
      <c r="O27" s="35"/>
      <c r="P27" s="63"/>
      <c r="Q27" s="64"/>
      <c r="R27" s="64"/>
      <c r="S27" s="64"/>
      <c r="T27" s="65"/>
      <c r="U27" s="35"/>
      <c r="V27" s="35"/>
      <c r="W27" s="63"/>
      <c r="X27" s="64"/>
      <c r="Y27" s="64"/>
      <c r="Z27" s="64"/>
      <c r="AA27" s="65"/>
      <c r="AB27" s="35"/>
      <c r="AC27" s="35"/>
      <c r="AD27" s="63"/>
      <c r="AE27" s="64"/>
      <c r="AF27" s="64"/>
      <c r="AG27" s="64"/>
      <c r="AH27" s="65"/>
      <c r="AI27" s="35"/>
      <c r="AJ27" s="35"/>
      <c r="AK27" s="63"/>
      <c r="AL27" s="64"/>
      <c r="AM27" s="64"/>
      <c r="AN27" s="64"/>
      <c r="AO27" s="65"/>
      <c r="AP27" s="35"/>
      <c r="AQ27" s="35"/>
      <c r="AR27" s="63"/>
      <c r="AS27" s="64"/>
      <c r="AT27" s="64"/>
      <c r="AU27" s="64"/>
      <c r="AV27" s="65"/>
      <c r="AW27" s="35"/>
      <c r="AX27" s="35"/>
      <c r="AY27" s="63"/>
      <c r="AZ27" s="64"/>
      <c r="BA27" s="64"/>
      <c r="BB27" s="64"/>
      <c r="BC27" s="65"/>
      <c r="BD27" s="35"/>
      <c r="BE27" s="35"/>
      <c r="BF27" s="63"/>
      <c r="BG27" s="64"/>
      <c r="BH27" s="64"/>
      <c r="BI27" s="64"/>
      <c r="BJ27" s="65"/>
      <c r="BK27" s="35"/>
      <c r="BL27" s="35"/>
      <c r="BM27" s="63"/>
      <c r="BN27" s="64"/>
      <c r="BO27" s="64"/>
      <c r="BP27" s="64"/>
      <c r="BQ27" s="65"/>
      <c r="BR27" s="35"/>
      <c r="BS27" s="35"/>
      <c r="BT27" s="63"/>
      <c r="BU27" s="64"/>
      <c r="BV27" s="64"/>
      <c r="BW27" s="64"/>
      <c r="BX27" s="65"/>
      <c r="BY27" s="35"/>
      <c r="BZ27" s="35"/>
      <c r="CA27" s="63"/>
      <c r="CB27" s="64"/>
      <c r="CC27" s="64"/>
      <c r="CD27" s="64"/>
      <c r="CE27" s="65"/>
      <c r="CF27" s="35"/>
    </row>
    <row r="28" spans="1:84" ht="15" thickBot="1" x14ac:dyDescent="0.35">
      <c r="A28" s="35"/>
      <c r="B28" s="24" t="s">
        <v>67</v>
      </c>
      <c r="C28" s="21">
        <v>720</v>
      </c>
      <c r="D28" s="21">
        <v>503.8</v>
      </c>
      <c r="E28" s="29">
        <v>0.42909999999999998</v>
      </c>
      <c r="F28" s="25">
        <v>216.2</v>
      </c>
      <c r="G28" s="35"/>
      <c r="H28" s="35"/>
      <c r="I28" s="63"/>
      <c r="J28" s="64"/>
      <c r="K28" s="64"/>
      <c r="L28" s="64"/>
      <c r="M28" s="65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62</v>
      </c>
      <c r="C29" s="21">
        <v>743.81</v>
      </c>
      <c r="D29" s="21">
        <v>552.1</v>
      </c>
      <c r="E29" s="29">
        <v>0.34720000000000001</v>
      </c>
      <c r="F29" s="25">
        <v>191.71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119</v>
      </c>
      <c r="Q29" s="21">
        <v>875.68</v>
      </c>
      <c r="R29" s="21">
        <v>650.45000000000005</v>
      </c>
      <c r="S29" s="29">
        <v>0.3463</v>
      </c>
      <c r="T29" s="25">
        <v>225.23</v>
      </c>
      <c r="U29" s="35"/>
      <c r="V29" s="35"/>
      <c r="W29" s="21" t="s">
        <v>136</v>
      </c>
      <c r="X29" s="21">
        <v>499</v>
      </c>
      <c r="Y29" s="21">
        <v>367</v>
      </c>
      <c r="Z29" s="29">
        <v>0.35970000000000002</v>
      </c>
      <c r="AA29" s="21">
        <v>132</v>
      </c>
      <c r="AB29" s="35"/>
      <c r="AC29" s="35"/>
      <c r="AD29" s="24" t="s">
        <v>161</v>
      </c>
      <c r="AE29" s="21">
        <v>729.25</v>
      </c>
      <c r="AF29" s="21">
        <v>534.91</v>
      </c>
      <c r="AG29" s="29">
        <v>0.36330000000000001</v>
      </c>
      <c r="AH29" s="25">
        <v>194.34</v>
      </c>
      <c r="AI29" s="35"/>
      <c r="AJ29" s="35"/>
      <c r="AK29" s="24" t="s">
        <v>172</v>
      </c>
      <c r="AL29" s="21">
        <v>6130.43</v>
      </c>
      <c r="AM29" s="21">
        <v>4521.74</v>
      </c>
      <c r="AN29" s="29">
        <v>0.35580000000000001</v>
      </c>
      <c r="AO29" s="25">
        <v>1608.69</v>
      </c>
      <c r="AP29" s="35"/>
      <c r="AQ29" s="35"/>
      <c r="AR29" s="24" t="s">
        <v>176</v>
      </c>
      <c r="AS29" s="21">
        <v>1215</v>
      </c>
      <c r="AT29" s="21">
        <v>1073.33</v>
      </c>
      <c r="AU29" s="29">
        <v>0.13200000000000001</v>
      </c>
      <c r="AV29" s="25">
        <v>141.66999999999999</v>
      </c>
      <c r="AW29" s="35"/>
      <c r="AX29" s="35"/>
      <c r="AY29" s="24" t="s">
        <v>149</v>
      </c>
      <c r="AZ29" s="21">
        <v>845</v>
      </c>
      <c r="BA29" s="21">
        <v>585.63</v>
      </c>
      <c r="BB29" s="29">
        <v>0.44290000000000002</v>
      </c>
      <c r="BC29" s="25">
        <v>259.37</v>
      </c>
      <c r="BD29" s="35"/>
      <c r="BE29" s="35"/>
      <c r="BF29" s="24" t="s">
        <v>180</v>
      </c>
      <c r="BG29" s="21">
        <v>1431.07</v>
      </c>
      <c r="BH29" s="21">
        <v>988.88</v>
      </c>
      <c r="BI29" s="29">
        <v>0.44719999999999999</v>
      </c>
      <c r="BJ29" s="25">
        <v>442.19</v>
      </c>
      <c r="BK29" s="35"/>
      <c r="BL29" s="35"/>
      <c r="BM29" s="24" t="s">
        <v>185</v>
      </c>
      <c r="BN29" s="21">
        <v>220.95</v>
      </c>
      <c r="BO29" s="21">
        <v>196.19</v>
      </c>
      <c r="BP29" s="29">
        <v>0.12620000000000001</v>
      </c>
      <c r="BQ29" s="25">
        <v>24.76</v>
      </c>
      <c r="BR29" s="35"/>
      <c r="BS29" s="35"/>
      <c r="BT29" s="24" t="s">
        <v>201</v>
      </c>
      <c r="BU29" s="21">
        <v>1613.08</v>
      </c>
      <c r="BV29" s="21">
        <v>1066.3599999999999</v>
      </c>
      <c r="BW29" s="29">
        <v>0.51270000000000004</v>
      </c>
      <c r="BX29" s="25">
        <v>546.72</v>
      </c>
      <c r="BY29" s="35"/>
      <c r="BZ29" s="35"/>
      <c r="CA29" s="24" t="s">
        <v>244</v>
      </c>
      <c r="CB29" s="21">
        <v>299.91000000000003</v>
      </c>
      <c r="CC29" s="21">
        <v>243.4</v>
      </c>
      <c r="CD29" s="29">
        <v>0.23219999999999999</v>
      </c>
      <c r="CE29" s="25">
        <v>56.51</v>
      </c>
      <c r="CF29" s="35"/>
    </row>
    <row r="30" spans="1:84" ht="15" thickBot="1" x14ac:dyDescent="0.35">
      <c r="A30" s="35"/>
      <c r="B30" s="24" t="s">
        <v>74</v>
      </c>
      <c r="C30" s="21">
        <v>429.9</v>
      </c>
      <c r="D30" s="21">
        <v>322.74</v>
      </c>
      <c r="E30" s="29">
        <v>0.33200000000000002</v>
      </c>
      <c r="F30" s="25">
        <v>107.16</v>
      </c>
      <c r="G30" s="35"/>
      <c r="H30" s="35"/>
      <c r="I30" s="24" t="s">
        <v>279</v>
      </c>
      <c r="J30" s="21">
        <v>593</v>
      </c>
      <c r="K30" s="21">
        <v>403.7</v>
      </c>
      <c r="L30" s="29">
        <v>0.46889999999999998</v>
      </c>
      <c r="M30" s="25">
        <v>189.3</v>
      </c>
      <c r="N30" s="35"/>
      <c r="O30" s="35"/>
      <c r="P30" s="24" t="s">
        <v>120</v>
      </c>
      <c r="Q30" s="21">
        <v>340.5</v>
      </c>
      <c r="R30" s="21">
        <v>253.61</v>
      </c>
      <c r="S30" s="29">
        <v>0.34260000000000002</v>
      </c>
      <c r="T30" s="25">
        <v>86.89</v>
      </c>
      <c r="U30" s="35"/>
      <c r="V30" s="35"/>
      <c r="W30" s="21" t="s">
        <v>138</v>
      </c>
      <c r="X30" s="21">
        <v>553.59</v>
      </c>
      <c r="Y30" s="21">
        <v>421.42</v>
      </c>
      <c r="Z30" s="29">
        <v>0.31359999999999999</v>
      </c>
      <c r="AA30" s="21">
        <v>132.16999999999999</v>
      </c>
      <c r="AB30" s="35"/>
      <c r="AC30" s="35"/>
      <c r="AD30" s="24" t="s">
        <v>165</v>
      </c>
      <c r="AE30" s="21">
        <v>1038.07</v>
      </c>
      <c r="AF30" s="21">
        <v>765.78</v>
      </c>
      <c r="AG30" s="29">
        <v>0.35560000000000003</v>
      </c>
      <c r="AH30" s="25">
        <v>272.29000000000002</v>
      </c>
      <c r="AI30" s="35"/>
      <c r="AJ30" s="35"/>
      <c r="AK30" s="26" t="s">
        <v>173</v>
      </c>
      <c r="AL30" s="33">
        <v>5518</v>
      </c>
      <c r="AM30" s="33">
        <v>4400.1000000000004</v>
      </c>
      <c r="AN30" s="34">
        <v>0.25409999999999999</v>
      </c>
      <c r="AO30" s="28">
        <v>1117.9000000000001</v>
      </c>
      <c r="AP30" s="35"/>
      <c r="AQ30" s="35"/>
      <c r="AR30" s="26" t="s">
        <v>175</v>
      </c>
      <c r="AS30" s="33">
        <v>1260.6199999999999</v>
      </c>
      <c r="AT30" s="33">
        <v>1183.68</v>
      </c>
      <c r="AU30" s="34">
        <v>6.5000000000000002E-2</v>
      </c>
      <c r="AV30" s="28">
        <v>76.94</v>
      </c>
      <c r="AW30" s="35"/>
      <c r="AX30" s="35"/>
      <c r="AY30" s="24" t="s">
        <v>146</v>
      </c>
      <c r="AZ30" s="21">
        <v>1033.6400000000001</v>
      </c>
      <c r="BA30" s="21">
        <v>754.73</v>
      </c>
      <c r="BB30" s="29">
        <v>0.3695</v>
      </c>
      <c r="BC30" s="25">
        <v>278.91000000000003</v>
      </c>
      <c r="BD30" s="35"/>
      <c r="BE30" s="35"/>
      <c r="BF30" s="24" t="s">
        <v>182</v>
      </c>
      <c r="BG30" s="21">
        <v>15299</v>
      </c>
      <c r="BH30" s="21">
        <v>12500</v>
      </c>
      <c r="BI30" s="29">
        <v>0.22389999999999999</v>
      </c>
      <c r="BJ30" s="25">
        <v>2799</v>
      </c>
      <c r="BK30" s="35"/>
      <c r="BL30" s="35"/>
      <c r="BM30" s="24" t="s">
        <v>187</v>
      </c>
      <c r="BN30" s="21">
        <v>1505</v>
      </c>
      <c r="BO30" s="21">
        <v>1347</v>
      </c>
      <c r="BP30" s="29">
        <v>0.1173</v>
      </c>
      <c r="BQ30" s="25">
        <v>158</v>
      </c>
      <c r="BR30" s="35"/>
      <c r="BS30" s="35"/>
      <c r="BT30" s="24" t="s">
        <v>190</v>
      </c>
      <c r="BU30" s="21">
        <v>920.93</v>
      </c>
      <c r="BV30" s="21">
        <v>664.19</v>
      </c>
      <c r="BW30" s="29">
        <v>0.38650000000000001</v>
      </c>
      <c r="BX30" s="25">
        <v>256.74</v>
      </c>
      <c r="BY30" s="35"/>
      <c r="BZ30" s="35"/>
      <c r="CA30" s="24" t="s">
        <v>243</v>
      </c>
      <c r="CB30" s="21">
        <v>399</v>
      </c>
      <c r="CC30" s="21">
        <v>326</v>
      </c>
      <c r="CD30" s="29">
        <v>0.22389999999999999</v>
      </c>
      <c r="CE30" s="25">
        <v>73</v>
      </c>
      <c r="CF30" s="35"/>
    </row>
    <row r="31" spans="1:84" x14ac:dyDescent="0.3">
      <c r="A31" s="35"/>
      <c r="B31" s="24" t="s">
        <v>72</v>
      </c>
      <c r="C31" s="21">
        <v>735</v>
      </c>
      <c r="D31" s="21">
        <v>552.52</v>
      </c>
      <c r="E31" s="29">
        <v>0.33029999999999998</v>
      </c>
      <c r="F31" s="25">
        <v>182.48</v>
      </c>
      <c r="G31" s="35"/>
      <c r="H31" s="35"/>
      <c r="I31" s="24" t="s">
        <v>88</v>
      </c>
      <c r="J31" s="21">
        <v>335.65</v>
      </c>
      <c r="K31" s="21">
        <v>249.1</v>
      </c>
      <c r="L31" s="29">
        <v>0.34749999999999998</v>
      </c>
      <c r="M31" s="25">
        <v>86.55</v>
      </c>
      <c r="N31" s="35"/>
      <c r="O31" s="35"/>
      <c r="P31" s="24" t="s">
        <v>122</v>
      </c>
      <c r="Q31" s="21">
        <v>382.5</v>
      </c>
      <c r="R31" s="21">
        <v>290</v>
      </c>
      <c r="S31" s="29">
        <v>0.31900000000000001</v>
      </c>
      <c r="T31" s="25">
        <v>92.5</v>
      </c>
      <c r="U31" s="35"/>
      <c r="V31" s="35"/>
      <c r="W31" s="21" t="s">
        <v>128</v>
      </c>
      <c r="X31" s="21">
        <v>401.9</v>
      </c>
      <c r="Y31" s="21">
        <v>310.2</v>
      </c>
      <c r="Z31" s="29">
        <v>0.29559999999999997</v>
      </c>
      <c r="AA31" s="21">
        <v>91.7</v>
      </c>
      <c r="AB31" s="35"/>
      <c r="AC31" s="35"/>
      <c r="AD31" s="24" t="s">
        <v>160</v>
      </c>
      <c r="AE31" s="21">
        <v>764.58</v>
      </c>
      <c r="AF31" s="21">
        <v>564.24</v>
      </c>
      <c r="AG31" s="29">
        <v>0.35510000000000003</v>
      </c>
      <c r="AH31" s="25">
        <v>200.34</v>
      </c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24" t="s">
        <v>142</v>
      </c>
      <c r="AZ31" s="21">
        <v>575.61</v>
      </c>
      <c r="BA31" s="21">
        <v>429.94</v>
      </c>
      <c r="BB31" s="29">
        <v>0.33879999999999999</v>
      </c>
      <c r="BC31" s="25">
        <v>145.66999999999999</v>
      </c>
      <c r="BD31" s="35"/>
      <c r="BE31" s="35"/>
      <c r="BF31" s="24" t="s">
        <v>181</v>
      </c>
      <c r="BG31" s="21">
        <v>4531.82</v>
      </c>
      <c r="BH31" s="21">
        <v>5034.55</v>
      </c>
      <c r="BI31" s="29">
        <v>-9.9900000000000003E-2</v>
      </c>
      <c r="BJ31" s="25">
        <v>-502.73</v>
      </c>
      <c r="BK31" s="35"/>
      <c r="BL31" s="35"/>
      <c r="BM31" s="24" t="s">
        <v>184</v>
      </c>
      <c r="BN31" s="21">
        <v>515</v>
      </c>
      <c r="BO31" s="21">
        <v>471</v>
      </c>
      <c r="BP31" s="29">
        <v>9.3399999999999997E-2</v>
      </c>
      <c r="BQ31" s="25">
        <v>44</v>
      </c>
      <c r="BR31" s="35"/>
      <c r="BS31" s="35"/>
      <c r="BT31" s="24" t="s">
        <v>203</v>
      </c>
      <c r="BU31" s="21">
        <v>1413.46</v>
      </c>
      <c r="BV31" s="21">
        <v>1028.8499999999999</v>
      </c>
      <c r="BW31" s="29">
        <v>0.37380000000000002</v>
      </c>
      <c r="BX31" s="25">
        <v>384.61</v>
      </c>
      <c r="BY31" s="35"/>
      <c r="BZ31" s="35"/>
      <c r="CA31" s="24" t="s">
        <v>248</v>
      </c>
      <c r="CB31" s="21">
        <v>696.12</v>
      </c>
      <c r="CC31" s="21">
        <v>573.26</v>
      </c>
      <c r="CD31" s="29">
        <v>0.21429999999999999</v>
      </c>
      <c r="CE31" s="25">
        <v>122.86</v>
      </c>
      <c r="CF31" s="35"/>
    </row>
    <row r="32" spans="1:84" ht="15" thickBot="1" x14ac:dyDescent="0.35">
      <c r="A32" s="35"/>
      <c r="B32" s="24" t="s">
        <v>75</v>
      </c>
      <c r="C32" s="21">
        <v>612.16999999999996</v>
      </c>
      <c r="D32" s="21">
        <v>460.87</v>
      </c>
      <c r="E32" s="29">
        <v>0.32829999999999998</v>
      </c>
      <c r="F32" s="25">
        <v>151.30000000000001</v>
      </c>
      <c r="G32" s="35"/>
      <c r="H32" s="35"/>
      <c r="I32" s="24" t="s">
        <v>89</v>
      </c>
      <c r="J32" s="21">
        <v>703.58</v>
      </c>
      <c r="K32" s="21">
        <v>529.26</v>
      </c>
      <c r="L32" s="29">
        <v>0.32940000000000003</v>
      </c>
      <c r="M32" s="25">
        <v>174.32</v>
      </c>
      <c r="N32" s="35"/>
      <c r="O32" s="35"/>
      <c r="P32" s="26" t="s">
        <v>121</v>
      </c>
      <c r="Q32" s="33">
        <v>720</v>
      </c>
      <c r="R32" s="33">
        <v>564.29999999999995</v>
      </c>
      <c r="S32" s="34">
        <v>0.27589999999999998</v>
      </c>
      <c r="T32" s="28">
        <v>155.69999999999999</v>
      </c>
      <c r="U32" s="35"/>
      <c r="V32" s="35"/>
      <c r="W32" s="21" t="s">
        <v>132</v>
      </c>
      <c r="X32" s="21">
        <v>395.95</v>
      </c>
      <c r="Y32" s="21">
        <v>307.32</v>
      </c>
      <c r="Z32" s="29">
        <v>0.28839999999999999</v>
      </c>
      <c r="AA32" s="21">
        <v>88.63</v>
      </c>
      <c r="AB32" s="35"/>
      <c r="AC32" s="35"/>
      <c r="AD32" s="24" t="s">
        <v>157</v>
      </c>
      <c r="AE32" s="21">
        <v>685</v>
      </c>
      <c r="AF32" s="21">
        <v>513</v>
      </c>
      <c r="AG32" s="29">
        <v>0.33529999999999999</v>
      </c>
      <c r="AH32" s="25">
        <v>172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152</v>
      </c>
      <c r="AZ32" s="21">
        <v>1780</v>
      </c>
      <c r="BA32" s="21">
        <v>1350</v>
      </c>
      <c r="BB32" s="29">
        <v>0.31850000000000001</v>
      </c>
      <c r="BC32" s="25">
        <v>430</v>
      </c>
      <c r="BD32" s="35"/>
      <c r="BE32" s="35"/>
      <c r="BF32" s="26"/>
      <c r="BG32" s="33"/>
      <c r="BH32" s="33"/>
      <c r="BI32" s="34"/>
      <c r="BJ32" s="28"/>
      <c r="BK32" s="35"/>
      <c r="BL32" s="35"/>
      <c r="BM32" s="26" t="s">
        <v>186</v>
      </c>
      <c r="BN32" s="33">
        <v>372.12</v>
      </c>
      <c r="BO32" s="33">
        <v>355.67</v>
      </c>
      <c r="BP32" s="34">
        <v>4.6300000000000001E-2</v>
      </c>
      <c r="BQ32" s="28">
        <v>16.45</v>
      </c>
      <c r="BR32" s="35"/>
      <c r="BS32" s="35"/>
      <c r="BT32" s="24" t="s">
        <v>195</v>
      </c>
      <c r="BU32" s="21">
        <v>1495.65</v>
      </c>
      <c r="BV32" s="21">
        <v>1095.6500000000001</v>
      </c>
      <c r="BW32" s="29">
        <v>0.36509999999999998</v>
      </c>
      <c r="BX32" s="25">
        <v>400</v>
      </c>
      <c r="BY32" s="35"/>
      <c r="BZ32" s="35"/>
      <c r="CA32" s="24" t="s">
        <v>238</v>
      </c>
      <c r="CB32" s="21">
        <v>319</v>
      </c>
      <c r="CC32" s="21">
        <v>264</v>
      </c>
      <c r="CD32" s="29">
        <v>0.20830000000000001</v>
      </c>
      <c r="CE32" s="25">
        <v>55</v>
      </c>
      <c r="CF32" s="35"/>
    </row>
    <row r="33" spans="1:84" x14ac:dyDescent="0.3">
      <c r="A33" s="35"/>
      <c r="B33" s="24" t="s">
        <v>68</v>
      </c>
      <c r="C33" s="21">
        <v>506.84</v>
      </c>
      <c r="D33" s="21">
        <v>381.84</v>
      </c>
      <c r="E33" s="29">
        <v>0.32740000000000002</v>
      </c>
      <c r="F33" s="25">
        <v>125</v>
      </c>
      <c r="G33" s="35"/>
      <c r="H33" s="35"/>
      <c r="I33" s="24" t="s">
        <v>97</v>
      </c>
      <c r="J33" s="21">
        <v>506.4</v>
      </c>
      <c r="K33" s="21">
        <v>384</v>
      </c>
      <c r="L33" s="29">
        <v>0.31869999999999998</v>
      </c>
      <c r="M33" s="25">
        <v>122.4</v>
      </c>
      <c r="N33" s="35"/>
      <c r="O33" s="35"/>
      <c r="P33" s="21" t="s">
        <v>123</v>
      </c>
      <c r="Q33" s="21">
        <v>3135.96</v>
      </c>
      <c r="R33" s="21">
        <v>2500</v>
      </c>
      <c r="S33" s="29">
        <v>0.25440000000000002</v>
      </c>
      <c r="T33" s="21">
        <v>635.96</v>
      </c>
      <c r="U33" s="35"/>
      <c r="V33" s="35"/>
      <c r="W33" s="21" t="s">
        <v>127</v>
      </c>
      <c r="X33" s="21">
        <v>402.95</v>
      </c>
      <c r="Y33" s="21">
        <v>314.57</v>
      </c>
      <c r="Z33" s="29">
        <v>0.28100000000000003</v>
      </c>
      <c r="AA33" s="21">
        <v>88.38</v>
      </c>
      <c r="AB33" s="35"/>
      <c r="AC33" s="35"/>
      <c r="AD33" s="24" t="s">
        <v>154</v>
      </c>
      <c r="AE33" s="21">
        <v>750.54</v>
      </c>
      <c r="AF33" s="21">
        <v>565.47</v>
      </c>
      <c r="AG33" s="29">
        <v>0.32729999999999998</v>
      </c>
      <c r="AH33" s="25">
        <v>185.07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151</v>
      </c>
      <c r="AZ33" s="21">
        <v>707.96</v>
      </c>
      <c r="BA33" s="21">
        <v>541.59</v>
      </c>
      <c r="BB33" s="29">
        <v>0.30719999999999997</v>
      </c>
      <c r="BC33" s="25">
        <v>166.37</v>
      </c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24" t="s">
        <v>210</v>
      </c>
      <c r="BU33" s="21">
        <v>1505</v>
      </c>
      <c r="BV33" s="21">
        <v>1131.9000000000001</v>
      </c>
      <c r="BW33" s="29">
        <v>0.3296</v>
      </c>
      <c r="BX33" s="25">
        <v>373.1</v>
      </c>
      <c r="BY33" s="35"/>
      <c r="BZ33" s="35"/>
      <c r="CA33" s="24" t="s">
        <v>246</v>
      </c>
      <c r="CB33" s="21">
        <v>255.85</v>
      </c>
      <c r="CC33" s="21">
        <v>213.84</v>
      </c>
      <c r="CD33" s="29">
        <v>0.19650000000000001</v>
      </c>
      <c r="CE33" s="25">
        <v>42.01</v>
      </c>
      <c r="CF33" s="35"/>
    </row>
    <row r="34" spans="1:84" x14ac:dyDescent="0.3">
      <c r="A34" s="35"/>
      <c r="B34" s="24" t="s">
        <v>63</v>
      </c>
      <c r="C34" s="21">
        <v>576.35</v>
      </c>
      <c r="D34" s="21">
        <v>434.62</v>
      </c>
      <c r="E34" s="29">
        <v>0.3261</v>
      </c>
      <c r="F34" s="25">
        <v>141.72999999999999</v>
      </c>
      <c r="G34" s="35"/>
      <c r="H34" s="35"/>
      <c r="I34" s="24" t="s">
        <v>81</v>
      </c>
      <c r="J34" s="21">
        <v>530</v>
      </c>
      <c r="K34" s="21">
        <v>403.7</v>
      </c>
      <c r="L34" s="29">
        <v>0.31290000000000001</v>
      </c>
      <c r="M34" s="25">
        <v>126.3</v>
      </c>
      <c r="N34" s="35"/>
      <c r="O34" s="35"/>
      <c r="P34" s="35"/>
      <c r="Q34" s="35"/>
      <c r="R34" s="35"/>
      <c r="S34" s="35"/>
      <c r="T34" s="35"/>
      <c r="U34" s="35"/>
      <c r="V34" s="35"/>
      <c r="W34" s="21" t="s">
        <v>130</v>
      </c>
      <c r="X34" s="21">
        <v>416.38</v>
      </c>
      <c r="Y34" s="21">
        <v>330.32</v>
      </c>
      <c r="Z34" s="29">
        <v>0.26050000000000001</v>
      </c>
      <c r="AA34" s="21">
        <v>86.06</v>
      </c>
      <c r="AB34" s="35"/>
      <c r="AC34" s="35"/>
      <c r="AD34" s="24" t="s">
        <v>156</v>
      </c>
      <c r="AE34" s="21">
        <v>741.68</v>
      </c>
      <c r="AF34" s="21">
        <v>563.53</v>
      </c>
      <c r="AG34" s="29">
        <v>0.31609999999999999</v>
      </c>
      <c r="AH34" s="25">
        <v>178.15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148</v>
      </c>
      <c r="AZ34" s="21">
        <v>1240.8399999999999</v>
      </c>
      <c r="BA34" s="21">
        <v>955.82</v>
      </c>
      <c r="BB34" s="29">
        <v>0.29820000000000002</v>
      </c>
      <c r="BC34" s="25">
        <v>285.02</v>
      </c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226</v>
      </c>
      <c r="BU34" s="21">
        <v>1330.51</v>
      </c>
      <c r="BV34" s="21">
        <v>1006.78</v>
      </c>
      <c r="BW34" s="29">
        <v>0.32150000000000001</v>
      </c>
      <c r="BX34" s="25">
        <v>323.73</v>
      </c>
      <c r="BY34" s="35"/>
      <c r="BZ34" s="35"/>
      <c r="CA34" s="24" t="s">
        <v>241</v>
      </c>
      <c r="CB34" s="21">
        <v>306</v>
      </c>
      <c r="CC34" s="21">
        <v>256.92</v>
      </c>
      <c r="CD34" s="29">
        <v>0.191</v>
      </c>
      <c r="CE34" s="25">
        <v>49.08</v>
      </c>
      <c r="CF34" s="35"/>
    </row>
    <row r="35" spans="1:84" x14ac:dyDescent="0.3">
      <c r="A35" s="35"/>
      <c r="B35" s="24" t="s">
        <v>65</v>
      </c>
      <c r="C35" s="21">
        <v>532</v>
      </c>
      <c r="D35" s="21">
        <v>405.57</v>
      </c>
      <c r="E35" s="29">
        <v>0.31169999999999998</v>
      </c>
      <c r="F35" s="25">
        <v>126.43</v>
      </c>
      <c r="G35" s="35"/>
      <c r="H35" s="35"/>
      <c r="I35" s="24" t="s">
        <v>107</v>
      </c>
      <c r="J35" s="21">
        <v>440</v>
      </c>
      <c r="K35" s="21">
        <v>335.9</v>
      </c>
      <c r="L35" s="29">
        <v>0.30990000000000001</v>
      </c>
      <c r="M35" s="25">
        <v>104.1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131</v>
      </c>
      <c r="X35" s="21">
        <v>439</v>
      </c>
      <c r="Y35" s="21">
        <v>350</v>
      </c>
      <c r="Z35" s="29">
        <v>0.25430000000000003</v>
      </c>
      <c r="AA35" s="21">
        <v>89</v>
      </c>
      <c r="AB35" s="35"/>
      <c r="AC35" s="35"/>
      <c r="AD35" s="24" t="s">
        <v>163</v>
      </c>
      <c r="AE35" s="21">
        <v>863.96</v>
      </c>
      <c r="AF35" s="21">
        <v>658.71</v>
      </c>
      <c r="AG35" s="29">
        <v>0.31159999999999999</v>
      </c>
      <c r="AH35" s="25">
        <v>205.25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147</v>
      </c>
      <c r="AZ35" s="21">
        <v>595.63</v>
      </c>
      <c r="BA35" s="21">
        <v>468.12</v>
      </c>
      <c r="BB35" s="29">
        <v>0.27239999999999998</v>
      </c>
      <c r="BC35" s="25">
        <v>127.51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194</v>
      </c>
      <c r="BU35" s="21">
        <v>787.29</v>
      </c>
      <c r="BV35" s="21">
        <v>595.76</v>
      </c>
      <c r="BW35" s="29">
        <v>0.32150000000000001</v>
      </c>
      <c r="BX35" s="25">
        <v>191.53</v>
      </c>
      <c r="BY35" s="35"/>
      <c r="BZ35" s="35"/>
      <c r="CA35" s="24" t="s">
        <v>236</v>
      </c>
      <c r="CB35" s="21">
        <v>281</v>
      </c>
      <c r="CC35" s="21">
        <v>240</v>
      </c>
      <c r="CD35" s="29">
        <v>0.17080000000000001</v>
      </c>
      <c r="CE35" s="25">
        <v>41</v>
      </c>
      <c r="CF35" s="35"/>
    </row>
    <row r="36" spans="1:84" x14ac:dyDescent="0.3">
      <c r="A36" s="35"/>
      <c r="B36" s="24" t="s">
        <v>71</v>
      </c>
      <c r="C36" s="21">
        <v>555</v>
      </c>
      <c r="D36" s="21">
        <v>429</v>
      </c>
      <c r="E36" s="29">
        <v>0.29370000000000002</v>
      </c>
      <c r="F36" s="25">
        <v>126</v>
      </c>
      <c r="G36" s="35"/>
      <c r="H36" s="35"/>
      <c r="I36" s="24" t="s">
        <v>104</v>
      </c>
      <c r="J36" s="21">
        <v>432</v>
      </c>
      <c r="K36" s="21">
        <v>334</v>
      </c>
      <c r="L36" s="29">
        <v>0.29339999999999999</v>
      </c>
      <c r="M36" s="25">
        <v>98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126</v>
      </c>
      <c r="X36" s="21">
        <v>539.9</v>
      </c>
      <c r="Y36" s="21">
        <v>433.65</v>
      </c>
      <c r="Z36" s="29">
        <v>0.245</v>
      </c>
      <c r="AA36" s="21">
        <v>106.25</v>
      </c>
      <c r="AB36" s="35"/>
      <c r="AC36" s="35"/>
      <c r="AD36" s="24" t="s">
        <v>170</v>
      </c>
      <c r="AE36" s="21">
        <v>1263.3499999999999</v>
      </c>
      <c r="AF36" s="21">
        <v>970.28</v>
      </c>
      <c r="AG36" s="29">
        <v>0.30199999999999999</v>
      </c>
      <c r="AH36" s="25">
        <v>293.07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143</v>
      </c>
      <c r="AZ36" s="21">
        <v>575</v>
      </c>
      <c r="BA36" s="21">
        <v>455</v>
      </c>
      <c r="BB36" s="29">
        <v>0.26369999999999999</v>
      </c>
      <c r="BC36" s="25">
        <v>120</v>
      </c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193</v>
      </c>
      <c r="BU36" s="21">
        <v>1122</v>
      </c>
      <c r="BV36" s="21">
        <v>850.6</v>
      </c>
      <c r="BW36" s="29">
        <v>0.31909999999999999</v>
      </c>
      <c r="BX36" s="25">
        <v>271.39999999999998</v>
      </c>
      <c r="BY36" s="35"/>
      <c r="BZ36" s="35"/>
      <c r="CA36" s="24" t="s">
        <v>249</v>
      </c>
      <c r="CB36" s="21">
        <v>393</v>
      </c>
      <c r="CC36" s="21">
        <v>336</v>
      </c>
      <c r="CD36" s="29">
        <v>0.1696</v>
      </c>
      <c r="CE36" s="25">
        <v>57</v>
      </c>
      <c r="CF36" s="35"/>
    </row>
    <row r="37" spans="1:84" x14ac:dyDescent="0.3">
      <c r="A37" s="35"/>
      <c r="B37" s="24" t="s">
        <v>69</v>
      </c>
      <c r="C37" s="21">
        <v>526.66999999999996</v>
      </c>
      <c r="D37" s="21">
        <v>423.47</v>
      </c>
      <c r="E37" s="29">
        <v>0.2437</v>
      </c>
      <c r="F37" s="25">
        <v>103.2</v>
      </c>
      <c r="G37" s="35"/>
      <c r="H37" s="35"/>
      <c r="I37" s="24" t="s">
        <v>92</v>
      </c>
      <c r="J37" s="21">
        <v>601.9</v>
      </c>
      <c r="K37" s="21">
        <v>466.07</v>
      </c>
      <c r="L37" s="29">
        <v>0.29139999999999999</v>
      </c>
      <c r="M37" s="25">
        <v>135.83000000000001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134</v>
      </c>
      <c r="X37" s="21">
        <v>557.08000000000004</v>
      </c>
      <c r="Y37" s="21">
        <v>453.06</v>
      </c>
      <c r="Z37" s="29">
        <v>0.2296</v>
      </c>
      <c r="AA37" s="21">
        <v>104.02</v>
      </c>
      <c r="AB37" s="35"/>
      <c r="AC37" s="35"/>
      <c r="AD37" s="24" t="s">
        <v>159</v>
      </c>
      <c r="AE37" s="21">
        <v>816.36</v>
      </c>
      <c r="AF37" s="21">
        <v>627.27</v>
      </c>
      <c r="AG37" s="29">
        <v>0.3014</v>
      </c>
      <c r="AH37" s="25">
        <v>189.09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274</v>
      </c>
      <c r="AZ37" s="21">
        <v>545.20000000000005</v>
      </c>
      <c r="BA37" s="21">
        <v>434.74</v>
      </c>
      <c r="BB37" s="29">
        <v>0.25409999999999999</v>
      </c>
      <c r="BC37" s="25">
        <v>110.46</v>
      </c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218</v>
      </c>
      <c r="BU37" s="21">
        <v>1181.82</v>
      </c>
      <c r="BV37" s="21">
        <v>898.18</v>
      </c>
      <c r="BW37" s="29">
        <v>0.31580000000000003</v>
      </c>
      <c r="BX37" s="25">
        <v>283.64</v>
      </c>
      <c r="BY37" s="35"/>
      <c r="BZ37" s="35"/>
      <c r="CA37" s="24" t="s">
        <v>235</v>
      </c>
      <c r="CB37" s="21">
        <v>310</v>
      </c>
      <c r="CC37" s="21">
        <v>265.2</v>
      </c>
      <c r="CD37" s="29">
        <v>0.16889999999999999</v>
      </c>
      <c r="CE37" s="25">
        <v>44.8</v>
      </c>
      <c r="CF37" s="35"/>
    </row>
    <row r="38" spans="1:84" x14ac:dyDescent="0.3">
      <c r="A38" s="35"/>
      <c r="B38" s="24" t="s">
        <v>70</v>
      </c>
      <c r="C38" s="21">
        <v>487.32</v>
      </c>
      <c r="D38" s="21">
        <v>402.82</v>
      </c>
      <c r="E38" s="29">
        <v>0.20979999999999999</v>
      </c>
      <c r="F38" s="25">
        <v>84.5</v>
      </c>
      <c r="G38" s="35"/>
      <c r="H38" s="35"/>
      <c r="I38" s="24" t="s">
        <v>103</v>
      </c>
      <c r="J38" s="21">
        <v>425.71</v>
      </c>
      <c r="K38" s="21">
        <v>330</v>
      </c>
      <c r="L38" s="29">
        <v>0.28999999999999998</v>
      </c>
      <c r="M38" s="25">
        <v>95.71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135</v>
      </c>
      <c r="X38" s="21">
        <v>604</v>
      </c>
      <c r="Y38" s="21">
        <v>492</v>
      </c>
      <c r="Z38" s="29">
        <v>0.2276</v>
      </c>
      <c r="AA38" s="21">
        <v>112</v>
      </c>
      <c r="AB38" s="35"/>
      <c r="AC38" s="35"/>
      <c r="AD38" s="24" t="s">
        <v>168</v>
      </c>
      <c r="AE38" s="21">
        <v>1150.43</v>
      </c>
      <c r="AF38" s="21">
        <v>884.35</v>
      </c>
      <c r="AG38" s="29">
        <v>0.3009</v>
      </c>
      <c r="AH38" s="25">
        <v>266.08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 t="s">
        <v>145</v>
      </c>
      <c r="AZ38" s="21">
        <v>602.73</v>
      </c>
      <c r="BA38" s="21">
        <v>490.91</v>
      </c>
      <c r="BB38" s="29">
        <v>0.2278</v>
      </c>
      <c r="BC38" s="25">
        <v>111.82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209</v>
      </c>
      <c r="BU38" s="21">
        <v>1047.54</v>
      </c>
      <c r="BV38" s="21">
        <v>799.18</v>
      </c>
      <c r="BW38" s="29">
        <v>0.31080000000000002</v>
      </c>
      <c r="BX38" s="25">
        <v>248.36</v>
      </c>
      <c r="BY38" s="35"/>
      <c r="BZ38" s="35"/>
      <c r="CA38" s="24" t="s">
        <v>255</v>
      </c>
      <c r="CB38" s="21">
        <v>534</v>
      </c>
      <c r="CC38" s="21">
        <v>460.8</v>
      </c>
      <c r="CD38" s="29">
        <v>0.15890000000000001</v>
      </c>
      <c r="CE38" s="25">
        <v>73.2</v>
      </c>
      <c r="CF38" s="35"/>
    </row>
    <row r="39" spans="1:84" ht="15" thickBot="1" x14ac:dyDescent="0.35">
      <c r="A39" s="35"/>
      <c r="B39" s="24" t="s">
        <v>73</v>
      </c>
      <c r="C39" s="21">
        <v>377.78</v>
      </c>
      <c r="D39" s="21">
        <v>317.63</v>
      </c>
      <c r="E39" s="29">
        <v>0.18940000000000001</v>
      </c>
      <c r="F39" s="25">
        <v>60.15</v>
      </c>
      <c r="G39" s="35"/>
      <c r="H39" s="35"/>
      <c r="I39" s="24" t="s">
        <v>280</v>
      </c>
      <c r="J39" s="21">
        <v>492</v>
      </c>
      <c r="K39" s="21">
        <v>381.7</v>
      </c>
      <c r="L39" s="29">
        <v>0.28899999999999998</v>
      </c>
      <c r="M39" s="25">
        <v>110.3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140</v>
      </c>
      <c r="X39" s="21">
        <v>537.59</v>
      </c>
      <c r="Y39" s="21">
        <v>441</v>
      </c>
      <c r="Z39" s="29">
        <v>0.219</v>
      </c>
      <c r="AA39" s="21">
        <v>96.59</v>
      </c>
      <c r="AB39" s="35"/>
      <c r="AC39" s="35"/>
      <c r="AD39" s="24" t="s">
        <v>158</v>
      </c>
      <c r="AE39" s="21">
        <v>1030</v>
      </c>
      <c r="AF39" s="21">
        <v>795</v>
      </c>
      <c r="AG39" s="29">
        <v>0.29559999999999997</v>
      </c>
      <c r="AH39" s="25">
        <v>235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 t="s">
        <v>150</v>
      </c>
      <c r="AZ39" s="33">
        <v>1839.17</v>
      </c>
      <c r="BA39" s="33">
        <v>1520.67</v>
      </c>
      <c r="BB39" s="34">
        <v>0.2094</v>
      </c>
      <c r="BC39" s="28">
        <v>318.5</v>
      </c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196</v>
      </c>
      <c r="BU39" s="21">
        <v>1260.5</v>
      </c>
      <c r="BV39" s="21">
        <v>976.47</v>
      </c>
      <c r="BW39" s="29">
        <v>0.29089999999999999</v>
      </c>
      <c r="BX39" s="25">
        <v>284.02999999999997</v>
      </c>
      <c r="BY39" s="35"/>
      <c r="BZ39" s="35"/>
      <c r="CA39" s="24" t="s">
        <v>256</v>
      </c>
      <c r="CB39" s="21">
        <v>362.39</v>
      </c>
      <c r="CC39" s="21">
        <v>312.83999999999997</v>
      </c>
      <c r="CD39" s="29">
        <v>0.15840000000000001</v>
      </c>
      <c r="CE39" s="25">
        <v>49.55</v>
      </c>
      <c r="CF39" s="35"/>
    </row>
    <row r="40" spans="1:84" x14ac:dyDescent="0.3">
      <c r="A40" s="35"/>
      <c r="B40" s="24" t="s">
        <v>76</v>
      </c>
      <c r="C40" s="21">
        <v>810</v>
      </c>
      <c r="D40" s="21">
        <v>749.29</v>
      </c>
      <c r="E40" s="29">
        <v>8.1000000000000003E-2</v>
      </c>
      <c r="F40" s="25">
        <v>60.71</v>
      </c>
      <c r="G40" s="35"/>
      <c r="H40" s="35"/>
      <c r="I40" s="24" t="s">
        <v>78</v>
      </c>
      <c r="J40" s="21">
        <v>728.4</v>
      </c>
      <c r="K40" s="21">
        <v>567.05999999999995</v>
      </c>
      <c r="L40" s="29">
        <v>0.28449999999999998</v>
      </c>
      <c r="M40" s="25">
        <v>161.34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125</v>
      </c>
      <c r="X40" s="21">
        <v>557.6</v>
      </c>
      <c r="Y40" s="21">
        <v>459.91</v>
      </c>
      <c r="Z40" s="29">
        <v>0.21240000000000001</v>
      </c>
      <c r="AA40" s="21">
        <v>97.69</v>
      </c>
      <c r="AB40" s="35"/>
      <c r="AC40" s="35"/>
      <c r="AD40" s="24" t="s">
        <v>169</v>
      </c>
      <c r="AE40" s="21">
        <v>1650</v>
      </c>
      <c r="AF40" s="21">
        <v>1292.1600000000001</v>
      </c>
      <c r="AG40" s="29">
        <v>0.27689999999999998</v>
      </c>
      <c r="AH40" s="25">
        <v>357.84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 t="s">
        <v>144</v>
      </c>
      <c r="AZ40" s="21">
        <v>705</v>
      </c>
      <c r="BA40" s="21">
        <v>586</v>
      </c>
      <c r="BB40" s="29">
        <v>0.2031</v>
      </c>
      <c r="BC40" s="21">
        <v>119</v>
      </c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206</v>
      </c>
      <c r="BU40" s="21">
        <v>1237.27</v>
      </c>
      <c r="BV40" s="21">
        <v>962.73</v>
      </c>
      <c r="BW40" s="29">
        <v>0.28520000000000001</v>
      </c>
      <c r="BX40" s="25">
        <v>274.54000000000002</v>
      </c>
      <c r="BY40" s="35"/>
      <c r="BZ40" s="35"/>
      <c r="CA40" s="24" t="s">
        <v>245</v>
      </c>
      <c r="CB40" s="21">
        <v>295.19</v>
      </c>
      <c r="CC40" s="21">
        <v>255</v>
      </c>
      <c r="CD40" s="29">
        <v>0.15759999999999999</v>
      </c>
      <c r="CE40" s="25">
        <v>40.19</v>
      </c>
      <c r="CF40" s="35"/>
    </row>
    <row r="41" spans="1:84" x14ac:dyDescent="0.3">
      <c r="A41" s="35"/>
      <c r="B41" s="24" t="s">
        <v>64</v>
      </c>
      <c r="C41" s="21">
        <v>875</v>
      </c>
      <c r="D41" s="21">
        <v>849</v>
      </c>
      <c r="E41" s="29">
        <v>3.0599999999999999E-2</v>
      </c>
      <c r="F41" s="25">
        <v>26</v>
      </c>
      <c r="G41" s="35"/>
      <c r="H41" s="35"/>
      <c r="I41" s="24" t="s">
        <v>79</v>
      </c>
      <c r="J41" s="21">
        <v>485.98</v>
      </c>
      <c r="K41" s="21">
        <v>378.5</v>
      </c>
      <c r="L41" s="29">
        <v>0.28399999999999997</v>
      </c>
      <c r="M41" s="25">
        <v>107.48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129</v>
      </c>
      <c r="X41" s="21">
        <v>541.54999999999995</v>
      </c>
      <c r="Y41" s="21">
        <v>454.52</v>
      </c>
      <c r="Z41" s="29">
        <v>0.1915</v>
      </c>
      <c r="AA41" s="21">
        <v>87.03</v>
      </c>
      <c r="AB41" s="35"/>
      <c r="AC41" s="35"/>
      <c r="AD41" s="24" t="s">
        <v>164</v>
      </c>
      <c r="AE41" s="21">
        <v>941.23</v>
      </c>
      <c r="AF41" s="21">
        <v>737.44</v>
      </c>
      <c r="AG41" s="29">
        <v>0.27629999999999999</v>
      </c>
      <c r="AH41" s="25">
        <v>203.79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213</v>
      </c>
      <c r="BU41" s="21">
        <v>1268.5999999999999</v>
      </c>
      <c r="BV41" s="21">
        <v>990.91</v>
      </c>
      <c r="BW41" s="29">
        <v>0.2802</v>
      </c>
      <c r="BX41" s="25">
        <v>277.69</v>
      </c>
      <c r="BY41" s="35"/>
      <c r="BZ41" s="35"/>
      <c r="CA41" s="24" t="s">
        <v>257</v>
      </c>
      <c r="CB41" s="21">
        <v>569.09</v>
      </c>
      <c r="CC41" s="21">
        <v>491.82</v>
      </c>
      <c r="CD41" s="29">
        <v>0.15709999999999999</v>
      </c>
      <c r="CE41" s="25">
        <v>77.27</v>
      </c>
      <c r="CF41" s="35"/>
    </row>
    <row r="42" spans="1:84" ht="15" thickBot="1" x14ac:dyDescent="0.35">
      <c r="A42" s="35"/>
      <c r="B42" s="26" t="s">
        <v>66</v>
      </c>
      <c r="C42" s="33">
        <v>444.1</v>
      </c>
      <c r="D42" s="33">
        <v>506</v>
      </c>
      <c r="E42" s="34">
        <v>-0.12230000000000001</v>
      </c>
      <c r="F42" s="28">
        <v>-61.9</v>
      </c>
      <c r="G42" s="35"/>
      <c r="H42" s="35"/>
      <c r="I42" s="24" t="s">
        <v>83</v>
      </c>
      <c r="J42" s="21">
        <v>401</v>
      </c>
      <c r="K42" s="21">
        <v>312.39999999999998</v>
      </c>
      <c r="L42" s="29">
        <v>0.28360000000000002</v>
      </c>
      <c r="M42" s="25">
        <v>88.6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133</v>
      </c>
      <c r="X42" s="21">
        <v>466.02</v>
      </c>
      <c r="Y42" s="21">
        <v>422.91</v>
      </c>
      <c r="Z42" s="29">
        <v>0.1019</v>
      </c>
      <c r="AA42" s="21">
        <v>43.11</v>
      </c>
      <c r="AB42" s="35"/>
      <c r="AC42" s="35"/>
      <c r="AD42" s="24" t="s">
        <v>162</v>
      </c>
      <c r="AE42" s="21">
        <v>649.79999999999995</v>
      </c>
      <c r="AF42" s="21">
        <v>510</v>
      </c>
      <c r="AG42" s="29">
        <v>0.27410000000000001</v>
      </c>
      <c r="AH42" s="25">
        <v>139.80000000000001</v>
      </c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219</v>
      </c>
      <c r="BU42" s="21">
        <v>1720</v>
      </c>
      <c r="BV42" s="21">
        <v>1347.08</v>
      </c>
      <c r="BW42" s="29">
        <v>0.27679999999999999</v>
      </c>
      <c r="BX42" s="25">
        <v>372.92</v>
      </c>
      <c r="BY42" s="35"/>
      <c r="BZ42" s="35"/>
      <c r="CA42" s="24" t="s">
        <v>247</v>
      </c>
      <c r="CB42" s="21">
        <v>261.81</v>
      </c>
      <c r="CC42" s="21">
        <v>228.29</v>
      </c>
      <c r="CD42" s="29">
        <v>0.14680000000000001</v>
      </c>
      <c r="CE42" s="25">
        <v>33.520000000000003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109</v>
      </c>
      <c r="J43" s="21">
        <v>322.3</v>
      </c>
      <c r="K43" s="21">
        <v>252</v>
      </c>
      <c r="L43" s="29">
        <v>0.27900000000000003</v>
      </c>
      <c r="M43" s="25">
        <v>70.3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139</v>
      </c>
      <c r="X43" s="21">
        <v>530.77</v>
      </c>
      <c r="Y43" s="21">
        <v>543.27</v>
      </c>
      <c r="Z43" s="29">
        <v>-2.3E-2</v>
      </c>
      <c r="AA43" s="21">
        <v>-12.5</v>
      </c>
      <c r="AB43" s="35"/>
      <c r="AC43" s="35"/>
      <c r="AD43" s="24" t="s">
        <v>155</v>
      </c>
      <c r="AE43" s="21">
        <v>700.95</v>
      </c>
      <c r="AF43" s="21">
        <v>561.9</v>
      </c>
      <c r="AG43" s="29">
        <v>0.2475</v>
      </c>
      <c r="AH43" s="25">
        <v>139.05000000000001</v>
      </c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208</v>
      </c>
      <c r="BU43" s="21">
        <v>1076.58</v>
      </c>
      <c r="BV43" s="21">
        <v>843.51</v>
      </c>
      <c r="BW43" s="29">
        <v>0.27629999999999999</v>
      </c>
      <c r="BX43" s="25">
        <v>233.07</v>
      </c>
      <c r="BY43" s="35"/>
      <c r="BZ43" s="35"/>
      <c r="CA43" s="24" t="s">
        <v>252</v>
      </c>
      <c r="CB43" s="21">
        <v>390.36</v>
      </c>
      <c r="CC43" s="21">
        <v>342.17</v>
      </c>
      <c r="CD43" s="29">
        <v>0.14080000000000001</v>
      </c>
      <c r="CE43" s="25">
        <v>48.19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85</v>
      </c>
      <c r="J44" s="21">
        <v>534.9</v>
      </c>
      <c r="K44" s="21">
        <v>420</v>
      </c>
      <c r="L44" s="29">
        <v>0.27360000000000001</v>
      </c>
      <c r="M44" s="25">
        <v>114.9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137</v>
      </c>
      <c r="X44" s="21">
        <v>619.04999999999995</v>
      </c>
      <c r="Y44" s="21">
        <v>807.62</v>
      </c>
      <c r="Z44" s="29">
        <v>-0.23350000000000001</v>
      </c>
      <c r="AA44" s="21">
        <v>-188.57</v>
      </c>
      <c r="AB44" s="35"/>
      <c r="AC44" s="35"/>
      <c r="AD44" s="24" t="s">
        <v>171</v>
      </c>
      <c r="AE44" s="21">
        <v>19003</v>
      </c>
      <c r="AF44" s="21">
        <v>15300</v>
      </c>
      <c r="AG44" s="29">
        <v>0.24199999999999999</v>
      </c>
      <c r="AH44" s="25">
        <v>3703</v>
      </c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228</v>
      </c>
      <c r="BU44" s="21">
        <v>1158.8800000000001</v>
      </c>
      <c r="BV44" s="21">
        <v>910.28</v>
      </c>
      <c r="BW44" s="29">
        <v>0.27310000000000001</v>
      </c>
      <c r="BX44" s="25">
        <v>248.6</v>
      </c>
      <c r="BY44" s="35"/>
      <c r="BZ44" s="35"/>
      <c r="CA44" s="24" t="s">
        <v>240</v>
      </c>
      <c r="CB44" s="21">
        <v>331.68</v>
      </c>
      <c r="CC44" s="21">
        <v>292.08</v>
      </c>
      <c r="CD44" s="29">
        <v>0.1356</v>
      </c>
      <c r="CE44" s="25">
        <v>39.6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95</v>
      </c>
      <c r="J45" s="21">
        <v>397</v>
      </c>
      <c r="K45" s="21">
        <v>312.39999999999998</v>
      </c>
      <c r="L45" s="29">
        <v>0.27079999999999999</v>
      </c>
      <c r="M45" s="25">
        <v>84.6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 t="s">
        <v>166</v>
      </c>
      <c r="AE45" s="21">
        <v>1147</v>
      </c>
      <c r="AF45" s="21">
        <v>938.3</v>
      </c>
      <c r="AG45" s="29">
        <v>0.22239999999999999</v>
      </c>
      <c r="AH45" s="25">
        <v>208.7</v>
      </c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192</v>
      </c>
      <c r="BU45" s="21">
        <v>1290</v>
      </c>
      <c r="BV45" s="21">
        <v>1014</v>
      </c>
      <c r="BW45" s="29">
        <v>0.2722</v>
      </c>
      <c r="BX45" s="25">
        <v>276</v>
      </c>
      <c r="BY45" s="35"/>
      <c r="BZ45" s="35"/>
      <c r="CA45" s="24" t="s">
        <v>254</v>
      </c>
      <c r="CB45" s="21">
        <v>361.35</v>
      </c>
      <c r="CC45" s="21">
        <v>320.19</v>
      </c>
      <c r="CD45" s="29">
        <v>0.1285</v>
      </c>
      <c r="CE45" s="25">
        <v>41.16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91</v>
      </c>
      <c r="J46" s="21">
        <v>318.5</v>
      </c>
      <c r="K46" s="21">
        <v>252.4</v>
      </c>
      <c r="L46" s="29">
        <v>0.26190000000000002</v>
      </c>
      <c r="M46" s="25">
        <v>66.099999999999994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 t="s">
        <v>167</v>
      </c>
      <c r="AE46" s="33">
        <v>770</v>
      </c>
      <c r="AF46" s="33">
        <v>660</v>
      </c>
      <c r="AG46" s="34">
        <v>0.16669999999999999</v>
      </c>
      <c r="AH46" s="28">
        <v>110</v>
      </c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200</v>
      </c>
      <c r="BU46" s="21">
        <v>1685.71</v>
      </c>
      <c r="BV46" s="21">
        <v>1325.89</v>
      </c>
      <c r="BW46" s="29">
        <v>0.27139999999999997</v>
      </c>
      <c r="BX46" s="25">
        <v>359.82</v>
      </c>
      <c r="BY46" s="35"/>
      <c r="BZ46" s="35"/>
      <c r="CA46" s="24" t="s">
        <v>253</v>
      </c>
      <c r="CB46" s="21">
        <v>298.32</v>
      </c>
      <c r="CC46" s="21">
        <v>267.43</v>
      </c>
      <c r="CD46" s="29">
        <v>0.11550000000000001</v>
      </c>
      <c r="CE46" s="25">
        <v>30.89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84</v>
      </c>
      <c r="J47" s="21">
        <v>378</v>
      </c>
      <c r="K47" s="21">
        <v>300.33</v>
      </c>
      <c r="L47" s="29">
        <v>0.2586</v>
      </c>
      <c r="M47" s="25">
        <v>77.67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230</v>
      </c>
      <c r="BU47" s="21">
        <v>1193.28</v>
      </c>
      <c r="BV47" s="21">
        <v>942.86</v>
      </c>
      <c r="BW47" s="29">
        <v>0.2656</v>
      </c>
      <c r="BX47" s="25">
        <v>250.42</v>
      </c>
      <c r="BY47" s="35"/>
      <c r="BZ47" s="35"/>
      <c r="CA47" s="24" t="s">
        <v>237</v>
      </c>
      <c r="CB47" s="21">
        <v>417.78</v>
      </c>
      <c r="CC47" s="21">
        <v>391.11</v>
      </c>
      <c r="CD47" s="29">
        <v>6.8199999999999997E-2</v>
      </c>
      <c r="CE47" s="25">
        <v>26.67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102</v>
      </c>
      <c r="J48" s="21">
        <v>352.5</v>
      </c>
      <c r="K48" s="21">
        <v>281.60000000000002</v>
      </c>
      <c r="L48" s="29">
        <v>0.25180000000000002</v>
      </c>
      <c r="M48" s="25">
        <v>70.900000000000006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191</v>
      </c>
      <c r="BU48" s="21">
        <v>1253.6400000000001</v>
      </c>
      <c r="BV48" s="21">
        <v>990.91</v>
      </c>
      <c r="BW48" s="29">
        <v>0.2651</v>
      </c>
      <c r="BX48" s="25">
        <v>262.73</v>
      </c>
      <c r="BY48" s="35"/>
      <c r="BZ48" s="35"/>
      <c r="CA48" s="24" t="s">
        <v>242</v>
      </c>
      <c r="CB48" s="21">
        <v>321.13</v>
      </c>
      <c r="CC48" s="21">
        <v>304.23</v>
      </c>
      <c r="CD48" s="29">
        <v>5.5599999999999997E-2</v>
      </c>
      <c r="CE48" s="25">
        <v>16.899999999999999</v>
      </c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105</v>
      </c>
      <c r="J49" s="21">
        <v>334</v>
      </c>
      <c r="K49" s="21">
        <v>267.3</v>
      </c>
      <c r="L49" s="29">
        <v>0.2495</v>
      </c>
      <c r="M49" s="25">
        <v>66.7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214</v>
      </c>
      <c r="BU49" s="21">
        <v>1228.4000000000001</v>
      </c>
      <c r="BV49" s="21">
        <v>976.93</v>
      </c>
      <c r="BW49" s="29">
        <v>0.25740000000000002</v>
      </c>
      <c r="BX49" s="25">
        <v>251.47</v>
      </c>
      <c r="BY49" s="35"/>
      <c r="BZ49" s="35"/>
      <c r="CA49" s="24" t="s">
        <v>239</v>
      </c>
      <c r="CB49" s="21">
        <v>277.45999999999998</v>
      </c>
      <c r="CC49" s="21">
        <v>266.04000000000002</v>
      </c>
      <c r="CD49" s="29">
        <v>4.2900000000000001E-2</v>
      </c>
      <c r="CE49" s="25">
        <v>11.42</v>
      </c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101</v>
      </c>
      <c r="J50" s="21">
        <v>414.95</v>
      </c>
      <c r="K50" s="21">
        <v>332.43</v>
      </c>
      <c r="L50" s="29">
        <v>0.2482</v>
      </c>
      <c r="M50" s="25">
        <v>82.52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232</v>
      </c>
      <c r="BU50" s="21">
        <v>4066.67</v>
      </c>
      <c r="BV50" s="21">
        <v>3415.79</v>
      </c>
      <c r="BW50" s="29">
        <v>0.19059999999999999</v>
      </c>
      <c r="BX50" s="25">
        <v>650.88</v>
      </c>
      <c r="BY50" s="35"/>
      <c r="BZ50" s="35"/>
      <c r="CA50" s="24" t="s">
        <v>251</v>
      </c>
      <c r="CB50" s="21">
        <v>432.35</v>
      </c>
      <c r="CC50" s="21">
        <v>428.43</v>
      </c>
      <c r="CD50" s="29">
        <v>9.1000000000000004E-3</v>
      </c>
      <c r="CE50" s="25">
        <v>3.92</v>
      </c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86</v>
      </c>
      <c r="J51" s="21">
        <v>434.55</v>
      </c>
      <c r="K51" s="21">
        <v>350</v>
      </c>
      <c r="L51" s="29">
        <v>0.24160000000000001</v>
      </c>
      <c r="M51" s="25">
        <v>84.55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216</v>
      </c>
      <c r="BU51" s="21">
        <v>1155.46</v>
      </c>
      <c r="BV51" s="21">
        <v>970.59</v>
      </c>
      <c r="BW51" s="29">
        <v>0.1905</v>
      </c>
      <c r="BX51" s="25">
        <v>184.87</v>
      </c>
      <c r="BY51" s="35"/>
      <c r="BZ51" s="35"/>
      <c r="CA51" s="24" t="s">
        <v>250</v>
      </c>
      <c r="CB51" s="21">
        <v>365.1</v>
      </c>
      <c r="CC51" s="21">
        <v>369.7</v>
      </c>
      <c r="CD51" s="29">
        <v>-1.24E-2</v>
      </c>
      <c r="CE51" s="25">
        <v>-4.5999999999999996</v>
      </c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80</v>
      </c>
      <c r="J52" s="21">
        <v>395.67</v>
      </c>
      <c r="K52" s="21">
        <v>320.22000000000003</v>
      </c>
      <c r="L52" s="29">
        <v>0.2356</v>
      </c>
      <c r="M52" s="25">
        <v>75.45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204</v>
      </c>
      <c r="BU52" s="21">
        <v>1360</v>
      </c>
      <c r="BV52" s="21">
        <v>1151.26</v>
      </c>
      <c r="BW52" s="29">
        <v>0.18129999999999999</v>
      </c>
      <c r="BX52" s="25">
        <v>208.74</v>
      </c>
      <c r="BY52" s="35"/>
      <c r="BZ52" s="35"/>
      <c r="CA52" s="26" t="s">
        <v>258</v>
      </c>
      <c r="CB52" s="33">
        <v>994.85</v>
      </c>
      <c r="CC52" s="33">
        <v>1460</v>
      </c>
      <c r="CD52" s="34">
        <v>-0.31859999999999999</v>
      </c>
      <c r="CE52" s="28">
        <v>-465.15</v>
      </c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100</v>
      </c>
      <c r="J53" s="21">
        <v>397.8</v>
      </c>
      <c r="K53" s="21">
        <v>322.39999999999998</v>
      </c>
      <c r="L53" s="29">
        <v>0.2339</v>
      </c>
      <c r="M53" s="25">
        <v>75.400000000000006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278</v>
      </c>
      <c r="BU53" s="21">
        <v>1621</v>
      </c>
      <c r="BV53" s="21">
        <v>1400</v>
      </c>
      <c r="BW53" s="29">
        <v>0.15790000000000001</v>
      </c>
      <c r="BX53" s="25">
        <v>221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82</v>
      </c>
      <c r="J54" s="21">
        <v>1012.73</v>
      </c>
      <c r="K54" s="21">
        <v>823.64</v>
      </c>
      <c r="L54" s="29">
        <v>0.2296</v>
      </c>
      <c r="M54" s="25">
        <v>189.09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231</v>
      </c>
      <c r="BU54" s="21">
        <v>1716.67</v>
      </c>
      <c r="BV54" s="21">
        <v>1496</v>
      </c>
      <c r="BW54" s="29">
        <v>0.14749999999999999</v>
      </c>
      <c r="BX54" s="25">
        <v>220.67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93</v>
      </c>
      <c r="J55" s="21">
        <v>550</v>
      </c>
      <c r="K55" s="21">
        <v>447.7</v>
      </c>
      <c r="L55" s="29">
        <v>0.22850000000000001</v>
      </c>
      <c r="M55" s="25">
        <v>102.3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229</v>
      </c>
      <c r="BU55" s="21">
        <v>2644.75</v>
      </c>
      <c r="BV55" s="21">
        <v>2366.1</v>
      </c>
      <c r="BW55" s="29">
        <v>0.1178</v>
      </c>
      <c r="BX55" s="25">
        <v>278.64999999999998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116</v>
      </c>
      <c r="J56" s="21">
        <v>1130.43</v>
      </c>
      <c r="K56" s="21">
        <v>925.91</v>
      </c>
      <c r="L56" s="29">
        <v>0.22090000000000001</v>
      </c>
      <c r="M56" s="25">
        <v>204.52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223</v>
      </c>
      <c r="BU56" s="21">
        <v>2278.2600000000002</v>
      </c>
      <c r="BV56" s="21">
        <v>2066.09</v>
      </c>
      <c r="BW56" s="29">
        <v>0.1027</v>
      </c>
      <c r="BX56" s="25">
        <v>212.17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94</v>
      </c>
      <c r="J57" s="21">
        <v>396</v>
      </c>
      <c r="K57" s="21">
        <v>325.5</v>
      </c>
      <c r="L57" s="29">
        <v>0.21659999999999999</v>
      </c>
      <c r="M57" s="25">
        <v>70.5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211</v>
      </c>
      <c r="BU57" s="21">
        <v>1233.33</v>
      </c>
      <c r="BV57" s="21">
        <v>1130</v>
      </c>
      <c r="BW57" s="29">
        <v>9.1399999999999995E-2</v>
      </c>
      <c r="BX57" s="25">
        <v>103.33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106</v>
      </c>
      <c r="J58" s="21">
        <v>294.5</v>
      </c>
      <c r="K58" s="21">
        <v>246.9</v>
      </c>
      <c r="L58" s="29">
        <v>0.1928</v>
      </c>
      <c r="M58" s="25">
        <v>47.6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197</v>
      </c>
      <c r="BU58" s="21">
        <v>1227.6400000000001</v>
      </c>
      <c r="BV58" s="21">
        <v>1126.02</v>
      </c>
      <c r="BW58" s="29">
        <v>9.0200000000000002E-2</v>
      </c>
      <c r="BX58" s="25">
        <v>101.62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108</v>
      </c>
      <c r="J59" s="21">
        <v>194.08</v>
      </c>
      <c r="K59" s="21">
        <v>163.4</v>
      </c>
      <c r="L59" s="29">
        <v>0.18779999999999999</v>
      </c>
      <c r="M59" s="25">
        <v>30.68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224</v>
      </c>
      <c r="BU59" s="21">
        <v>1555.57</v>
      </c>
      <c r="BV59" s="21">
        <v>1434.78</v>
      </c>
      <c r="BW59" s="29">
        <v>8.4199999999999997E-2</v>
      </c>
      <c r="BX59" s="25">
        <v>120.79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114</v>
      </c>
      <c r="J60" s="21">
        <v>420</v>
      </c>
      <c r="K60" s="21">
        <v>354.5</v>
      </c>
      <c r="L60" s="29">
        <v>0.18479999999999999</v>
      </c>
      <c r="M60" s="25">
        <v>65.5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205</v>
      </c>
      <c r="BU60" s="21">
        <v>1273.5899999999999</v>
      </c>
      <c r="BV60" s="21">
        <v>1177.47</v>
      </c>
      <c r="BW60" s="29">
        <v>8.1600000000000006E-2</v>
      </c>
      <c r="BX60" s="25">
        <v>96.12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112</v>
      </c>
      <c r="J61" s="21">
        <v>307.93</v>
      </c>
      <c r="K61" s="21">
        <v>264.33</v>
      </c>
      <c r="L61" s="29">
        <v>0.16489999999999999</v>
      </c>
      <c r="M61" s="25">
        <v>43.6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207</v>
      </c>
      <c r="BU61" s="21">
        <v>1042.8599999999999</v>
      </c>
      <c r="BV61" s="21">
        <v>971.43</v>
      </c>
      <c r="BW61" s="29">
        <v>7.3499999999999996E-2</v>
      </c>
      <c r="BX61" s="25">
        <v>71.430000000000007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90</v>
      </c>
      <c r="J62" s="21">
        <v>351.45</v>
      </c>
      <c r="K62" s="21">
        <v>301.89999999999998</v>
      </c>
      <c r="L62" s="29">
        <v>0.1641</v>
      </c>
      <c r="M62" s="25">
        <v>49.55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221</v>
      </c>
      <c r="BU62" s="21">
        <v>1521.23</v>
      </c>
      <c r="BV62" s="21">
        <v>1492.34</v>
      </c>
      <c r="BW62" s="29">
        <v>1.9400000000000001E-2</v>
      </c>
      <c r="BX62" s="25">
        <v>28.89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276</v>
      </c>
      <c r="J63" s="21">
        <v>651</v>
      </c>
      <c r="K63" s="21">
        <v>563</v>
      </c>
      <c r="L63" s="29">
        <v>0.15629999999999999</v>
      </c>
      <c r="M63" s="25">
        <v>88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217</v>
      </c>
      <c r="BU63" s="21">
        <v>1274.17</v>
      </c>
      <c r="BV63" s="21">
        <v>1265.08</v>
      </c>
      <c r="BW63" s="29">
        <v>7.1999999999999998E-3</v>
      </c>
      <c r="BX63" s="25">
        <v>9.09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96</v>
      </c>
      <c r="J64" s="21">
        <v>507.27</v>
      </c>
      <c r="K64" s="21">
        <v>439</v>
      </c>
      <c r="L64" s="29">
        <v>0.1555</v>
      </c>
      <c r="M64" s="25">
        <v>68.27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215</v>
      </c>
      <c r="BU64" s="21">
        <v>1090.9100000000001</v>
      </c>
      <c r="BV64" s="21">
        <v>1085.45</v>
      </c>
      <c r="BW64" s="29">
        <v>5.0000000000000001E-3</v>
      </c>
      <c r="BX64" s="25">
        <v>5.46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111</v>
      </c>
      <c r="J65" s="21">
        <v>249.71</v>
      </c>
      <c r="K65" s="21">
        <v>221.71</v>
      </c>
      <c r="L65" s="29">
        <v>0.1263</v>
      </c>
      <c r="M65" s="25">
        <v>28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233</v>
      </c>
      <c r="BU65" s="21">
        <v>1473.03</v>
      </c>
      <c r="BV65" s="21">
        <v>1467.02</v>
      </c>
      <c r="BW65" s="29">
        <v>4.1000000000000003E-3</v>
      </c>
      <c r="BX65" s="25">
        <v>6.01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113</v>
      </c>
      <c r="J66" s="21">
        <v>191.67</v>
      </c>
      <c r="K66" s="21">
        <v>171.33</v>
      </c>
      <c r="L66" s="29">
        <v>0.1187</v>
      </c>
      <c r="M66" s="25">
        <v>20.34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199</v>
      </c>
      <c r="BU66" s="21">
        <v>1260.3900000000001</v>
      </c>
      <c r="BV66" s="21">
        <v>1326.91</v>
      </c>
      <c r="BW66" s="29">
        <v>-5.0099999999999999E-2</v>
      </c>
      <c r="BX66" s="25">
        <v>-66.52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277</v>
      </c>
      <c r="J67" s="21">
        <v>547</v>
      </c>
      <c r="K67" s="21">
        <v>489.5</v>
      </c>
      <c r="L67" s="29">
        <v>0.11749999999999999</v>
      </c>
      <c r="M67" s="25">
        <v>57.5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222</v>
      </c>
      <c r="BU67" s="21">
        <v>1333.33</v>
      </c>
      <c r="BV67" s="21">
        <v>1438.1</v>
      </c>
      <c r="BW67" s="29">
        <v>-7.2900000000000006E-2</v>
      </c>
      <c r="BX67" s="25">
        <v>-104.77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117</v>
      </c>
      <c r="J68" s="21">
        <v>507.27</v>
      </c>
      <c r="K68" s="21">
        <v>457.27</v>
      </c>
      <c r="L68" s="29">
        <v>0.10929999999999999</v>
      </c>
      <c r="M68" s="25">
        <v>50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198</v>
      </c>
      <c r="BU68" s="21">
        <v>1144.74</v>
      </c>
      <c r="BV68" s="21">
        <v>1250.4100000000001</v>
      </c>
      <c r="BW68" s="29">
        <v>-8.4500000000000006E-2</v>
      </c>
      <c r="BX68" s="25">
        <v>-105.67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99</v>
      </c>
      <c r="J69" s="33">
        <v>351.5</v>
      </c>
      <c r="K69" s="33">
        <v>320.2</v>
      </c>
      <c r="L69" s="34">
        <v>9.7799999999999998E-2</v>
      </c>
      <c r="M69" s="28">
        <v>31.3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202</v>
      </c>
      <c r="BU69" s="21">
        <v>2540.4699999999998</v>
      </c>
      <c r="BV69" s="21">
        <v>2780.47</v>
      </c>
      <c r="BW69" s="29">
        <v>-8.6300000000000002E-2</v>
      </c>
      <c r="BX69" s="25">
        <v>-240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115</v>
      </c>
      <c r="J70" s="21">
        <v>453.33</v>
      </c>
      <c r="K70" s="21">
        <v>417.71</v>
      </c>
      <c r="L70" s="29">
        <v>8.5300000000000001E-2</v>
      </c>
      <c r="M70" s="21">
        <v>35.619999999999997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212</v>
      </c>
      <c r="BU70" s="21">
        <v>1096.6400000000001</v>
      </c>
      <c r="BV70" s="21">
        <v>1221.01</v>
      </c>
      <c r="BW70" s="29">
        <v>-0.1019</v>
      </c>
      <c r="BX70" s="25">
        <v>-124.37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273</v>
      </c>
      <c r="J71" s="21">
        <v>503.81</v>
      </c>
      <c r="K71" s="21">
        <v>507.23</v>
      </c>
      <c r="L71" s="29">
        <v>-6.7000000000000002E-3</v>
      </c>
      <c r="M71" s="21">
        <v>-3.42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227</v>
      </c>
      <c r="BU71" s="21">
        <v>1787.52</v>
      </c>
      <c r="BV71" s="21">
        <v>2013.27</v>
      </c>
      <c r="BW71" s="29">
        <v>-0.11210000000000001</v>
      </c>
      <c r="BX71" s="25">
        <v>-225.75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98</v>
      </c>
      <c r="J72" s="21">
        <v>455</v>
      </c>
      <c r="K72" s="21">
        <v>478.5</v>
      </c>
      <c r="L72" s="29">
        <v>-4.9099999999999998E-2</v>
      </c>
      <c r="M72" s="21">
        <v>-23.5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220</v>
      </c>
      <c r="BU72" s="33">
        <v>1768</v>
      </c>
      <c r="BV72" s="33">
        <v>2056</v>
      </c>
      <c r="BW72" s="34">
        <v>-0.1401</v>
      </c>
      <c r="BX72" s="28">
        <v>-288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084A1-3A49-4BB8-BBB6-4F698A567D8F}">
  <dimension ref="A1:CF74"/>
  <sheetViews>
    <sheetView topLeftCell="E1" zoomScale="73" zoomScaleNormal="85" workbookViewId="0">
      <selection activeCell="N19" sqref="N19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262</v>
      </c>
      <c r="B1" s="76"/>
      <c r="C1" s="76"/>
      <c r="D1" s="77"/>
      <c r="I1" s="35"/>
      <c r="J1" s="66" t="s">
        <v>43</v>
      </c>
      <c r="K1" s="67"/>
      <c r="L1" s="67"/>
      <c r="M1" s="67"/>
      <c r="N1" s="67"/>
      <c r="O1" s="67"/>
      <c r="P1" s="68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9"/>
      <c r="K2" s="70"/>
      <c r="L2" s="70"/>
      <c r="M2" s="70"/>
      <c r="N2" s="70"/>
      <c r="O2" s="70"/>
      <c r="P2" s="71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36</v>
      </c>
      <c r="D3" s="25"/>
      <c r="I3" s="35"/>
      <c r="J3" s="69"/>
      <c r="K3" s="70"/>
      <c r="L3" s="70"/>
      <c r="M3" s="70"/>
      <c r="N3" s="70"/>
      <c r="O3" s="70"/>
      <c r="P3" s="71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49</v>
      </c>
      <c r="L5" s="21">
        <v>1551.27</v>
      </c>
      <c r="M5" s="21">
        <v>3173.04</v>
      </c>
      <c r="N5" s="29">
        <v>-0.5111</v>
      </c>
      <c r="O5" s="21">
        <v>-1621.77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44</v>
      </c>
      <c r="L6" s="21">
        <v>1305.48</v>
      </c>
      <c r="M6" s="21">
        <v>2604.59</v>
      </c>
      <c r="N6" s="29">
        <v>-0.49880000000000002</v>
      </c>
      <c r="O6" s="21">
        <v>-1299.1099999999999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51</v>
      </c>
      <c r="L7" s="21">
        <v>8837.0400000000009</v>
      </c>
      <c r="M7" s="21">
        <v>16415.259999999998</v>
      </c>
      <c r="N7" s="29">
        <v>-0.4617</v>
      </c>
      <c r="O7" s="21">
        <v>-7578.22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48</v>
      </c>
      <c r="L8" s="21">
        <v>7433.93</v>
      </c>
      <c r="M8" s="21">
        <v>13207</v>
      </c>
      <c r="N8" s="29">
        <v>-0.43709999999999999</v>
      </c>
      <c r="O8" s="21">
        <v>-5773.07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45</v>
      </c>
      <c r="L9" s="21">
        <v>2014.66</v>
      </c>
      <c r="M9" s="21">
        <v>3488.96</v>
      </c>
      <c r="N9" s="29">
        <v>-0.42259999999999998</v>
      </c>
      <c r="O9" s="21">
        <v>-1474.3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47</v>
      </c>
      <c r="L10" s="21">
        <v>3039.46</v>
      </c>
      <c r="M10" s="21">
        <v>5170.2299999999996</v>
      </c>
      <c r="N10" s="29">
        <v>-0.41210000000000002</v>
      </c>
      <c r="O10" s="21">
        <v>-2130.77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50</v>
      </c>
      <c r="L11" s="21">
        <v>1346.06</v>
      </c>
      <c r="M11" s="21">
        <v>2266.36</v>
      </c>
      <c r="N11" s="29">
        <v>-0.40610000000000002</v>
      </c>
      <c r="O11" s="21">
        <v>-920.3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52</v>
      </c>
      <c r="L12" s="21">
        <v>4540.17</v>
      </c>
      <c r="M12" s="21">
        <v>7613.71</v>
      </c>
      <c r="N12" s="29">
        <v>-0.4037</v>
      </c>
      <c r="O12" s="21">
        <v>-3073.54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46</v>
      </c>
      <c r="L13" s="21">
        <v>58.31</v>
      </c>
      <c r="M13" s="21">
        <v>95.27</v>
      </c>
      <c r="N13" s="29">
        <v>-0.38800000000000001</v>
      </c>
      <c r="O13" s="21">
        <v>-36.96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32</v>
      </c>
      <c r="L14" s="21">
        <v>1848.28</v>
      </c>
      <c r="M14" s="21">
        <v>2936.66</v>
      </c>
      <c r="N14" s="29">
        <v>-0.37059999999999998</v>
      </c>
      <c r="O14" s="21">
        <v>-1088.3800000000001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55</v>
      </c>
      <c r="L15" s="21">
        <v>1315.11</v>
      </c>
      <c r="M15" s="21">
        <v>1925.06</v>
      </c>
      <c r="N15" s="29">
        <v>-0.31680000000000003</v>
      </c>
      <c r="O15" s="21">
        <v>-609.95000000000005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54</v>
      </c>
      <c r="L16" s="21">
        <v>3981.77</v>
      </c>
      <c r="M16" s="21">
        <v>5628.64</v>
      </c>
      <c r="N16" s="29">
        <v>-0.29260000000000003</v>
      </c>
      <c r="O16" s="21">
        <v>-1646.87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53</v>
      </c>
      <c r="L17" s="21">
        <v>2434.08</v>
      </c>
      <c r="M17" s="21">
        <v>3339.04</v>
      </c>
      <c r="N17" s="29">
        <f>(Table42064558[[#This Row],[Close]]-Table42064558[[#This Row],[Prev Close]])/Table42064558[[#This Row],[Prev Close]]</f>
        <v>-0.27102400690018691</v>
      </c>
      <c r="O17" s="41">
        <f>Table42064558[[#This Row],[Close]]-Table42064558[[#This Row],[Prev Close]]</f>
        <v>-904.96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56</v>
      </c>
      <c r="L18" s="33"/>
      <c r="M18" s="33"/>
      <c r="N18" s="34">
        <v>-0.17019999999999999</v>
      </c>
      <c r="O18" s="33"/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2" t="s">
        <v>77</v>
      </c>
      <c r="C26" s="73"/>
      <c r="D26" s="73"/>
      <c r="E26" s="73"/>
      <c r="F26" s="74"/>
      <c r="G26" s="35"/>
      <c r="H26" s="35"/>
      <c r="I26" s="35"/>
      <c r="J26" s="35"/>
      <c r="K26" s="35"/>
      <c r="L26" s="35"/>
      <c r="M26" s="35"/>
      <c r="N26" s="35"/>
      <c r="O26" s="35"/>
      <c r="P26" s="60" t="s">
        <v>124</v>
      </c>
      <c r="Q26" s="61"/>
      <c r="R26" s="61"/>
      <c r="S26" s="61"/>
      <c r="T26" s="62"/>
      <c r="U26" s="35"/>
      <c r="V26" s="35"/>
      <c r="W26" s="60" t="s">
        <v>141</v>
      </c>
      <c r="X26" s="61"/>
      <c r="Y26" s="61"/>
      <c r="Z26" s="61"/>
      <c r="AA26" s="62"/>
      <c r="AB26" s="35"/>
      <c r="AC26" s="35"/>
      <c r="AD26" s="60" t="s">
        <v>153</v>
      </c>
      <c r="AE26" s="61"/>
      <c r="AF26" s="61"/>
      <c r="AG26" s="61"/>
      <c r="AH26" s="62"/>
      <c r="AI26" s="35"/>
      <c r="AJ26" s="35"/>
      <c r="AK26" s="60" t="s">
        <v>174</v>
      </c>
      <c r="AL26" s="61"/>
      <c r="AM26" s="61"/>
      <c r="AN26" s="61"/>
      <c r="AO26" s="62"/>
      <c r="AP26" s="35"/>
      <c r="AQ26" s="35"/>
      <c r="AR26" s="60" t="s">
        <v>177</v>
      </c>
      <c r="AS26" s="61"/>
      <c r="AT26" s="61"/>
      <c r="AU26" s="61"/>
      <c r="AV26" s="62"/>
      <c r="AW26" s="35"/>
      <c r="AX26" s="35"/>
      <c r="AY26" s="60" t="s">
        <v>178</v>
      </c>
      <c r="AZ26" s="61"/>
      <c r="BA26" s="61"/>
      <c r="BB26" s="61"/>
      <c r="BC26" s="62"/>
      <c r="BD26" s="35"/>
      <c r="BE26" s="35"/>
      <c r="BF26" s="60" t="s">
        <v>179</v>
      </c>
      <c r="BG26" s="61"/>
      <c r="BH26" s="61"/>
      <c r="BI26" s="61"/>
      <c r="BJ26" s="62"/>
      <c r="BK26" s="35"/>
      <c r="BL26" s="35"/>
      <c r="BM26" s="60" t="s">
        <v>188</v>
      </c>
      <c r="BN26" s="61"/>
      <c r="BO26" s="61"/>
      <c r="BP26" s="61"/>
      <c r="BQ26" s="62"/>
      <c r="BR26" s="35"/>
      <c r="BS26" s="35"/>
      <c r="BT26" s="60" t="s">
        <v>189</v>
      </c>
      <c r="BU26" s="61"/>
      <c r="BV26" s="61"/>
      <c r="BW26" s="61"/>
      <c r="BX26" s="62"/>
      <c r="BY26" s="35"/>
      <c r="BZ26" s="35"/>
      <c r="CA26" s="60" t="s">
        <v>234</v>
      </c>
      <c r="CB26" s="61"/>
      <c r="CC26" s="61"/>
      <c r="CD26" s="61"/>
      <c r="CE26" s="62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0" t="s">
        <v>118</v>
      </c>
      <c r="J27" s="61"/>
      <c r="K27" s="61"/>
      <c r="L27" s="61"/>
      <c r="M27" s="62"/>
      <c r="N27" s="35"/>
      <c r="O27" s="35"/>
      <c r="P27" s="63"/>
      <c r="Q27" s="64"/>
      <c r="R27" s="64"/>
      <c r="S27" s="64"/>
      <c r="T27" s="65"/>
      <c r="U27" s="35"/>
      <c r="V27" s="35"/>
      <c r="W27" s="63"/>
      <c r="X27" s="64"/>
      <c r="Y27" s="64"/>
      <c r="Z27" s="64"/>
      <c r="AA27" s="65"/>
      <c r="AB27" s="35"/>
      <c r="AC27" s="35"/>
      <c r="AD27" s="63"/>
      <c r="AE27" s="64"/>
      <c r="AF27" s="64"/>
      <c r="AG27" s="64"/>
      <c r="AH27" s="65"/>
      <c r="AI27" s="35"/>
      <c r="AJ27" s="35"/>
      <c r="AK27" s="63"/>
      <c r="AL27" s="64"/>
      <c r="AM27" s="64"/>
      <c r="AN27" s="64"/>
      <c r="AO27" s="65"/>
      <c r="AP27" s="35"/>
      <c r="AQ27" s="35"/>
      <c r="AR27" s="63"/>
      <c r="AS27" s="64"/>
      <c r="AT27" s="64"/>
      <c r="AU27" s="64"/>
      <c r="AV27" s="65"/>
      <c r="AW27" s="35"/>
      <c r="AX27" s="35"/>
      <c r="AY27" s="63"/>
      <c r="AZ27" s="64"/>
      <c r="BA27" s="64"/>
      <c r="BB27" s="64"/>
      <c r="BC27" s="65"/>
      <c r="BD27" s="35"/>
      <c r="BE27" s="35"/>
      <c r="BF27" s="63"/>
      <c r="BG27" s="64"/>
      <c r="BH27" s="64"/>
      <c r="BI27" s="64"/>
      <c r="BJ27" s="65"/>
      <c r="BK27" s="35"/>
      <c r="BL27" s="35"/>
      <c r="BM27" s="63"/>
      <c r="BN27" s="64"/>
      <c r="BO27" s="64"/>
      <c r="BP27" s="64"/>
      <c r="BQ27" s="65"/>
      <c r="BR27" s="35"/>
      <c r="BS27" s="35"/>
      <c r="BT27" s="63"/>
      <c r="BU27" s="64"/>
      <c r="BV27" s="64"/>
      <c r="BW27" s="64"/>
      <c r="BX27" s="65"/>
      <c r="BY27" s="35"/>
      <c r="BZ27" s="35"/>
      <c r="CA27" s="63"/>
      <c r="CB27" s="64"/>
      <c r="CC27" s="64"/>
      <c r="CD27" s="64"/>
      <c r="CE27" s="65"/>
      <c r="CF27" s="35"/>
    </row>
    <row r="28" spans="1:84" ht="15" thickBot="1" x14ac:dyDescent="0.35">
      <c r="A28" s="35"/>
      <c r="B28" s="24" t="s">
        <v>67</v>
      </c>
      <c r="C28" s="21">
        <v>229.5</v>
      </c>
      <c r="D28" s="21">
        <v>716</v>
      </c>
      <c r="E28" s="29">
        <v>-0.67949999999999999</v>
      </c>
      <c r="F28" s="25">
        <v>-486.5</v>
      </c>
      <c r="G28" s="35"/>
      <c r="H28" s="35"/>
      <c r="I28" s="63"/>
      <c r="J28" s="64"/>
      <c r="K28" s="64"/>
      <c r="L28" s="64"/>
      <c r="M28" s="65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69</v>
      </c>
      <c r="C29" s="21">
        <v>221.6</v>
      </c>
      <c r="D29" s="21">
        <v>516.42999999999995</v>
      </c>
      <c r="E29" s="29">
        <v>-0.57089999999999996</v>
      </c>
      <c r="F29" s="25">
        <v>-294.83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120</v>
      </c>
      <c r="Q29" s="21">
        <v>181</v>
      </c>
      <c r="R29" s="21">
        <v>330</v>
      </c>
      <c r="S29" s="29">
        <v>-0.45150000000000001</v>
      </c>
      <c r="T29" s="25">
        <v>-149</v>
      </c>
      <c r="U29" s="35"/>
      <c r="V29" s="35"/>
      <c r="W29" s="21" t="s">
        <v>137</v>
      </c>
      <c r="X29" s="21">
        <v>215.24</v>
      </c>
      <c r="Y29" s="21">
        <v>590.48</v>
      </c>
      <c r="Z29" s="29">
        <v>-0.63549999999999995</v>
      </c>
      <c r="AA29" s="21">
        <v>-375.24</v>
      </c>
      <c r="AB29" s="35"/>
      <c r="AC29" s="35"/>
      <c r="AD29" s="24" t="s">
        <v>166</v>
      </c>
      <c r="AE29" s="21">
        <v>343</v>
      </c>
      <c r="AF29" s="21">
        <v>1190</v>
      </c>
      <c r="AG29" s="29">
        <v>-0.71179999999999999</v>
      </c>
      <c r="AH29" s="25">
        <v>-847</v>
      </c>
      <c r="AI29" s="35"/>
      <c r="AJ29" s="35"/>
      <c r="AK29" s="24" t="s">
        <v>172</v>
      </c>
      <c r="AL29" s="21">
        <v>2545.2199999999998</v>
      </c>
      <c r="AM29" s="21">
        <v>5973.91</v>
      </c>
      <c r="AN29" s="29">
        <v>-0.57389999999999997</v>
      </c>
      <c r="AO29" s="25">
        <v>-3428.69</v>
      </c>
      <c r="AP29" s="35"/>
      <c r="AQ29" s="35"/>
      <c r="AR29" s="24" t="s">
        <v>175</v>
      </c>
      <c r="AS29" s="21">
        <v>583.29</v>
      </c>
      <c r="AT29" s="21">
        <v>1250.5999999999999</v>
      </c>
      <c r="AU29" s="29">
        <v>-0.53359999999999996</v>
      </c>
      <c r="AV29" s="25">
        <v>-667.31</v>
      </c>
      <c r="AW29" s="35"/>
      <c r="AX29" s="35"/>
      <c r="AY29" s="24" t="s">
        <v>148</v>
      </c>
      <c r="AZ29" s="21">
        <v>462.18</v>
      </c>
      <c r="BA29" s="21">
        <v>1242.69</v>
      </c>
      <c r="BB29" s="29">
        <v>-0.62809999999999999</v>
      </c>
      <c r="BC29" s="25">
        <v>-780.51</v>
      </c>
      <c r="BD29" s="35"/>
      <c r="BE29" s="35"/>
      <c r="BF29" s="24" t="s">
        <v>180</v>
      </c>
      <c r="BG29" s="21">
        <v>588.17999999999995</v>
      </c>
      <c r="BH29" s="21">
        <v>1391.68</v>
      </c>
      <c r="BI29" s="29">
        <v>-0.57740000000000002</v>
      </c>
      <c r="BJ29" s="25">
        <v>-803.5</v>
      </c>
      <c r="BK29" s="35"/>
      <c r="BL29" s="35"/>
      <c r="BM29" s="24" t="s">
        <v>187</v>
      </c>
      <c r="BN29" s="21">
        <v>924</v>
      </c>
      <c r="BO29" s="21">
        <v>1487</v>
      </c>
      <c r="BP29" s="29">
        <v>-0.37859999999999999</v>
      </c>
      <c r="BQ29" s="25">
        <v>-563</v>
      </c>
      <c r="BR29" s="35"/>
      <c r="BS29" s="35"/>
      <c r="BT29" s="24" t="s">
        <v>201</v>
      </c>
      <c r="BU29" s="21">
        <v>728.13</v>
      </c>
      <c r="BV29" s="21">
        <v>1609.35</v>
      </c>
      <c r="BW29" s="29">
        <v>-0.54759999999999998</v>
      </c>
      <c r="BX29" s="25">
        <v>-881.22</v>
      </c>
      <c r="BY29" s="35"/>
      <c r="BZ29" s="35"/>
      <c r="CA29" s="24" t="s">
        <v>242</v>
      </c>
      <c r="CB29" s="21">
        <v>202.72</v>
      </c>
      <c r="CC29" s="21">
        <v>338.97</v>
      </c>
      <c r="CD29" s="29">
        <v>-0.40200000000000002</v>
      </c>
      <c r="CE29" s="25">
        <v>-136.25</v>
      </c>
      <c r="CF29" s="35"/>
    </row>
    <row r="30" spans="1:84" ht="15" thickBot="1" x14ac:dyDescent="0.35">
      <c r="A30" s="35"/>
      <c r="B30" s="24" t="s">
        <v>66</v>
      </c>
      <c r="C30" s="21">
        <v>188</v>
      </c>
      <c r="D30" s="21">
        <v>435</v>
      </c>
      <c r="E30" s="29">
        <v>-0.56779999999999997</v>
      </c>
      <c r="F30" s="25">
        <v>-247</v>
      </c>
      <c r="G30" s="35"/>
      <c r="H30" s="35"/>
      <c r="I30" s="24" t="s">
        <v>281</v>
      </c>
      <c r="J30" s="21">
        <v>200</v>
      </c>
      <c r="K30" s="21">
        <v>496</v>
      </c>
      <c r="L30" s="29">
        <v>-0.5968</v>
      </c>
      <c r="M30" s="25">
        <v>-296</v>
      </c>
      <c r="N30" s="35"/>
      <c r="O30" s="35"/>
      <c r="P30" s="24" t="s">
        <v>121</v>
      </c>
      <c r="Q30" s="21">
        <v>420</v>
      </c>
      <c r="R30" s="21">
        <v>700</v>
      </c>
      <c r="S30" s="29">
        <v>-0.4</v>
      </c>
      <c r="T30" s="25">
        <v>-280</v>
      </c>
      <c r="U30" s="35"/>
      <c r="V30" s="35"/>
      <c r="W30" s="21" t="s">
        <v>136</v>
      </c>
      <c r="X30" s="21">
        <v>207</v>
      </c>
      <c r="Y30" s="21">
        <v>485</v>
      </c>
      <c r="Z30" s="29">
        <v>-0.57320000000000004</v>
      </c>
      <c r="AA30" s="21">
        <v>-278</v>
      </c>
      <c r="AB30" s="35"/>
      <c r="AC30" s="35"/>
      <c r="AD30" s="24" t="s">
        <v>169</v>
      </c>
      <c r="AE30" s="21">
        <v>613.79</v>
      </c>
      <c r="AF30" s="21">
        <v>1650</v>
      </c>
      <c r="AG30" s="29">
        <v>-0.628</v>
      </c>
      <c r="AH30" s="25">
        <v>-1036.21</v>
      </c>
      <c r="AI30" s="35"/>
      <c r="AJ30" s="35"/>
      <c r="AK30" s="21" t="s">
        <v>173</v>
      </c>
      <c r="AL30" s="21">
        <v>3260</v>
      </c>
      <c r="AM30" s="21">
        <v>5349</v>
      </c>
      <c r="AN30" s="29">
        <v>-0.39050000000000001</v>
      </c>
      <c r="AO30" s="21">
        <v>-2089</v>
      </c>
      <c r="AP30" s="35"/>
      <c r="AQ30" s="35"/>
      <c r="AR30" s="26" t="s">
        <v>176</v>
      </c>
      <c r="AS30" s="33">
        <v>850</v>
      </c>
      <c r="AT30" s="33">
        <v>1249.17</v>
      </c>
      <c r="AU30" s="34">
        <v>-0.31950000000000001</v>
      </c>
      <c r="AV30" s="28">
        <v>-399.17</v>
      </c>
      <c r="AW30" s="35"/>
      <c r="AX30" s="35"/>
      <c r="AY30" s="24" t="s">
        <v>152</v>
      </c>
      <c r="AZ30" s="21">
        <v>680</v>
      </c>
      <c r="BA30" s="21">
        <v>1749.8</v>
      </c>
      <c r="BB30" s="29">
        <v>-0.61140000000000005</v>
      </c>
      <c r="BC30" s="25">
        <v>-1069.8</v>
      </c>
      <c r="BD30" s="35"/>
      <c r="BE30" s="35"/>
      <c r="BF30" s="24" t="s">
        <v>181</v>
      </c>
      <c r="BG30" s="21">
        <v>2640</v>
      </c>
      <c r="BH30" s="21">
        <v>4390.91</v>
      </c>
      <c r="BI30" s="29">
        <v>-0.39879999999999999</v>
      </c>
      <c r="BJ30" s="25">
        <v>-1750.91</v>
      </c>
      <c r="BK30" s="35"/>
      <c r="BL30" s="35"/>
      <c r="BM30" s="24" t="s">
        <v>185</v>
      </c>
      <c r="BN30" s="21">
        <v>180.1</v>
      </c>
      <c r="BO30" s="21">
        <v>228.48</v>
      </c>
      <c r="BP30" s="29">
        <v>-0.2117</v>
      </c>
      <c r="BQ30" s="25">
        <v>-48.38</v>
      </c>
      <c r="BR30" s="35"/>
      <c r="BS30" s="35"/>
      <c r="BT30" s="24" t="s">
        <v>196</v>
      </c>
      <c r="BU30" s="21">
        <v>650.41999999999996</v>
      </c>
      <c r="BV30" s="21">
        <v>1294.1199999999999</v>
      </c>
      <c r="BW30" s="29">
        <v>-0.49740000000000001</v>
      </c>
      <c r="BX30" s="25">
        <v>-643.70000000000005</v>
      </c>
      <c r="BY30" s="35"/>
      <c r="BZ30" s="35"/>
      <c r="CA30" s="24" t="s">
        <v>238</v>
      </c>
      <c r="CB30" s="21">
        <v>198.8</v>
      </c>
      <c r="CC30" s="21">
        <v>322</v>
      </c>
      <c r="CD30" s="29">
        <v>-0.3826</v>
      </c>
      <c r="CE30" s="25">
        <v>-123.2</v>
      </c>
      <c r="CF30" s="35"/>
    </row>
    <row r="31" spans="1:84" ht="15" thickBot="1" x14ac:dyDescent="0.35">
      <c r="A31" s="35"/>
      <c r="B31" s="24" t="s">
        <v>70</v>
      </c>
      <c r="C31" s="21">
        <v>218.78</v>
      </c>
      <c r="D31" s="21">
        <v>483.57</v>
      </c>
      <c r="E31" s="29">
        <v>-0.54759999999999998</v>
      </c>
      <c r="F31" s="25">
        <v>-264.79000000000002</v>
      </c>
      <c r="G31" s="35"/>
      <c r="H31" s="35"/>
      <c r="I31" s="24" t="s">
        <v>93</v>
      </c>
      <c r="J31" s="21">
        <v>240</v>
      </c>
      <c r="K31" s="21">
        <v>560</v>
      </c>
      <c r="L31" s="29">
        <v>-0.57140000000000002</v>
      </c>
      <c r="M31" s="25">
        <v>-320</v>
      </c>
      <c r="N31" s="35"/>
      <c r="O31" s="35"/>
      <c r="P31" s="24" t="s">
        <v>122</v>
      </c>
      <c r="Q31" s="21">
        <v>228.1</v>
      </c>
      <c r="R31" s="21">
        <v>372.1</v>
      </c>
      <c r="S31" s="29">
        <v>-0.38700000000000001</v>
      </c>
      <c r="T31" s="25">
        <v>-144</v>
      </c>
      <c r="U31" s="35"/>
      <c r="V31" s="35"/>
      <c r="W31" s="21" t="s">
        <v>128</v>
      </c>
      <c r="X31" s="21">
        <v>189</v>
      </c>
      <c r="Y31" s="21">
        <v>390</v>
      </c>
      <c r="Z31" s="29">
        <v>-0.51539999999999997</v>
      </c>
      <c r="AA31" s="21">
        <v>-201</v>
      </c>
      <c r="AB31" s="35"/>
      <c r="AC31" s="35"/>
      <c r="AD31" s="24" t="s">
        <v>160</v>
      </c>
      <c r="AE31" s="21">
        <v>328.67</v>
      </c>
      <c r="AF31" s="21">
        <v>750.16</v>
      </c>
      <c r="AG31" s="29">
        <v>-0.56189999999999996</v>
      </c>
      <c r="AH31" s="25">
        <v>-421.49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35"/>
      <c r="AS31" s="35"/>
      <c r="AT31" s="35"/>
      <c r="AU31" s="35"/>
      <c r="AV31" s="35"/>
      <c r="AW31" s="35"/>
      <c r="AX31" s="35"/>
      <c r="AY31" s="24" t="s">
        <v>149</v>
      </c>
      <c r="AZ31" s="21">
        <v>361</v>
      </c>
      <c r="BA31" s="21">
        <v>847.9</v>
      </c>
      <c r="BB31" s="29">
        <v>-0.57420000000000004</v>
      </c>
      <c r="BC31" s="25">
        <v>-486.9</v>
      </c>
      <c r="BD31" s="35"/>
      <c r="BE31" s="35"/>
      <c r="BF31" s="24" t="s">
        <v>182</v>
      </c>
      <c r="BG31" s="21">
        <v>11628</v>
      </c>
      <c r="BH31" s="21">
        <v>15000</v>
      </c>
      <c r="BI31" s="29">
        <v>-0.2248</v>
      </c>
      <c r="BJ31" s="25">
        <v>-3372</v>
      </c>
      <c r="BK31" s="35"/>
      <c r="BL31" s="35"/>
      <c r="BM31" s="24" t="s">
        <v>184</v>
      </c>
      <c r="BN31" s="21">
        <v>424</v>
      </c>
      <c r="BO31" s="21">
        <v>534</v>
      </c>
      <c r="BP31" s="29">
        <v>-0.20599999999999999</v>
      </c>
      <c r="BQ31" s="25">
        <v>-110</v>
      </c>
      <c r="BR31" s="35"/>
      <c r="BS31" s="35"/>
      <c r="BT31" s="24" t="s">
        <v>233</v>
      </c>
      <c r="BU31" s="21">
        <v>788.54</v>
      </c>
      <c r="BV31" s="21">
        <v>1465.39</v>
      </c>
      <c r="BW31" s="29">
        <v>-0.46189999999999998</v>
      </c>
      <c r="BX31" s="25">
        <v>-676.85</v>
      </c>
      <c r="BY31" s="35"/>
      <c r="BZ31" s="35"/>
      <c r="CA31" s="24" t="s">
        <v>258</v>
      </c>
      <c r="CB31" s="21">
        <v>632.07000000000005</v>
      </c>
      <c r="CC31" s="21">
        <v>1004.22</v>
      </c>
      <c r="CD31" s="29">
        <v>-0.37059999999999998</v>
      </c>
      <c r="CE31" s="25">
        <v>-372.15</v>
      </c>
      <c r="CF31" s="35"/>
    </row>
    <row r="32" spans="1:84" ht="15" thickBot="1" x14ac:dyDescent="0.35">
      <c r="A32" s="35"/>
      <c r="B32" s="24" t="s">
        <v>64</v>
      </c>
      <c r="C32" s="21">
        <v>387.4</v>
      </c>
      <c r="D32" s="21">
        <v>845</v>
      </c>
      <c r="E32" s="29">
        <v>-0.54149999999999998</v>
      </c>
      <c r="F32" s="25">
        <v>-457.6</v>
      </c>
      <c r="G32" s="35"/>
      <c r="H32" s="35"/>
      <c r="I32" s="24" t="s">
        <v>81</v>
      </c>
      <c r="J32" s="21">
        <v>228</v>
      </c>
      <c r="K32" s="21">
        <v>530</v>
      </c>
      <c r="L32" s="29">
        <v>-0.56979999999999997</v>
      </c>
      <c r="M32" s="25">
        <v>-302</v>
      </c>
      <c r="N32" s="35"/>
      <c r="O32" s="35"/>
      <c r="P32" s="26" t="s">
        <v>123</v>
      </c>
      <c r="Q32" s="33">
        <v>1951.75</v>
      </c>
      <c r="R32" s="33">
        <v>3078.95</v>
      </c>
      <c r="S32" s="34">
        <v>-0.36609999999999998</v>
      </c>
      <c r="T32" s="28">
        <v>-1127.2</v>
      </c>
      <c r="U32" s="35"/>
      <c r="V32" s="35"/>
      <c r="W32" s="21" t="s">
        <v>132</v>
      </c>
      <c r="X32" s="21">
        <v>187.86</v>
      </c>
      <c r="Y32" s="21">
        <v>385.26</v>
      </c>
      <c r="Z32" s="29">
        <v>-0.51239999999999997</v>
      </c>
      <c r="AA32" s="21">
        <v>-197.4</v>
      </c>
      <c r="AB32" s="35"/>
      <c r="AC32" s="35"/>
      <c r="AD32" s="24" t="s">
        <v>165</v>
      </c>
      <c r="AE32" s="21">
        <v>465.73</v>
      </c>
      <c r="AF32" s="21">
        <v>1061.71</v>
      </c>
      <c r="AG32" s="29">
        <v>-0.56130000000000002</v>
      </c>
      <c r="AH32" s="25">
        <v>-595.98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146</v>
      </c>
      <c r="AZ32" s="21">
        <v>466.45</v>
      </c>
      <c r="BA32" s="21">
        <v>1034.6400000000001</v>
      </c>
      <c r="BB32" s="29">
        <v>-0.54920000000000002</v>
      </c>
      <c r="BC32" s="25">
        <v>-568.19000000000005</v>
      </c>
      <c r="BD32" s="35"/>
      <c r="BE32" s="35"/>
      <c r="BF32" s="26" t="s">
        <v>183</v>
      </c>
      <c r="BG32" s="33">
        <v>18200</v>
      </c>
      <c r="BH32" s="33">
        <v>19200</v>
      </c>
      <c r="BI32" s="34">
        <v>-5.21E-2</v>
      </c>
      <c r="BJ32" s="28">
        <v>-1000</v>
      </c>
      <c r="BK32" s="35"/>
      <c r="BL32" s="35"/>
      <c r="BM32" s="26" t="s">
        <v>186</v>
      </c>
      <c r="BN32" s="33">
        <v>301.92</v>
      </c>
      <c r="BO32" s="33">
        <v>378.85</v>
      </c>
      <c r="BP32" s="34">
        <v>-0.2031</v>
      </c>
      <c r="BQ32" s="28">
        <v>-76.930000000000007</v>
      </c>
      <c r="BR32" s="35"/>
      <c r="BS32" s="35"/>
      <c r="BT32" s="24" t="s">
        <v>219</v>
      </c>
      <c r="BU32" s="21">
        <v>936</v>
      </c>
      <c r="BV32" s="21">
        <v>1700</v>
      </c>
      <c r="BW32" s="29">
        <v>-0.44940000000000002</v>
      </c>
      <c r="BX32" s="25">
        <v>-764</v>
      </c>
      <c r="BY32" s="35"/>
      <c r="BZ32" s="35"/>
      <c r="CA32" s="24" t="s">
        <v>241</v>
      </c>
      <c r="CB32" s="21">
        <v>198</v>
      </c>
      <c r="CC32" s="21">
        <v>309</v>
      </c>
      <c r="CD32" s="29">
        <v>-0.35920000000000002</v>
      </c>
      <c r="CE32" s="25">
        <v>-111</v>
      </c>
      <c r="CF32" s="35"/>
    </row>
    <row r="33" spans="1:84" x14ac:dyDescent="0.3">
      <c r="A33" s="35"/>
      <c r="B33" s="24" t="s">
        <v>65</v>
      </c>
      <c r="C33" s="21">
        <v>245</v>
      </c>
      <c r="D33" s="21">
        <v>515</v>
      </c>
      <c r="E33" s="29">
        <v>-0.52429999999999999</v>
      </c>
      <c r="F33" s="25">
        <v>-270</v>
      </c>
      <c r="G33" s="35"/>
      <c r="H33" s="35"/>
      <c r="I33" s="24" t="s">
        <v>80</v>
      </c>
      <c r="J33" s="21">
        <v>171.35</v>
      </c>
      <c r="K33" s="21">
        <v>384.89</v>
      </c>
      <c r="L33" s="29">
        <v>-0.55479999999999996</v>
      </c>
      <c r="M33" s="25">
        <v>-213.54</v>
      </c>
      <c r="N33" s="35"/>
      <c r="O33" s="35"/>
      <c r="P33" s="21" t="s">
        <v>119</v>
      </c>
      <c r="Q33" s="21">
        <v>586.49</v>
      </c>
      <c r="R33" s="21">
        <v>878.38</v>
      </c>
      <c r="S33" s="29">
        <v>-0.33229999999999998</v>
      </c>
      <c r="T33" s="21">
        <v>-291.89</v>
      </c>
      <c r="U33" s="35"/>
      <c r="V33" s="35"/>
      <c r="W33" s="21" t="s">
        <v>129</v>
      </c>
      <c r="X33" s="21">
        <v>286.76</v>
      </c>
      <c r="Y33" s="21">
        <v>533.33000000000004</v>
      </c>
      <c r="Z33" s="29">
        <v>-0.46229999999999999</v>
      </c>
      <c r="AA33" s="21">
        <v>-246.57</v>
      </c>
      <c r="AB33" s="35"/>
      <c r="AC33" s="35"/>
      <c r="AD33" s="24" t="s">
        <v>164</v>
      </c>
      <c r="AE33" s="21">
        <v>420.85</v>
      </c>
      <c r="AF33" s="21">
        <v>932.61</v>
      </c>
      <c r="AG33" s="29">
        <v>-0.54869999999999997</v>
      </c>
      <c r="AH33" s="25">
        <v>-511.76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147</v>
      </c>
      <c r="AZ33" s="21">
        <v>313.3</v>
      </c>
      <c r="BA33" s="21">
        <v>587.42999999999995</v>
      </c>
      <c r="BB33" s="29">
        <v>-0.4667</v>
      </c>
      <c r="BC33" s="25">
        <v>-274.13</v>
      </c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24" t="s">
        <v>207</v>
      </c>
      <c r="BU33" s="21">
        <v>565.87</v>
      </c>
      <c r="BV33" s="21">
        <v>1021.43</v>
      </c>
      <c r="BW33" s="29">
        <v>-0.44600000000000001</v>
      </c>
      <c r="BX33" s="25">
        <v>-455.56</v>
      </c>
      <c r="BY33" s="35"/>
      <c r="BZ33" s="35"/>
      <c r="CA33" s="24" t="s">
        <v>235</v>
      </c>
      <c r="CB33" s="21">
        <v>205.5</v>
      </c>
      <c r="CC33" s="21">
        <v>317</v>
      </c>
      <c r="CD33" s="29">
        <v>-0.35170000000000001</v>
      </c>
      <c r="CE33" s="25">
        <v>-111.5</v>
      </c>
      <c r="CF33" s="35"/>
    </row>
    <row r="34" spans="1:84" x14ac:dyDescent="0.3">
      <c r="A34" s="35"/>
      <c r="B34" s="24" t="s">
        <v>74</v>
      </c>
      <c r="C34" s="21">
        <v>199</v>
      </c>
      <c r="D34" s="21">
        <v>417</v>
      </c>
      <c r="E34" s="29">
        <v>-0.52280000000000004</v>
      </c>
      <c r="F34" s="25">
        <v>-218</v>
      </c>
      <c r="G34" s="35"/>
      <c r="H34" s="35"/>
      <c r="I34" s="24" t="s">
        <v>101</v>
      </c>
      <c r="J34" s="21">
        <v>186.92</v>
      </c>
      <c r="K34" s="21">
        <v>419.63</v>
      </c>
      <c r="L34" s="29">
        <v>-0.55459999999999998</v>
      </c>
      <c r="M34" s="25">
        <v>-232.71</v>
      </c>
      <c r="N34" s="35"/>
      <c r="O34" s="35"/>
      <c r="P34" s="35"/>
      <c r="Q34" s="35"/>
      <c r="R34" s="35"/>
      <c r="S34" s="35"/>
      <c r="T34" s="35"/>
      <c r="U34" s="35"/>
      <c r="V34" s="35"/>
      <c r="W34" s="21" t="s">
        <v>125</v>
      </c>
      <c r="X34" s="21">
        <v>300.45999999999998</v>
      </c>
      <c r="Y34" s="21">
        <v>552.53</v>
      </c>
      <c r="Z34" s="29">
        <v>-0.45619999999999999</v>
      </c>
      <c r="AA34" s="21">
        <v>-252.07</v>
      </c>
      <c r="AB34" s="35"/>
      <c r="AC34" s="35"/>
      <c r="AD34" s="24" t="s">
        <v>155</v>
      </c>
      <c r="AE34" s="21">
        <v>327.62</v>
      </c>
      <c r="AF34" s="21">
        <v>690.48</v>
      </c>
      <c r="AG34" s="29">
        <v>-0.52549999999999997</v>
      </c>
      <c r="AH34" s="25">
        <v>-362.86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145</v>
      </c>
      <c r="AZ34" s="21">
        <v>343</v>
      </c>
      <c r="BA34" s="21">
        <v>589.09</v>
      </c>
      <c r="BB34" s="29">
        <v>-0.41770000000000002</v>
      </c>
      <c r="BC34" s="25">
        <v>-246.09</v>
      </c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214</v>
      </c>
      <c r="BU34" s="21">
        <v>693.4</v>
      </c>
      <c r="BV34" s="21">
        <v>1247.3699999999999</v>
      </c>
      <c r="BW34" s="29">
        <v>-0.44409999999999999</v>
      </c>
      <c r="BX34" s="25">
        <v>-553.97</v>
      </c>
      <c r="BY34" s="35"/>
      <c r="BZ34" s="35"/>
      <c r="CA34" s="24" t="s">
        <v>254</v>
      </c>
      <c r="CB34" s="21">
        <v>238.46</v>
      </c>
      <c r="CC34" s="21">
        <v>365.38</v>
      </c>
      <c r="CD34" s="29">
        <v>-0.34739999999999999</v>
      </c>
      <c r="CE34" s="25">
        <v>-126.92</v>
      </c>
      <c r="CF34" s="35"/>
    </row>
    <row r="35" spans="1:84" x14ac:dyDescent="0.3">
      <c r="A35" s="35"/>
      <c r="B35" s="24" t="s">
        <v>76</v>
      </c>
      <c r="C35" s="21">
        <v>378</v>
      </c>
      <c r="D35" s="21">
        <v>785</v>
      </c>
      <c r="E35" s="29">
        <v>-0.51849999999999996</v>
      </c>
      <c r="F35" s="25">
        <v>-407</v>
      </c>
      <c r="G35" s="35"/>
      <c r="H35" s="35"/>
      <c r="I35" s="24" t="s">
        <v>103</v>
      </c>
      <c r="J35" s="21">
        <v>192.43</v>
      </c>
      <c r="K35" s="21">
        <v>424.29</v>
      </c>
      <c r="L35" s="29">
        <v>-0.54649999999999999</v>
      </c>
      <c r="M35" s="25">
        <v>-231.86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133</v>
      </c>
      <c r="X35" s="21">
        <v>250.97</v>
      </c>
      <c r="Y35" s="21">
        <v>456.31</v>
      </c>
      <c r="Z35" s="29">
        <v>-0.45</v>
      </c>
      <c r="AA35" s="21">
        <v>-205.34</v>
      </c>
      <c r="AB35" s="35"/>
      <c r="AC35" s="35"/>
      <c r="AD35" s="24" t="s">
        <v>168</v>
      </c>
      <c r="AE35" s="21">
        <v>534.78</v>
      </c>
      <c r="AF35" s="21">
        <v>1121.74</v>
      </c>
      <c r="AG35" s="29">
        <v>-0.52329999999999999</v>
      </c>
      <c r="AH35" s="25">
        <v>-586.96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143</v>
      </c>
      <c r="AZ35" s="21">
        <v>329.9</v>
      </c>
      <c r="BA35" s="21">
        <v>560</v>
      </c>
      <c r="BB35" s="29">
        <v>-0.41089999999999999</v>
      </c>
      <c r="BC35" s="25">
        <v>-230.1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215</v>
      </c>
      <c r="BU35" s="21">
        <v>613.73</v>
      </c>
      <c r="BV35" s="21">
        <v>1077.27</v>
      </c>
      <c r="BW35" s="29">
        <v>-0.43030000000000002</v>
      </c>
      <c r="BX35" s="25">
        <v>-463.54</v>
      </c>
      <c r="BY35" s="35"/>
      <c r="BZ35" s="35"/>
      <c r="CA35" s="24" t="s">
        <v>237</v>
      </c>
      <c r="CB35" s="21">
        <v>275.56</v>
      </c>
      <c r="CC35" s="21">
        <v>422.22</v>
      </c>
      <c r="CD35" s="29">
        <v>-0.34739999999999999</v>
      </c>
      <c r="CE35" s="25">
        <v>-146.66</v>
      </c>
      <c r="CF35" s="35"/>
    </row>
    <row r="36" spans="1:84" x14ac:dyDescent="0.3">
      <c r="A36" s="35"/>
      <c r="B36" s="24" t="s">
        <v>62</v>
      </c>
      <c r="C36" s="21">
        <v>360</v>
      </c>
      <c r="D36" s="21">
        <v>718.1</v>
      </c>
      <c r="E36" s="29">
        <v>-0.49869999999999998</v>
      </c>
      <c r="F36" s="25">
        <v>-358.1</v>
      </c>
      <c r="G36" s="35"/>
      <c r="H36" s="35"/>
      <c r="I36" s="24" t="s">
        <v>83</v>
      </c>
      <c r="J36" s="21">
        <v>175.9</v>
      </c>
      <c r="K36" s="21">
        <v>385</v>
      </c>
      <c r="L36" s="29">
        <v>-0.54310000000000003</v>
      </c>
      <c r="M36" s="25">
        <v>-209.1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126</v>
      </c>
      <c r="X36" s="21">
        <v>288.56</v>
      </c>
      <c r="Y36" s="21">
        <v>524.04</v>
      </c>
      <c r="Z36" s="29">
        <v>-0.44940000000000002</v>
      </c>
      <c r="AA36" s="21">
        <v>-235.48</v>
      </c>
      <c r="AB36" s="35"/>
      <c r="AC36" s="35"/>
      <c r="AD36" s="24" t="s">
        <v>163</v>
      </c>
      <c r="AE36" s="21">
        <v>401.15</v>
      </c>
      <c r="AF36" s="21">
        <v>838.19</v>
      </c>
      <c r="AG36" s="29">
        <v>-0.52139999999999997</v>
      </c>
      <c r="AH36" s="25">
        <v>-437.04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150</v>
      </c>
      <c r="AZ36" s="21">
        <v>1140</v>
      </c>
      <c r="BA36" s="21">
        <v>1824.17</v>
      </c>
      <c r="BB36" s="29">
        <v>-0.37509999999999999</v>
      </c>
      <c r="BC36" s="25">
        <v>-684.17</v>
      </c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211</v>
      </c>
      <c r="BU36" s="21">
        <v>705.83</v>
      </c>
      <c r="BV36" s="21">
        <v>1215.83</v>
      </c>
      <c r="BW36" s="29">
        <v>-0.41949999999999998</v>
      </c>
      <c r="BX36" s="25">
        <v>-510</v>
      </c>
      <c r="BY36" s="35"/>
      <c r="BZ36" s="35"/>
      <c r="CA36" s="24" t="s">
        <v>252</v>
      </c>
      <c r="CB36" s="21">
        <v>263.13</v>
      </c>
      <c r="CC36" s="21">
        <v>402.89</v>
      </c>
      <c r="CD36" s="29">
        <v>-0.34689999999999999</v>
      </c>
      <c r="CE36" s="25">
        <v>-139.76</v>
      </c>
      <c r="CF36" s="35"/>
    </row>
    <row r="37" spans="1:84" x14ac:dyDescent="0.3">
      <c r="A37" s="35"/>
      <c r="B37" s="24" t="s">
        <v>73</v>
      </c>
      <c r="C37" s="21">
        <v>188.15</v>
      </c>
      <c r="D37" s="21">
        <v>370.37</v>
      </c>
      <c r="E37" s="29">
        <v>-0.49199999999999999</v>
      </c>
      <c r="F37" s="25">
        <v>-182.22</v>
      </c>
      <c r="G37" s="35"/>
      <c r="H37" s="35"/>
      <c r="I37" s="24" t="s">
        <v>109</v>
      </c>
      <c r="J37" s="21">
        <v>150</v>
      </c>
      <c r="K37" s="21">
        <v>312.05</v>
      </c>
      <c r="L37" s="29">
        <v>-0.51929999999999998</v>
      </c>
      <c r="M37" s="25">
        <v>-162.05000000000001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134</v>
      </c>
      <c r="X37" s="21">
        <v>302.27999999999997</v>
      </c>
      <c r="Y37" s="21">
        <v>547.03</v>
      </c>
      <c r="Z37" s="29">
        <v>-0.44740000000000002</v>
      </c>
      <c r="AA37" s="21">
        <v>-244.75</v>
      </c>
      <c r="AB37" s="35"/>
      <c r="AC37" s="35"/>
      <c r="AD37" s="24" t="s">
        <v>159</v>
      </c>
      <c r="AE37" s="21">
        <v>385.45</v>
      </c>
      <c r="AF37" s="21">
        <v>795.45</v>
      </c>
      <c r="AG37" s="29">
        <v>-0.51539999999999997</v>
      </c>
      <c r="AH37" s="25">
        <v>-410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274</v>
      </c>
      <c r="AZ37" s="21">
        <v>335.5</v>
      </c>
      <c r="BA37" s="21">
        <v>532.63</v>
      </c>
      <c r="BB37" s="29">
        <v>-0.37009999999999998</v>
      </c>
      <c r="BC37" s="25">
        <v>-197.13</v>
      </c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232</v>
      </c>
      <c r="BU37" s="21">
        <v>2339.4699999999998</v>
      </c>
      <c r="BV37" s="21">
        <v>4008.77</v>
      </c>
      <c r="BW37" s="29">
        <v>-0.41639999999999999</v>
      </c>
      <c r="BX37" s="25">
        <v>-1669.3</v>
      </c>
      <c r="BY37" s="35"/>
      <c r="BZ37" s="35"/>
      <c r="CA37" s="24" t="s">
        <v>250</v>
      </c>
      <c r="CB37" s="21">
        <v>250</v>
      </c>
      <c r="CC37" s="21">
        <v>377.9</v>
      </c>
      <c r="CD37" s="29">
        <v>-0.33839999999999998</v>
      </c>
      <c r="CE37" s="25">
        <v>-127.9</v>
      </c>
      <c r="CF37" s="35"/>
    </row>
    <row r="38" spans="1:84" x14ac:dyDescent="0.3">
      <c r="A38" s="35"/>
      <c r="B38" s="24" t="s">
        <v>72</v>
      </c>
      <c r="C38" s="21">
        <v>365</v>
      </c>
      <c r="D38" s="21">
        <v>715</v>
      </c>
      <c r="E38" s="29">
        <v>-0.48949999999999999</v>
      </c>
      <c r="F38" s="25">
        <v>-350</v>
      </c>
      <c r="G38" s="35"/>
      <c r="H38" s="35"/>
      <c r="I38" s="24" t="s">
        <v>100</v>
      </c>
      <c r="J38" s="21">
        <v>187</v>
      </c>
      <c r="K38" s="21">
        <v>380</v>
      </c>
      <c r="L38" s="29">
        <v>-0.50790000000000002</v>
      </c>
      <c r="M38" s="25">
        <v>-193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138</v>
      </c>
      <c r="X38" s="21">
        <v>294.99</v>
      </c>
      <c r="Y38" s="21">
        <v>531.65</v>
      </c>
      <c r="Z38" s="29">
        <v>-0.4451</v>
      </c>
      <c r="AA38" s="21">
        <v>-236.66</v>
      </c>
      <c r="AB38" s="35"/>
      <c r="AC38" s="35"/>
      <c r="AD38" s="24" t="s">
        <v>154</v>
      </c>
      <c r="AE38" s="21">
        <v>372.93</v>
      </c>
      <c r="AF38" s="21">
        <v>741.19</v>
      </c>
      <c r="AG38" s="29">
        <v>-0.49680000000000002</v>
      </c>
      <c r="AH38" s="25">
        <v>-368.26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 t="s">
        <v>151</v>
      </c>
      <c r="AZ38" s="21">
        <v>504.42</v>
      </c>
      <c r="BA38" s="21">
        <v>694.69</v>
      </c>
      <c r="BB38" s="29">
        <v>-0.27389999999999998</v>
      </c>
      <c r="BC38" s="25">
        <v>-190.27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208</v>
      </c>
      <c r="BU38" s="21">
        <v>609.01</v>
      </c>
      <c r="BV38" s="21">
        <v>1042.3399999999999</v>
      </c>
      <c r="BW38" s="29">
        <v>-0.41570000000000001</v>
      </c>
      <c r="BX38" s="25">
        <v>-433.33</v>
      </c>
      <c r="BY38" s="35"/>
      <c r="BZ38" s="35"/>
      <c r="CA38" s="24" t="s">
        <v>256</v>
      </c>
      <c r="CB38" s="21">
        <v>243.76</v>
      </c>
      <c r="CC38" s="21">
        <v>363.3</v>
      </c>
      <c r="CD38" s="29">
        <v>-0.32900000000000001</v>
      </c>
      <c r="CE38" s="25">
        <v>-119.54</v>
      </c>
      <c r="CF38" s="35"/>
    </row>
    <row r="39" spans="1:84" ht="15" thickBot="1" x14ac:dyDescent="0.35">
      <c r="A39" s="35"/>
      <c r="B39" s="24" t="s">
        <v>68</v>
      </c>
      <c r="C39" s="21">
        <v>249.02</v>
      </c>
      <c r="D39" s="21">
        <v>486.33</v>
      </c>
      <c r="E39" s="29">
        <v>-0.48799999999999999</v>
      </c>
      <c r="F39" s="25">
        <v>-237.31</v>
      </c>
      <c r="G39" s="35"/>
      <c r="H39" s="35"/>
      <c r="I39" s="24" t="s">
        <v>98</v>
      </c>
      <c r="J39" s="21">
        <v>221</v>
      </c>
      <c r="K39" s="21">
        <v>445</v>
      </c>
      <c r="L39" s="29">
        <v>-0.50339999999999996</v>
      </c>
      <c r="M39" s="25">
        <v>-224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131</v>
      </c>
      <c r="X39" s="21">
        <v>237.7</v>
      </c>
      <c r="Y39" s="21">
        <v>420.5</v>
      </c>
      <c r="Z39" s="29">
        <v>-0.43469999999999998</v>
      </c>
      <c r="AA39" s="21">
        <v>-182.8</v>
      </c>
      <c r="AB39" s="35"/>
      <c r="AC39" s="35"/>
      <c r="AD39" s="24" t="s">
        <v>158</v>
      </c>
      <c r="AE39" s="21">
        <v>505</v>
      </c>
      <c r="AF39" s="21">
        <v>991</v>
      </c>
      <c r="AG39" s="29">
        <v>-0.4904</v>
      </c>
      <c r="AH39" s="25">
        <v>-486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 t="s">
        <v>144</v>
      </c>
      <c r="AZ39" s="33">
        <v>521</v>
      </c>
      <c r="BA39" s="33">
        <v>700</v>
      </c>
      <c r="BB39" s="34">
        <v>-0.25569999999999998</v>
      </c>
      <c r="BC39" s="28">
        <v>-179</v>
      </c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194</v>
      </c>
      <c r="BU39" s="21">
        <v>448.34</v>
      </c>
      <c r="BV39" s="21">
        <v>764.27</v>
      </c>
      <c r="BW39" s="29">
        <v>-0.41339999999999999</v>
      </c>
      <c r="BX39" s="25">
        <v>-315.93</v>
      </c>
      <c r="BY39" s="35"/>
      <c r="BZ39" s="35"/>
      <c r="CA39" s="24" t="s">
        <v>236</v>
      </c>
      <c r="CB39" s="21">
        <v>194</v>
      </c>
      <c r="CC39" s="21">
        <v>286.10000000000002</v>
      </c>
      <c r="CD39" s="29">
        <v>-0.32190000000000002</v>
      </c>
      <c r="CE39" s="25">
        <v>-92.1</v>
      </c>
      <c r="CF39" s="35"/>
    </row>
    <row r="40" spans="1:84" x14ac:dyDescent="0.3">
      <c r="A40" s="35"/>
      <c r="B40" s="24" t="s">
        <v>63</v>
      </c>
      <c r="C40" s="21">
        <v>285.58</v>
      </c>
      <c r="D40" s="21">
        <v>553.85</v>
      </c>
      <c r="E40" s="29">
        <v>-0.4844</v>
      </c>
      <c r="F40" s="25">
        <v>-268.27</v>
      </c>
      <c r="G40" s="35"/>
      <c r="H40" s="35"/>
      <c r="I40" s="24" t="s">
        <v>280</v>
      </c>
      <c r="J40" s="21">
        <v>248.1</v>
      </c>
      <c r="K40" s="21">
        <v>499</v>
      </c>
      <c r="L40" s="29">
        <v>-0.50280000000000002</v>
      </c>
      <c r="M40" s="25">
        <v>-250.9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135</v>
      </c>
      <c r="X40" s="21">
        <v>336</v>
      </c>
      <c r="Y40" s="21">
        <v>580</v>
      </c>
      <c r="Z40" s="29">
        <v>-0.42070000000000002</v>
      </c>
      <c r="AA40" s="21">
        <v>-244</v>
      </c>
      <c r="AB40" s="35"/>
      <c r="AC40" s="35"/>
      <c r="AD40" s="24" t="s">
        <v>170</v>
      </c>
      <c r="AE40" s="21">
        <v>622.78</v>
      </c>
      <c r="AF40" s="21">
        <v>1221</v>
      </c>
      <c r="AG40" s="29">
        <v>-0.4899</v>
      </c>
      <c r="AH40" s="25">
        <v>-598.22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 t="s">
        <v>142</v>
      </c>
      <c r="AZ40" s="21">
        <v>428.09</v>
      </c>
      <c r="BA40" s="21">
        <v>561.48</v>
      </c>
      <c r="BB40" s="29">
        <v>-0.23760000000000001</v>
      </c>
      <c r="BC40" s="21">
        <v>-133.38999999999999</v>
      </c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217</v>
      </c>
      <c r="BU40" s="21">
        <v>740.83</v>
      </c>
      <c r="BV40" s="21">
        <v>1250.83</v>
      </c>
      <c r="BW40" s="29">
        <v>-0.40770000000000001</v>
      </c>
      <c r="BX40" s="25">
        <v>-510</v>
      </c>
      <c r="BY40" s="35"/>
      <c r="BZ40" s="35"/>
      <c r="CA40" s="24" t="s">
        <v>253</v>
      </c>
      <c r="CB40" s="21">
        <v>206.53</v>
      </c>
      <c r="CC40" s="21">
        <v>302.74</v>
      </c>
      <c r="CD40" s="29">
        <v>-0.31780000000000003</v>
      </c>
      <c r="CE40" s="25">
        <v>-96.21</v>
      </c>
      <c r="CF40" s="35"/>
    </row>
    <row r="41" spans="1:84" x14ac:dyDescent="0.3">
      <c r="A41" s="35"/>
      <c r="B41" s="24" t="s">
        <v>75</v>
      </c>
      <c r="C41" s="21">
        <v>325.3</v>
      </c>
      <c r="D41" s="21">
        <v>586.96</v>
      </c>
      <c r="E41" s="29">
        <v>-0.44579999999999997</v>
      </c>
      <c r="F41" s="25">
        <v>-261.66000000000003</v>
      </c>
      <c r="G41" s="35"/>
      <c r="H41" s="35"/>
      <c r="I41" s="24" t="s">
        <v>99</v>
      </c>
      <c r="J41" s="21">
        <v>171</v>
      </c>
      <c r="K41" s="21">
        <v>339</v>
      </c>
      <c r="L41" s="29">
        <v>-0.49559999999999998</v>
      </c>
      <c r="M41" s="25">
        <v>-168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139</v>
      </c>
      <c r="X41" s="21">
        <v>303.85000000000002</v>
      </c>
      <c r="Y41" s="21">
        <v>515.38</v>
      </c>
      <c r="Z41" s="29">
        <v>-0.41039999999999999</v>
      </c>
      <c r="AA41" s="21">
        <v>-211.53</v>
      </c>
      <c r="AB41" s="35"/>
      <c r="AC41" s="35"/>
      <c r="AD41" s="24" t="s">
        <v>157</v>
      </c>
      <c r="AE41" s="21">
        <v>353</v>
      </c>
      <c r="AF41" s="21">
        <v>665</v>
      </c>
      <c r="AG41" s="29">
        <v>-0.46920000000000001</v>
      </c>
      <c r="AH41" s="25">
        <v>-312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227</v>
      </c>
      <c r="BU41" s="21">
        <v>1044.25</v>
      </c>
      <c r="BV41" s="21">
        <v>1752.21</v>
      </c>
      <c r="BW41" s="29">
        <v>-0.40400000000000003</v>
      </c>
      <c r="BX41" s="25">
        <v>-707.96</v>
      </c>
      <c r="BY41" s="35"/>
      <c r="BZ41" s="35"/>
      <c r="CA41" s="24" t="s">
        <v>246</v>
      </c>
      <c r="CB41" s="21">
        <v>175.18</v>
      </c>
      <c r="CC41" s="21">
        <v>256.32</v>
      </c>
      <c r="CD41" s="29">
        <v>-0.31659999999999999</v>
      </c>
      <c r="CE41" s="25">
        <v>-81.14</v>
      </c>
      <c r="CF41" s="35"/>
    </row>
    <row r="42" spans="1:84" ht="15" thickBot="1" x14ac:dyDescent="0.35">
      <c r="A42" s="35"/>
      <c r="B42" s="26" t="s">
        <v>71</v>
      </c>
      <c r="C42" s="33">
        <v>312</v>
      </c>
      <c r="D42" s="33">
        <v>560</v>
      </c>
      <c r="E42" s="34">
        <v>-0.44290000000000002</v>
      </c>
      <c r="F42" s="28">
        <v>-248</v>
      </c>
      <c r="G42" s="35"/>
      <c r="H42" s="35"/>
      <c r="I42" s="24" t="s">
        <v>94</v>
      </c>
      <c r="J42" s="21">
        <v>207</v>
      </c>
      <c r="K42" s="21">
        <v>393</v>
      </c>
      <c r="L42" s="29">
        <v>-0.4733</v>
      </c>
      <c r="M42" s="25">
        <v>-186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130</v>
      </c>
      <c r="X42" s="21">
        <v>239.82</v>
      </c>
      <c r="Y42" s="21">
        <v>403.62</v>
      </c>
      <c r="Z42" s="29">
        <v>-0.40579999999999999</v>
      </c>
      <c r="AA42" s="21">
        <v>-163.80000000000001</v>
      </c>
      <c r="AB42" s="35"/>
      <c r="AC42" s="35"/>
      <c r="AD42" s="24" t="s">
        <v>162</v>
      </c>
      <c r="AE42" s="21">
        <v>343</v>
      </c>
      <c r="AF42" s="21">
        <v>635</v>
      </c>
      <c r="AG42" s="29">
        <v>-0.45979999999999999</v>
      </c>
      <c r="AH42" s="25">
        <v>-292</v>
      </c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193</v>
      </c>
      <c r="BU42" s="21">
        <v>669</v>
      </c>
      <c r="BV42" s="21">
        <v>1111</v>
      </c>
      <c r="BW42" s="29">
        <v>-0.39779999999999999</v>
      </c>
      <c r="BX42" s="25">
        <v>-442</v>
      </c>
      <c r="BY42" s="35"/>
      <c r="BZ42" s="35"/>
      <c r="CA42" s="24" t="s">
        <v>249</v>
      </c>
      <c r="CB42" s="21">
        <v>268.89999999999998</v>
      </c>
      <c r="CC42" s="21">
        <v>391</v>
      </c>
      <c r="CD42" s="29">
        <v>-0.31230000000000002</v>
      </c>
      <c r="CE42" s="25">
        <v>-122.1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102</v>
      </c>
      <c r="J43" s="21">
        <v>180</v>
      </c>
      <c r="K43" s="21">
        <v>337</v>
      </c>
      <c r="L43" s="29">
        <v>-0.46589999999999998</v>
      </c>
      <c r="M43" s="25">
        <v>-157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127</v>
      </c>
      <c r="X43" s="21">
        <v>244.76</v>
      </c>
      <c r="Y43" s="21">
        <v>400</v>
      </c>
      <c r="Z43" s="29">
        <v>-0.3881</v>
      </c>
      <c r="AA43" s="21">
        <v>-155.24</v>
      </c>
      <c r="AB43" s="35"/>
      <c r="AC43" s="35"/>
      <c r="AD43" s="24" t="s">
        <v>167</v>
      </c>
      <c r="AE43" s="21">
        <v>430</v>
      </c>
      <c r="AF43" s="21">
        <v>760</v>
      </c>
      <c r="AG43" s="29">
        <v>-0.43419999999999997</v>
      </c>
      <c r="AH43" s="25">
        <v>-330</v>
      </c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213</v>
      </c>
      <c r="BU43" s="21">
        <v>759</v>
      </c>
      <c r="BV43" s="21">
        <v>1257.02</v>
      </c>
      <c r="BW43" s="29">
        <v>-0.3962</v>
      </c>
      <c r="BX43" s="25">
        <v>-498.02</v>
      </c>
      <c r="BY43" s="35"/>
      <c r="BZ43" s="35"/>
      <c r="CA43" s="24" t="s">
        <v>251</v>
      </c>
      <c r="CB43" s="21">
        <v>299.02</v>
      </c>
      <c r="CC43" s="21">
        <v>431.37</v>
      </c>
      <c r="CD43" s="29">
        <v>-0.30680000000000002</v>
      </c>
      <c r="CE43" s="25">
        <v>-132.35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107</v>
      </c>
      <c r="J44" s="21">
        <v>231</v>
      </c>
      <c r="K44" s="21">
        <v>425</v>
      </c>
      <c r="L44" s="29">
        <v>-0.45650000000000002</v>
      </c>
      <c r="M44" s="25">
        <v>-194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140</v>
      </c>
      <c r="X44" s="21">
        <v>348.97</v>
      </c>
      <c r="Y44" s="21">
        <v>525.74</v>
      </c>
      <c r="Z44" s="29">
        <v>-0.3362</v>
      </c>
      <c r="AA44" s="21">
        <v>-176.77</v>
      </c>
      <c r="AB44" s="35"/>
      <c r="AC44" s="35"/>
      <c r="AD44" s="24" t="s">
        <v>283</v>
      </c>
      <c r="AE44" s="21">
        <v>10506</v>
      </c>
      <c r="AF44" s="21">
        <v>16504</v>
      </c>
      <c r="AG44" s="29">
        <v>-0.3634</v>
      </c>
      <c r="AH44" s="25">
        <v>-5998</v>
      </c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190</v>
      </c>
      <c r="BU44" s="21">
        <v>534.88</v>
      </c>
      <c r="BV44" s="21">
        <v>885.67</v>
      </c>
      <c r="BW44" s="29">
        <v>-0.39610000000000001</v>
      </c>
      <c r="BX44" s="25">
        <v>-350.79</v>
      </c>
      <c r="BY44" s="35"/>
      <c r="BZ44" s="35"/>
      <c r="CA44" s="24" t="s">
        <v>257</v>
      </c>
      <c r="CB44" s="21">
        <v>397.27</v>
      </c>
      <c r="CC44" s="21">
        <v>572.73</v>
      </c>
      <c r="CD44" s="29">
        <v>-0.30640000000000001</v>
      </c>
      <c r="CE44" s="25">
        <v>-175.46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105</v>
      </c>
      <c r="J45" s="21">
        <v>176.9</v>
      </c>
      <c r="K45" s="21">
        <v>325</v>
      </c>
      <c r="L45" s="29">
        <v>-0.45569999999999999</v>
      </c>
      <c r="M45" s="25">
        <v>-148.1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 t="s">
        <v>171</v>
      </c>
      <c r="AE45" s="21">
        <v>12850</v>
      </c>
      <c r="AF45" s="21">
        <v>18700</v>
      </c>
      <c r="AG45" s="29">
        <v>-0.31280000000000002</v>
      </c>
      <c r="AH45" s="25">
        <v>-5850</v>
      </c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198</v>
      </c>
      <c r="BU45" s="21">
        <v>690.37</v>
      </c>
      <c r="BV45" s="21">
        <v>1141.22</v>
      </c>
      <c r="BW45" s="29">
        <v>-0.39510000000000001</v>
      </c>
      <c r="BX45" s="25">
        <v>-450.85</v>
      </c>
      <c r="BY45" s="35"/>
      <c r="BZ45" s="35"/>
      <c r="CA45" s="24" t="s">
        <v>239</v>
      </c>
      <c r="CB45" s="21">
        <v>199.1</v>
      </c>
      <c r="CC45" s="21">
        <v>285.39</v>
      </c>
      <c r="CD45" s="29">
        <v>-0.3024</v>
      </c>
      <c r="CE45" s="25">
        <v>-86.29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85</v>
      </c>
      <c r="J46" s="21">
        <v>280</v>
      </c>
      <c r="K46" s="21">
        <v>514</v>
      </c>
      <c r="L46" s="29">
        <v>-0.45529999999999998</v>
      </c>
      <c r="M46" s="25">
        <v>-234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 t="s">
        <v>161</v>
      </c>
      <c r="AE46" s="33">
        <v>500</v>
      </c>
      <c r="AF46" s="33">
        <v>712.26</v>
      </c>
      <c r="AG46" s="34">
        <v>-0.29799999999999999</v>
      </c>
      <c r="AH46" s="28">
        <v>-212.26</v>
      </c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228</v>
      </c>
      <c r="BU46" s="21">
        <v>691.59</v>
      </c>
      <c r="BV46" s="21">
        <v>1140.19</v>
      </c>
      <c r="BW46" s="29">
        <v>-0.39340000000000003</v>
      </c>
      <c r="BX46" s="25">
        <v>-448.6</v>
      </c>
      <c r="BY46" s="35"/>
      <c r="BZ46" s="35"/>
      <c r="CA46" s="24" t="s">
        <v>244</v>
      </c>
      <c r="CB46" s="21">
        <v>214.25</v>
      </c>
      <c r="CC46" s="21">
        <v>301.79000000000002</v>
      </c>
      <c r="CD46" s="29">
        <v>-0.29010000000000002</v>
      </c>
      <c r="CE46" s="25">
        <v>-87.54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106</v>
      </c>
      <c r="J47" s="21">
        <v>163</v>
      </c>
      <c r="K47" s="21">
        <v>295</v>
      </c>
      <c r="L47" s="29">
        <v>-0.44750000000000001</v>
      </c>
      <c r="M47" s="25">
        <v>-132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 t="s">
        <v>156</v>
      </c>
      <c r="AE47" s="21">
        <v>520</v>
      </c>
      <c r="AF47" s="21">
        <v>728.55</v>
      </c>
      <c r="AG47" s="29">
        <v>-0.2863</v>
      </c>
      <c r="AH47" s="21">
        <v>-208.55</v>
      </c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192</v>
      </c>
      <c r="BU47" s="21">
        <v>769.9</v>
      </c>
      <c r="BV47" s="21">
        <v>1265.2</v>
      </c>
      <c r="BW47" s="29">
        <v>-0.39150000000000001</v>
      </c>
      <c r="BX47" s="25">
        <v>-495.3</v>
      </c>
      <c r="BY47" s="35"/>
      <c r="BZ47" s="35"/>
      <c r="CA47" s="24" t="s">
        <v>248</v>
      </c>
      <c r="CB47" s="21">
        <v>506.12</v>
      </c>
      <c r="CC47" s="21">
        <v>708.53</v>
      </c>
      <c r="CD47" s="29">
        <v>-0.28570000000000001</v>
      </c>
      <c r="CE47" s="25">
        <v>-202.41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112</v>
      </c>
      <c r="J48" s="21">
        <v>168.93</v>
      </c>
      <c r="K48" s="21">
        <v>299.8</v>
      </c>
      <c r="L48" s="29">
        <v>-0.4365</v>
      </c>
      <c r="M48" s="25">
        <v>-130.87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221</v>
      </c>
      <c r="BU48" s="21">
        <v>901.53</v>
      </c>
      <c r="BV48" s="21">
        <v>1473.96</v>
      </c>
      <c r="BW48" s="29">
        <v>-0.38840000000000002</v>
      </c>
      <c r="BX48" s="25">
        <v>-572.42999999999995</v>
      </c>
      <c r="BY48" s="35"/>
      <c r="BZ48" s="35"/>
      <c r="CA48" s="24" t="s">
        <v>255</v>
      </c>
      <c r="CB48" s="21">
        <v>383.1</v>
      </c>
      <c r="CC48" s="21">
        <v>535.9</v>
      </c>
      <c r="CD48" s="29">
        <v>-0.28510000000000002</v>
      </c>
      <c r="CE48" s="25">
        <v>-152.80000000000001</v>
      </c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279</v>
      </c>
      <c r="J49" s="21">
        <v>366</v>
      </c>
      <c r="K49" s="21">
        <v>649.29999999999995</v>
      </c>
      <c r="L49" s="29">
        <v>-0.43630000000000002</v>
      </c>
      <c r="M49" s="25">
        <v>-283.3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218</v>
      </c>
      <c r="BU49" s="21">
        <v>711.82</v>
      </c>
      <c r="BV49" s="21">
        <v>1163.6400000000001</v>
      </c>
      <c r="BW49" s="29">
        <v>-0.38829999999999998</v>
      </c>
      <c r="BX49" s="25">
        <v>-451.82</v>
      </c>
      <c r="BY49" s="35"/>
      <c r="BZ49" s="35"/>
      <c r="CA49" s="24" t="s">
        <v>245</v>
      </c>
      <c r="CB49" s="21">
        <v>217.31</v>
      </c>
      <c r="CC49" s="21">
        <v>298.56</v>
      </c>
      <c r="CD49" s="29">
        <v>-0.27210000000000001</v>
      </c>
      <c r="CE49" s="25">
        <v>-81.25</v>
      </c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104</v>
      </c>
      <c r="J50" s="21">
        <v>237.1</v>
      </c>
      <c r="K50" s="21">
        <v>420</v>
      </c>
      <c r="L50" s="29">
        <v>-0.4355</v>
      </c>
      <c r="M50" s="25">
        <v>-182.9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278</v>
      </c>
      <c r="BU50" s="21">
        <v>962.4</v>
      </c>
      <c r="BV50" s="21">
        <v>1540</v>
      </c>
      <c r="BW50" s="29">
        <v>-0.37509999999999999</v>
      </c>
      <c r="BX50" s="25">
        <v>-577.6</v>
      </c>
      <c r="BY50" s="35"/>
      <c r="BZ50" s="35"/>
      <c r="CA50" s="24" t="s">
        <v>247</v>
      </c>
      <c r="CB50" s="21">
        <v>191.14</v>
      </c>
      <c r="CC50" s="21">
        <v>259.24</v>
      </c>
      <c r="CD50" s="29">
        <v>-0.26269999999999999</v>
      </c>
      <c r="CE50" s="25">
        <v>-68.099999999999994</v>
      </c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111</v>
      </c>
      <c r="J51" s="21">
        <v>142.46</v>
      </c>
      <c r="K51" s="21">
        <v>248.57</v>
      </c>
      <c r="L51" s="29">
        <v>-0.4269</v>
      </c>
      <c r="M51" s="25">
        <v>-106.11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204</v>
      </c>
      <c r="BU51" s="21">
        <v>882</v>
      </c>
      <c r="BV51" s="21">
        <v>1397</v>
      </c>
      <c r="BW51" s="29">
        <v>-0.36859999999999998</v>
      </c>
      <c r="BX51" s="25">
        <v>-515</v>
      </c>
      <c r="BY51" s="35"/>
      <c r="BZ51" s="35"/>
      <c r="CA51" s="24" t="s">
        <v>240</v>
      </c>
      <c r="CB51" s="21">
        <v>248.91</v>
      </c>
      <c r="CC51" s="21">
        <v>336.63</v>
      </c>
      <c r="CD51" s="29">
        <v>-0.2606</v>
      </c>
      <c r="CE51" s="25">
        <v>-87.72</v>
      </c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95</v>
      </c>
      <c r="J52" s="21">
        <v>227</v>
      </c>
      <c r="K52" s="21">
        <v>383</v>
      </c>
      <c r="L52" s="29">
        <v>-0.4073</v>
      </c>
      <c r="M52" s="25">
        <v>-156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200</v>
      </c>
      <c r="BU52" s="21">
        <v>1035.71</v>
      </c>
      <c r="BV52" s="21">
        <v>1635.71</v>
      </c>
      <c r="BW52" s="29">
        <v>-0.36680000000000001</v>
      </c>
      <c r="BX52" s="25">
        <v>-600</v>
      </c>
      <c r="BY52" s="35"/>
      <c r="BZ52" s="35"/>
      <c r="CA52" s="26" t="s">
        <v>258</v>
      </c>
      <c r="CB52" s="33">
        <v>994.85</v>
      </c>
      <c r="CC52" s="33">
        <v>1460</v>
      </c>
      <c r="CD52" s="34">
        <v>-0.31859999999999999</v>
      </c>
      <c r="CE52" s="28">
        <v>-465.15</v>
      </c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114</v>
      </c>
      <c r="J53" s="21">
        <v>249.5</v>
      </c>
      <c r="K53" s="21">
        <v>417.5</v>
      </c>
      <c r="L53" s="29">
        <v>-0.40239999999999998</v>
      </c>
      <c r="M53" s="25">
        <v>-168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209</v>
      </c>
      <c r="BU53" s="21">
        <v>666.39</v>
      </c>
      <c r="BV53" s="21">
        <v>1036.8900000000001</v>
      </c>
      <c r="BW53" s="29">
        <v>-0.35730000000000001</v>
      </c>
      <c r="BX53" s="25">
        <v>-370.5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86</v>
      </c>
      <c r="J54" s="21">
        <v>252.82</v>
      </c>
      <c r="K54" s="21">
        <v>421.82</v>
      </c>
      <c r="L54" s="29">
        <v>-0.40060000000000001</v>
      </c>
      <c r="M54" s="25">
        <v>-169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226</v>
      </c>
      <c r="BU54" s="21">
        <v>829.66</v>
      </c>
      <c r="BV54" s="21">
        <v>1288.1400000000001</v>
      </c>
      <c r="BW54" s="29">
        <v>-0.35589999999999999</v>
      </c>
      <c r="BX54" s="25">
        <v>-458.48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84</v>
      </c>
      <c r="J55" s="21">
        <v>222.67</v>
      </c>
      <c r="K55" s="21">
        <v>368</v>
      </c>
      <c r="L55" s="29">
        <v>-0.39489999999999997</v>
      </c>
      <c r="M55" s="25">
        <v>-145.33000000000001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195</v>
      </c>
      <c r="BU55" s="21">
        <v>956.52</v>
      </c>
      <c r="BV55" s="21">
        <v>1476.52</v>
      </c>
      <c r="BW55" s="29">
        <v>-0.35220000000000001</v>
      </c>
      <c r="BX55" s="25">
        <v>-520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276</v>
      </c>
      <c r="J56" s="21">
        <v>393</v>
      </c>
      <c r="K56" s="21">
        <v>645</v>
      </c>
      <c r="L56" s="29">
        <v>-0.39069999999999999</v>
      </c>
      <c r="M56" s="25">
        <v>-252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223</v>
      </c>
      <c r="BU56" s="21">
        <v>1456.52</v>
      </c>
      <c r="BV56" s="21">
        <v>2226.09</v>
      </c>
      <c r="BW56" s="29">
        <v>-0.34570000000000001</v>
      </c>
      <c r="BX56" s="25">
        <v>-769.57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97</v>
      </c>
      <c r="J57" s="21">
        <v>300</v>
      </c>
      <c r="K57" s="21">
        <v>490</v>
      </c>
      <c r="L57" s="29">
        <v>-0.38779999999999998</v>
      </c>
      <c r="M57" s="25">
        <v>-190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205</v>
      </c>
      <c r="BU57" s="21">
        <v>836.69</v>
      </c>
      <c r="BV57" s="21">
        <v>1273.5899999999999</v>
      </c>
      <c r="BW57" s="29">
        <v>-0.34300000000000003</v>
      </c>
      <c r="BX57" s="25">
        <v>-436.9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116</v>
      </c>
      <c r="J58" s="21">
        <v>666.09</v>
      </c>
      <c r="K58" s="21">
        <v>1087.83</v>
      </c>
      <c r="L58" s="29">
        <v>-0.38769999999999999</v>
      </c>
      <c r="M58" s="25">
        <v>-421.74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202</v>
      </c>
      <c r="BU58" s="21">
        <v>1646.51</v>
      </c>
      <c r="BV58" s="21">
        <v>2497.67</v>
      </c>
      <c r="BW58" s="29">
        <v>-0.34079999999999999</v>
      </c>
      <c r="BX58" s="25">
        <v>-851.16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96</v>
      </c>
      <c r="J59" s="21">
        <v>307.18</v>
      </c>
      <c r="K59" s="21">
        <v>496.36</v>
      </c>
      <c r="L59" s="29">
        <v>-0.38109999999999999</v>
      </c>
      <c r="M59" s="25">
        <v>-189.18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191</v>
      </c>
      <c r="BU59" s="21">
        <v>811.82</v>
      </c>
      <c r="BV59" s="21">
        <v>1218.18</v>
      </c>
      <c r="BW59" s="29">
        <v>-0.33360000000000001</v>
      </c>
      <c r="BX59" s="25">
        <v>-406.36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79</v>
      </c>
      <c r="J60" s="21">
        <v>293.45999999999998</v>
      </c>
      <c r="K60" s="21">
        <v>471.96</v>
      </c>
      <c r="L60" s="29">
        <v>-0.37819999999999998</v>
      </c>
      <c r="M60" s="25">
        <v>-178.5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224</v>
      </c>
      <c r="BU60" s="21">
        <v>1026.0899999999999</v>
      </c>
      <c r="BV60" s="21">
        <v>1539.13</v>
      </c>
      <c r="BW60" s="29">
        <v>-0.33329999999999999</v>
      </c>
      <c r="BX60" s="25">
        <v>-513.04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115</v>
      </c>
      <c r="J61" s="21">
        <v>284.29000000000002</v>
      </c>
      <c r="K61" s="21">
        <v>450.48</v>
      </c>
      <c r="L61" s="29">
        <v>-0.36890000000000001</v>
      </c>
      <c r="M61" s="25">
        <v>-166.19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222</v>
      </c>
      <c r="BU61" s="21">
        <v>874.29</v>
      </c>
      <c r="BV61" s="21">
        <v>1310.48</v>
      </c>
      <c r="BW61" s="29">
        <v>-0.33279999999999998</v>
      </c>
      <c r="BX61" s="25">
        <v>-436.19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89</v>
      </c>
      <c r="J62" s="21">
        <v>458.23</v>
      </c>
      <c r="K62" s="21">
        <v>721.72</v>
      </c>
      <c r="L62" s="29">
        <v>-0.36509999999999998</v>
      </c>
      <c r="M62" s="25">
        <v>-263.49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197</v>
      </c>
      <c r="BU62" s="21">
        <v>808.94</v>
      </c>
      <c r="BV62" s="21">
        <v>1199.19</v>
      </c>
      <c r="BW62" s="29">
        <v>-0.32540000000000002</v>
      </c>
      <c r="BX62" s="25">
        <v>-390.25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88</v>
      </c>
      <c r="J63" s="21">
        <v>214.95</v>
      </c>
      <c r="K63" s="21">
        <v>330</v>
      </c>
      <c r="L63" s="29">
        <v>-0.34860000000000002</v>
      </c>
      <c r="M63" s="25">
        <v>-115.05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230</v>
      </c>
      <c r="BU63" s="21">
        <v>798.32</v>
      </c>
      <c r="BV63" s="21">
        <v>1178.1500000000001</v>
      </c>
      <c r="BW63" s="29">
        <v>-0.32240000000000002</v>
      </c>
      <c r="BX63" s="25">
        <v>-379.83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82</v>
      </c>
      <c r="J64" s="21">
        <v>639.09</v>
      </c>
      <c r="K64" s="21">
        <v>972.73</v>
      </c>
      <c r="L64" s="29">
        <v>-0.34300000000000003</v>
      </c>
      <c r="M64" s="25">
        <v>-333.64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203</v>
      </c>
      <c r="BU64" s="21">
        <v>978.75</v>
      </c>
      <c r="BV64" s="21">
        <v>1440.38</v>
      </c>
      <c r="BW64" s="29">
        <v>-0.32050000000000001</v>
      </c>
      <c r="BX64" s="25">
        <v>-461.63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117</v>
      </c>
      <c r="J65" s="21">
        <v>326.36</v>
      </c>
      <c r="K65" s="21">
        <v>495.45</v>
      </c>
      <c r="L65" s="29">
        <v>-0.34129999999999999</v>
      </c>
      <c r="M65" s="25">
        <v>-169.09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210</v>
      </c>
      <c r="BU65" s="21">
        <v>1025.94</v>
      </c>
      <c r="BV65" s="21">
        <v>1498</v>
      </c>
      <c r="BW65" s="29">
        <v>-0.31509999999999999</v>
      </c>
      <c r="BX65" s="25">
        <v>-472.06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78</v>
      </c>
      <c r="J66" s="21">
        <v>476.37</v>
      </c>
      <c r="K66" s="21">
        <v>705.49</v>
      </c>
      <c r="L66" s="29">
        <v>-0.32479999999999998</v>
      </c>
      <c r="M66" s="25">
        <v>-229.12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212</v>
      </c>
      <c r="BU66" s="21">
        <v>752.1</v>
      </c>
      <c r="BV66" s="21">
        <v>1075.6300000000001</v>
      </c>
      <c r="BW66" s="29">
        <v>-0.30080000000000001</v>
      </c>
      <c r="BX66" s="25">
        <v>-323.52999999999997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108</v>
      </c>
      <c r="J67" s="21">
        <v>129.80000000000001</v>
      </c>
      <c r="K67" s="21">
        <v>189.64</v>
      </c>
      <c r="L67" s="29">
        <v>-0.3155</v>
      </c>
      <c r="M67" s="25">
        <v>-59.84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199</v>
      </c>
      <c r="BU67" s="21">
        <v>862.14</v>
      </c>
      <c r="BV67" s="21">
        <v>1227.1300000000001</v>
      </c>
      <c r="BW67" s="29">
        <v>-0.2974</v>
      </c>
      <c r="BX67" s="25">
        <v>-364.99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113</v>
      </c>
      <c r="J68" s="21">
        <v>130.19999999999999</v>
      </c>
      <c r="K68" s="21">
        <v>189.67</v>
      </c>
      <c r="L68" s="29">
        <v>-0.3135</v>
      </c>
      <c r="M68" s="25">
        <v>-59.47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231</v>
      </c>
      <c r="BU68" s="21">
        <v>1216.67</v>
      </c>
      <c r="BV68" s="21">
        <v>1700</v>
      </c>
      <c r="BW68" s="29">
        <v>-0.2843</v>
      </c>
      <c r="BX68" s="25">
        <v>-483.33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277</v>
      </c>
      <c r="J69" s="33">
        <v>395</v>
      </c>
      <c r="K69" s="33">
        <v>569</v>
      </c>
      <c r="L69" s="34">
        <v>-0.30580000000000002</v>
      </c>
      <c r="M69" s="28">
        <v>-174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216</v>
      </c>
      <c r="BU69" s="21">
        <v>825.21</v>
      </c>
      <c r="BV69" s="21">
        <v>1150.42</v>
      </c>
      <c r="BW69" s="29">
        <v>-0.28270000000000001</v>
      </c>
      <c r="BX69" s="25">
        <v>-325.20999999999998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90</v>
      </c>
      <c r="J70" s="21">
        <v>241</v>
      </c>
      <c r="K70" s="21">
        <v>343.5</v>
      </c>
      <c r="L70" s="29">
        <v>-0.2984</v>
      </c>
      <c r="M70" s="21">
        <v>-102.5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229</v>
      </c>
      <c r="BU70" s="21">
        <v>2199.3200000000002</v>
      </c>
      <c r="BV70" s="21">
        <v>2563.39</v>
      </c>
      <c r="BW70" s="29">
        <v>-0.14199999999999999</v>
      </c>
      <c r="BX70" s="25">
        <v>-364.07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91</v>
      </c>
      <c r="J71" s="21">
        <v>244.45</v>
      </c>
      <c r="K71" s="21">
        <v>331</v>
      </c>
      <c r="L71" s="29">
        <v>-0.26150000000000001</v>
      </c>
      <c r="M71" s="21">
        <v>-86.55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220</v>
      </c>
      <c r="BU71" s="21">
        <v>1798.4</v>
      </c>
      <c r="BV71" s="21">
        <v>1760</v>
      </c>
      <c r="BW71" s="29">
        <v>2.18E-2</v>
      </c>
      <c r="BX71" s="25">
        <v>38.4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273</v>
      </c>
      <c r="J72" s="21">
        <v>395.03</v>
      </c>
      <c r="K72" s="21">
        <v>496.96</v>
      </c>
      <c r="L72" s="29">
        <v>-0.2051</v>
      </c>
      <c r="M72" s="21">
        <v>-101.93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206</v>
      </c>
      <c r="BU72" s="33">
        <v>1453.64</v>
      </c>
      <c r="BV72" s="33">
        <v>1201.82</v>
      </c>
      <c r="BW72" s="34">
        <v>0.20949999999999999</v>
      </c>
      <c r="BX72" s="28">
        <v>251.82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92</v>
      </c>
      <c r="J73" s="21">
        <v>594.30999999999995</v>
      </c>
      <c r="K73" s="21">
        <v>587.67999999999995</v>
      </c>
      <c r="L73" s="29">
        <v>1.1299999999999999E-2</v>
      </c>
      <c r="M73" s="21">
        <v>6.63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282</v>
      </c>
      <c r="J74" s="21">
        <v>344.5</v>
      </c>
      <c r="K74" s="21">
        <v>261.7</v>
      </c>
      <c r="L74" s="29">
        <v>0.31640000000000001</v>
      </c>
      <c r="M74" s="21">
        <v>82.8</v>
      </c>
      <c r="N74" s="35"/>
      <c r="O74" s="35"/>
      <c r="P74" s="35"/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F4A7D-3C22-4372-B589-4EC69B82F988}">
  <dimension ref="A1:CF80"/>
  <sheetViews>
    <sheetView zoomScale="112" zoomScaleNormal="85" workbookViewId="0">
      <selection activeCell="CC52" sqref="CC52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263</v>
      </c>
      <c r="B1" s="76"/>
      <c r="C1" s="76"/>
      <c r="D1" s="77"/>
      <c r="I1" s="35"/>
      <c r="J1" s="66" t="s">
        <v>43</v>
      </c>
      <c r="K1" s="67"/>
      <c r="L1" s="67"/>
      <c r="M1" s="67"/>
      <c r="N1" s="67"/>
      <c r="O1" s="67"/>
      <c r="P1" s="68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9"/>
      <c r="K2" s="70"/>
      <c r="L2" s="70"/>
      <c r="M2" s="70"/>
      <c r="N2" s="70"/>
      <c r="O2" s="70"/>
      <c r="P2" s="71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272</v>
      </c>
      <c r="D3" s="25"/>
      <c r="I3" s="35"/>
      <c r="J3" s="69"/>
      <c r="K3" s="70"/>
      <c r="L3" s="70"/>
      <c r="M3" s="70"/>
      <c r="N3" s="70"/>
      <c r="O3" s="70"/>
      <c r="P3" s="71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44</v>
      </c>
      <c r="L5" s="21">
        <v>1957.36</v>
      </c>
      <c r="M5" s="21">
        <v>1330.4</v>
      </c>
      <c r="N5" s="29">
        <v>0.4713</v>
      </c>
      <c r="O5" s="21">
        <v>626.96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49</v>
      </c>
      <c r="L6" s="21">
        <v>2229.33</v>
      </c>
      <c r="M6" s="21">
        <v>1554.58</v>
      </c>
      <c r="N6" s="29">
        <v>0.434</v>
      </c>
      <c r="O6" s="21">
        <v>674.75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47</v>
      </c>
      <c r="L7" s="21">
        <v>4045.81</v>
      </c>
      <c r="M7" s="21">
        <v>3096.5</v>
      </c>
      <c r="N7" s="29">
        <v>0.30659999999999998</v>
      </c>
      <c r="O7" s="21">
        <v>949.31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46</v>
      </c>
      <c r="L8" s="21">
        <v>74.63</v>
      </c>
      <c r="M8" s="21">
        <v>58.57</v>
      </c>
      <c r="N8" s="29">
        <v>0.2742</v>
      </c>
      <c r="O8" s="21">
        <v>16.059999999999999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45</v>
      </c>
      <c r="L9" s="21">
        <v>2579.35</v>
      </c>
      <c r="M9" s="21">
        <v>2038.71</v>
      </c>
      <c r="N9" s="29">
        <v>0.26519999999999999</v>
      </c>
      <c r="O9" s="21">
        <v>540.64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54</v>
      </c>
      <c r="L10" s="21">
        <v>4930.37</v>
      </c>
      <c r="M10" s="21">
        <v>4013.54</v>
      </c>
      <c r="N10" s="29">
        <v>0.22839999999999999</v>
      </c>
      <c r="O10" s="21">
        <v>916.83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52</v>
      </c>
      <c r="L11" s="21">
        <v>5592.64</v>
      </c>
      <c r="M11" s="21">
        <v>4569.79</v>
      </c>
      <c r="N11" s="29">
        <v>0.2238</v>
      </c>
      <c r="O11" s="21">
        <v>1022.85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50</v>
      </c>
      <c r="L12" s="21">
        <v>1658.96</v>
      </c>
      <c r="M12" s="21">
        <v>1358.14</v>
      </c>
      <c r="N12" s="29">
        <v>0.2215</v>
      </c>
      <c r="O12" s="21">
        <v>300.82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53</v>
      </c>
      <c r="L13" s="21">
        <v>2985.77</v>
      </c>
      <c r="M13" s="21">
        <v>2460.12</v>
      </c>
      <c r="N13" s="29">
        <v>0.2137</v>
      </c>
      <c r="O13" s="21">
        <v>525.65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32</v>
      </c>
      <c r="L14" s="21">
        <v>2196.25</v>
      </c>
      <c r="M14" s="21">
        <v>1862.06</v>
      </c>
      <c r="N14" s="29">
        <v>0.17949999999999999</v>
      </c>
      <c r="O14" s="21">
        <v>334.19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51</v>
      </c>
      <c r="L15" s="21">
        <v>10333.61</v>
      </c>
      <c r="M15" s="21">
        <v>8968.5</v>
      </c>
      <c r="N15" s="29">
        <v>0.1522</v>
      </c>
      <c r="O15" s="21">
        <v>1365.11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48</v>
      </c>
      <c r="L16" s="21">
        <v>8644.36</v>
      </c>
      <c r="M16" s="21">
        <v>7562.86</v>
      </c>
      <c r="N16" s="29">
        <v>0.14299999999999999</v>
      </c>
      <c r="O16" s="21">
        <v>1081.5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55</v>
      </c>
      <c r="L17" s="21">
        <v>1438.61</v>
      </c>
      <c r="M17" s="21">
        <v>1317.48</v>
      </c>
      <c r="N17" s="29">
        <v>9.1899999999999996E-2</v>
      </c>
      <c r="O17" s="41">
        <v>121.13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56</v>
      </c>
      <c r="L18" s="33">
        <v>14.85</v>
      </c>
      <c r="M18" s="33">
        <v>13.72</v>
      </c>
      <c r="N18" s="34">
        <v>8.2400000000000001E-2</v>
      </c>
      <c r="O18" s="33">
        <v>1.1299999999999999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2" t="s">
        <v>77</v>
      </c>
      <c r="C26" s="73"/>
      <c r="D26" s="73"/>
      <c r="E26" s="73"/>
      <c r="F26" s="74"/>
      <c r="G26" s="35"/>
      <c r="H26" s="35"/>
      <c r="I26" s="35"/>
      <c r="J26" s="35"/>
      <c r="K26" s="35"/>
      <c r="L26" s="35"/>
      <c r="M26" s="35"/>
      <c r="N26" s="35"/>
      <c r="O26" s="35"/>
      <c r="P26" s="60" t="s">
        <v>124</v>
      </c>
      <c r="Q26" s="61"/>
      <c r="R26" s="61"/>
      <c r="S26" s="61"/>
      <c r="T26" s="62"/>
      <c r="U26" s="35"/>
      <c r="V26" s="35"/>
      <c r="W26" s="60" t="s">
        <v>141</v>
      </c>
      <c r="X26" s="61"/>
      <c r="Y26" s="61"/>
      <c r="Z26" s="61"/>
      <c r="AA26" s="62"/>
      <c r="AB26" s="35"/>
      <c r="AC26" s="35"/>
      <c r="AD26" s="60" t="s">
        <v>153</v>
      </c>
      <c r="AE26" s="61"/>
      <c r="AF26" s="61"/>
      <c r="AG26" s="61"/>
      <c r="AH26" s="62"/>
      <c r="AI26" s="35"/>
      <c r="AJ26" s="35"/>
      <c r="AK26" s="60" t="s">
        <v>174</v>
      </c>
      <c r="AL26" s="61"/>
      <c r="AM26" s="61"/>
      <c r="AN26" s="61"/>
      <c r="AO26" s="62"/>
      <c r="AP26" s="35"/>
      <c r="AQ26" s="35"/>
      <c r="AR26" s="60" t="s">
        <v>177</v>
      </c>
      <c r="AS26" s="61"/>
      <c r="AT26" s="61"/>
      <c r="AU26" s="61"/>
      <c r="AV26" s="62"/>
      <c r="AW26" s="35"/>
      <c r="AX26" s="35"/>
      <c r="AY26" s="60" t="s">
        <v>178</v>
      </c>
      <c r="AZ26" s="61"/>
      <c r="BA26" s="61"/>
      <c r="BB26" s="61"/>
      <c r="BC26" s="62"/>
      <c r="BD26" s="35"/>
      <c r="BE26" s="35"/>
      <c r="BF26" s="60" t="s">
        <v>179</v>
      </c>
      <c r="BG26" s="61"/>
      <c r="BH26" s="61"/>
      <c r="BI26" s="61"/>
      <c r="BJ26" s="62"/>
      <c r="BK26" s="35"/>
      <c r="BL26" s="35"/>
      <c r="BM26" s="60" t="s">
        <v>188</v>
      </c>
      <c r="BN26" s="61"/>
      <c r="BO26" s="61"/>
      <c r="BP26" s="61"/>
      <c r="BQ26" s="62"/>
      <c r="BR26" s="35"/>
      <c r="BS26" s="35"/>
      <c r="BT26" s="60" t="s">
        <v>189</v>
      </c>
      <c r="BU26" s="61"/>
      <c r="BV26" s="61"/>
      <c r="BW26" s="61"/>
      <c r="BX26" s="62"/>
      <c r="BY26" s="35"/>
      <c r="BZ26" s="35"/>
      <c r="CA26" s="60" t="s">
        <v>234</v>
      </c>
      <c r="CB26" s="61"/>
      <c r="CC26" s="61"/>
      <c r="CD26" s="61"/>
      <c r="CE26" s="62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0" t="s">
        <v>118</v>
      </c>
      <c r="J27" s="61"/>
      <c r="K27" s="61"/>
      <c r="L27" s="61"/>
      <c r="M27" s="62"/>
      <c r="N27" s="35"/>
      <c r="O27" s="35"/>
      <c r="P27" s="63"/>
      <c r="Q27" s="64"/>
      <c r="R27" s="64"/>
      <c r="S27" s="64"/>
      <c r="T27" s="65"/>
      <c r="U27" s="35"/>
      <c r="V27" s="35"/>
      <c r="W27" s="63"/>
      <c r="X27" s="64"/>
      <c r="Y27" s="64"/>
      <c r="Z27" s="64"/>
      <c r="AA27" s="65"/>
      <c r="AB27" s="35"/>
      <c r="AC27" s="35"/>
      <c r="AD27" s="63"/>
      <c r="AE27" s="64"/>
      <c r="AF27" s="64"/>
      <c r="AG27" s="64"/>
      <c r="AH27" s="65"/>
      <c r="AI27" s="35"/>
      <c r="AJ27" s="35"/>
      <c r="AK27" s="63"/>
      <c r="AL27" s="64"/>
      <c r="AM27" s="64"/>
      <c r="AN27" s="64"/>
      <c r="AO27" s="65"/>
      <c r="AP27" s="35"/>
      <c r="AQ27" s="35"/>
      <c r="AR27" s="63"/>
      <c r="AS27" s="64"/>
      <c r="AT27" s="64"/>
      <c r="AU27" s="64"/>
      <c r="AV27" s="65"/>
      <c r="AW27" s="35"/>
      <c r="AX27" s="35"/>
      <c r="AY27" s="63"/>
      <c r="AZ27" s="64"/>
      <c r="BA27" s="64"/>
      <c r="BB27" s="64"/>
      <c r="BC27" s="65"/>
      <c r="BD27" s="35"/>
      <c r="BE27" s="35"/>
      <c r="BF27" s="63"/>
      <c r="BG27" s="64"/>
      <c r="BH27" s="64"/>
      <c r="BI27" s="64"/>
      <c r="BJ27" s="65"/>
      <c r="BK27" s="35"/>
      <c r="BL27" s="35"/>
      <c r="BM27" s="63"/>
      <c r="BN27" s="64"/>
      <c r="BO27" s="64"/>
      <c r="BP27" s="64"/>
      <c r="BQ27" s="65"/>
      <c r="BR27" s="35"/>
      <c r="BS27" s="35"/>
      <c r="BT27" s="63"/>
      <c r="BU27" s="64"/>
      <c r="BV27" s="64"/>
      <c r="BW27" s="64"/>
      <c r="BX27" s="65"/>
      <c r="BY27" s="35"/>
      <c r="BZ27" s="35"/>
      <c r="CA27" s="63"/>
      <c r="CB27" s="64"/>
      <c r="CC27" s="64"/>
      <c r="CD27" s="64"/>
      <c r="CE27" s="65"/>
      <c r="CF27" s="35"/>
    </row>
    <row r="28" spans="1:84" ht="15" thickBot="1" x14ac:dyDescent="0.35">
      <c r="A28" s="35"/>
      <c r="B28" s="24" t="s">
        <v>64</v>
      </c>
      <c r="C28" s="21">
        <v>679</v>
      </c>
      <c r="D28" s="21">
        <v>385.5</v>
      </c>
      <c r="E28" s="29">
        <v>0.76129999999999998</v>
      </c>
      <c r="F28" s="25">
        <v>293.5</v>
      </c>
      <c r="G28" s="35"/>
      <c r="H28" s="35"/>
      <c r="I28" s="63"/>
      <c r="J28" s="64"/>
      <c r="K28" s="64"/>
      <c r="L28" s="64"/>
      <c r="M28" s="65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70</v>
      </c>
      <c r="C29" s="21">
        <v>370.61</v>
      </c>
      <c r="D29" s="21">
        <v>230.05</v>
      </c>
      <c r="E29" s="29">
        <v>0.61099999999999999</v>
      </c>
      <c r="F29" s="25">
        <v>140.56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123</v>
      </c>
      <c r="Q29" s="21">
        <v>2626.75</v>
      </c>
      <c r="R29" s="21">
        <v>1935.96</v>
      </c>
      <c r="S29" s="29">
        <v>0.35680000000000001</v>
      </c>
      <c r="T29" s="25">
        <v>690.79</v>
      </c>
      <c r="U29" s="35"/>
      <c r="V29" s="35"/>
      <c r="W29" s="21" t="s">
        <v>137</v>
      </c>
      <c r="X29" s="21">
        <v>335.24</v>
      </c>
      <c r="Y29" s="21">
        <v>216.19</v>
      </c>
      <c r="Z29" s="29">
        <v>0.55069999999999997</v>
      </c>
      <c r="AA29" s="21">
        <v>119.05</v>
      </c>
      <c r="AB29" s="35"/>
      <c r="AC29" s="35"/>
      <c r="AD29" s="24" t="s">
        <v>166</v>
      </c>
      <c r="AE29" s="21">
        <v>470</v>
      </c>
      <c r="AF29" s="21">
        <v>353</v>
      </c>
      <c r="AG29" s="29">
        <v>0.33139999999999997</v>
      </c>
      <c r="AH29" s="25">
        <v>117</v>
      </c>
      <c r="AI29" s="35"/>
      <c r="AJ29" s="35"/>
      <c r="AK29" s="24" t="s">
        <v>172</v>
      </c>
      <c r="AL29" s="21">
        <v>3782.61</v>
      </c>
      <c r="AM29" s="21">
        <v>2552.17</v>
      </c>
      <c r="AN29" s="29">
        <v>0.48209999999999997</v>
      </c>
      <c r="AO29" s="25">
        <v>1230.44</v>
      </c>
      <c r="AP29" s="35"/>
      <c r="AQ29" s="35"/>
      <c r="AR29" s="24" t="s">
        <v>175</v>
      </c>
      <c r="AS29" s="21">
        <v>830.55</v>
      </c>
      <c r="AT29" s="21">
        <v>574.70000000000005</v>
      </c>
      <c r="AU29" s="29">
        <v>0.44519999999999998</v>
      </c>
      <c r="AV29" s="25">
        <v>255.85</v>
      </c>
      <c r="AW29" s="35"/>
      <c r="AX29" s="35"/>
      <c r="AY29" s="24" t="s">
        <v>148</v>
      </c>
      <c r="AZ29" s="21">
        <v>618.1</v>
      </c>
      <c r="BA29" s="21">
        <v>471.37</v>
      </c>
      <c r="BB29" s="29">
        <v>0.31130000000000002</v>
      </c>
      <c r="BC29" s="25">
        <v>146.72999999999999</v>
      </c>
      <c r="BD29" s="35"/>
      <c r="BE29" s="35"/>
      <c r="BF29" s="24" t="s">
        <v>181</v>
      </c>
      <c r="BG29" s="21">
        <v>3554.55</v>
      </c>
      <c r="BH29" s="21">
        <v>2634.55</v>
      </c>
      <c r="BI29" s="29">
        <v>0.34920000000000001</v>
      </c>
      <c r="BJ29" s="25">
        <v>920</v>
      </c>
      <c r="BK29" s="35"/>
      <c r="BL29" s="35"/>
      <c r="BM29" s="24" t="s">
        <v>187</v>
      </c>
      <c r="BN29" s="21">
        <v>1162</v>
      </c>
      <c r="BO29" s="21">
        <v>941</v>
      </c>
      <c r="BP29" s="29">
        <v>0.2349</v>
      </c>
      <c r="BQ29" s="25">
        <v>221</v>
      </c>
      <c r="BR29" s="35"/>
      <c r="BS29" s="35"/>
      <c r="BT29" s="24" t="s">
        <v>288</v>
      </c>
      <c r="BU29" s="21">
        <v>1306.31</v>
      </c>
      <c r="BV29" s="21">
        <v>503.85</v>
      </c>
      <c r="BW29" s="29">
        <v>1.5927</v>
      </c>
      <c r="BX29" s="25">
        <v>802.46</v>
      </c>
      <c r="BY29" s="35"/>
      <c r="BZ29" s="35"/>
      <c r="CA29" s="24" t="s">
        <v>255</v>
      </c>
      <c r="CB29" s="21">
        <v>486</v>
      </c>
      <c r="CC29" s="21">
        <v>388.8</v>
      </c>
      <c r="CD29" s="29">
        <v>0.25</v>
      </c>
      <c r="CE29" s="25">
        <v>97.2</v>
      </c>
      <c r="CF29" s="35"/>
    </row>
    <row r="30" spans="1:84" ht="15" thickBot="1" x14ac:dyDescent="0.35">
      <c r="A30" s="35"/>
      <c r="B30" s="24" t="s">
        <v>72</v>
      </c>
      <c r="C30" s="21">
        <v>587</v>
      </c>
      <c r="D30" s="21">
        <v>375</v>
      </c>
      <c r="E30" s="29">
        <v>0.56530000000000002</v>
      </c>
      <c r="F30" s="25">
        <v>212</v>
      </c>
      <c r="G30" s="35"/>
      <c r="H30" s="35"/>
      <c r="I30" s="24" t="s">
        <v>101</v>
      </c>
      <c r="J30" s="21">
        <v>295.33</v>
      </c>
      <c r="K30" s="21">
        <v>196.07</v>
      </c>
      <c r="L30" s="29">
        <v>0.50619999999999998</v>
      </c>
      <c r="M30" s="25">
        <v>99.26</v>
      </c>
      <c r="N30" s="35"/>
      <c r="O30" s="35"/>
      <c r="P30" s="24" t="s">
        <v>287</v>
      </c>
      <c r="Q30" s="21">
        <v>775</v>
      </c>
      <c r="R30" s="21">
        <v>578.20000000000005</v>
      </c>
      <c r="S30" s="29">
        <v>0.34039999999999998</v>
      </c>
      <c r="T30" s="25">
        <v>196.8</v>
      </c>
      <c r="U30" s="35"/>
      <c r="V30" s="35"/>
      <c r="W30" s="21" t="s">
        <v>132</v>
      </c>
      <c r="X30" s="21">
        <v>283.24</v>
      </c>
      <c r="Y30" s="21">
        <v>190.75</v>
      </c>
      <c r="Z30" s="29">
        <v>0.4849</v>
      </c>
      <c r="AA30" s="21">
        <v>92.49</v>
      </c>
      <c r="AB30" s="35"/>
      <c r="AC30" s="35"/>
      <c r="AD30" s="24" t="s">
        <v>169</v>
      </c>
      <c r="AE30" s="21">
        <v>800</v>
      </c>
      <c r="AF30" s="21">
        <v>618.97</v>
      </c>
      <c r="AG30" s="29">
        <v>0.29249999999999998</v>
      </c>
      <c r="AH30" s="25">
        <v>181.03</v>
      </c>
      <c r="AI30" s="35"/>
      <c r="AJ30" s="35"/>
      <c r="AK30" s="21" t="s">
        <v>173</v>
      </c>
      <c r="AL30" s="21">
        <v>3950</v>
      </c>
      <c r="AM30" s="21">
        <v>3258</v>
      </c>
      <c r="AN30" s="29">
        <v>0.21240000000000001</v>
      </c>
      <c r="AO30" s="21">
        <v>692</v>
      </c>
      <c r="AP30" s="35"/>
      <c r="AQ30" s="35"/>
      <c r="AR30" s="26" t="s">
        <v>176</v>
      </c>
      <c r="AS30" s="33">
        <v>971.9</v>
      </c>
      <c r="AT30" s="33">
        <v>867</v>
      </c>
      <c r="AU30" s="34">
        <v>0.121</v>
      </c>
      <c r="AV30" s="28">
        <v>104.9</v>
      </c>
      <c r="AW30" s="35"/>
      <c r="AX30" s="35"/>
      <c r="AY30" s="24" t="s">
        <v>146</v>
      </c>
      <c r="AZ30" s="21">
        <v>590.73</v>
      </c>
      <c r="BA30" s="21">
        <v>463.64</v>
      </c>
      <c r="BB30" s="29">
        <v>0.27410000000000001</v>
      </c>
      <c r="BC30" s="25">
        <v>127.09</v>
      </c>
      <c r="BD30" s="35"/>
      <c r="BE30" s="35"/>
      <c r="BF30" s="24" t="s">
        <v>180</v>
      </c>
      <c r="BG30" s="21">
        <v>742.23</v>
      </c>
      <c r="BH30" s="21">
        <v>603.05999999999995</v>
      </c>
      <c r="BI30" s="29">
        <v>0.23080000000000001</v>
      </c>
      <c r="BJ30" s="25">
        <v>139.16999999999999</v>
      </c>
      <c r="BK30" s="35"/>
      <c r="BL30" s="35"/>
      <c r="BM30" s="24" t="s">
        <v>185</v>
      </c>
      <c r="BN30" s="21">
        <v>223.24</v>
      </c>
      <c r="BO30" s="21">
        <v>181.9</v>
      </c>
      <c r="BP30" s="29">
        <v>0.2273</v>
      </c>
      <c r="BQ30" s="25">
        <v>41.34</v>
      </c>
      <c r="BR30" s="35"/>
      <c r="BS30" s="35"/>
      <c r="BT30" s="24" t="s">
        <v>289</v>
      </c>
      <c r="BU30" s="21">
        <v>1345</v>
      </c>
      <c r="BV30" s="21">
        <v>810</v>
      </c>
      <c r="BW30" s="29">
        <v>0.66049999999999998</v>
      </c>
      <c r="BX30" s="25">
        <v>535</v>
      </c>
      <c r="BY30" s="35"/>
      <c r="BZ30" s="35"/>
      <c r="CA30" s="24" t="s">
        <v>257</v>
      </c>
      <c r="CB30" s="21">
        <v>476.36</v>
      </c>
      <c r="CC30" s="21">
        <v>394.55</v>
      </c>
      <c r="CD30" s="29">
        <v>0.2074</v>
      </c>
      <c r="CE30" s="25">
        <v>81.81</v>
      </c>
      <c r="CF30" s="35"/>
    </row>
    <row r="31" spans="1:84" ht="15" thickBot="1" x14ac:dyDescent="0.35">
      <c r="A31" s="35"/>
      <c r="B31" s="24" t="s">
        <v>65</v>
      </c>
      <c r="C31" s="21">
        <v>392</v>
      </c>
      <c r="D31" s="21">
        <v>252</v>
      </c>
      <c r="E31" s="29">
        <v>0.55559999999999998</v>
      </c>
      <c r="F31" s="25">
        <v>140</v>
      </c>
      <c r="G31" s="35"/>
      <c r="H31" s="35"/>
      <c r="I31" s="24" t="s">
        <v>80</v>
      </c>
      <c r="J31" s="21">
        <v>262.45999999999998</v>
      </c>
      <c r="K31" s="21">
        <v>175.96</v>
      </c>
      <c r="L31" s="29">
        <v>0.49159999999999998</v>
      </c>
      <c r="M31" s="25">
        <v>86.5</v>
      </c>
      <c r="N31" s="35"/>
      <c r="O31" s="35"/>
      <c r="P31" s="24" t="s">
        <v>121</v>
      </c>
      <c r="Q31" s="21">
        <v>550</v>
      </c>
      <c r="R31" s="21">
        <v>422</v>
      </c>
      <c r="S31" s="29">
        <v>0.30330000000000001</v>
      </c>
      <c r="T31" s="25">
        <v>128</v>
      </c>
      <c r="U31" s="35"/>
      <c r="V31" s="35"/>
      <c r="W31" s="21" t="s">
        <v>126</v>
      </c>
      <c r="X31" s="21">
        <v>423.08</v>
      </c>
      <c r="Y31" s="21">
        <v>295.19</v>
      </c>
      <c r="Z31" s="29">
        <v>0.43319999999999997</v>
      </c>
      <c r="AA31" s="21">
        <v>127.89</v>
      </c>
      <c r="AB31" s="35"/>
      <c r="AC31" s="35"/>
      <c r="AD31" s="24" t="s">
        <v>168</v>
      </c>
      <c r="AE31" s="21">
        <v>682.61</v>
      </c>
      <c r="AF31" s="21">
        <v>543.39</v>
      </c>
      <c r="AG31" s="29">
        <v>0.25619999999999998</v>
      </c>
      <c r="AH31" s="25">
        <v>139.22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35"/>
      <c r="AS31" s="35"/>
      <c r="AT31" s="35"/>
      <c r="AU31" s="35"/>
      <c r="AV31" s="35"/>
      <c r="AW31" s="35"/>
      <c r="AX31" s="35"/>
      <c r="AY31" s="24" t="s">
        <v>150</v>
      </c>
      <c r="AZ31" s="21">
        <v>1545</v>
      </c>
      <c r="BA31" s="21">
        <v>1229.9000000000001</v>
      </c>
      <c r="BB31" s="29">
        <v>0.25619999999999998</v>
      </c>
      <c r="BC31" s="25">
        <v>315.10000000000002</v>
      </c>
      <c r="BD31" s="35"/>
      <c r="BE31" s="35"/>
      <c r="BF31" s="24" t="s">
        <v>182</v>
      </c>
      <c r="BG31" s="21">
        <v>13780</v>
      </c>
      <c r="BH31" s="21">
        <v>11678.9</v>
      </c>
      <c r="BI31" s="29">
        <v>0.1799</v>
      </c>
      <c r="BJ31" s="25">
        <v>2101.1</v>
      </c>
      <c r="BK31" s="35"/>
      <c r="BL31" s="35"/>
      <c r="BM31" s="24" t="s">
        <v>186</v>
      </c>
      <c r="BN31" s="21">
        <v>358.65</v>
      </c>
      <c r="BO31" s="21">
        <v>300</v>
      </c>
      <c r="BP31" s="29">
        <v>0.19550000000000001</v>
      </c>
      <c r="BQ31" s="25">
        <v>58.65</v>
      </c>
      <c r="BR31" s="35"/>
      <c r="BS31" s="35"/>
      <c r="BT31" s="24" t="s">
        <v>290</v>
      </c>
      <c r="BU31" s="21">
        <v>1053.8499999999999</v>
      </c>
      <c r="BV31" s="21">
        <v>680.77</v>
      </c>
      <c r="BW31" s="29">
        <v>0.54800000000000004</v>
      </c>
      <c r="BX31" s="25">
        <v>373.08</v>
      </c>
      <c r="BY31" s="35"/>
      <c r="BZ31" s="35"/>
      <c r="CA31" s="24" t="s">
        <v>258</v>
      </c>
      <c r="CB31" s="21">
        <v>744.22</v>
      </c>
      <c r="CC31" s="21">
        <v>624.47</v>
      </c>
      <c r="CD31" s="29">
        <v>0.1918</v>
      </c>
      <c r="CE31" s="25">
        <v>119.75</v>
      </c>
      <c r="CF31" s="35"/>
    </row>
    <row r="32" spans="1:84" ht="15" thickBot="1" x14ac:dyDescent="0.35">
      <c r="A32" s="35"/>
      <c r="B32" s="24" t="s">
        <v>66</v>
      </c>
      <c r="C32" s="21">
        <v>301.5</v>
      </c>
      <c r="D32" s="21">
        <v>195.5</v>
      </c>
      <c r="E32" s="29">
        <v>0.54220000000000002</v>
      </c>
      <c r="F32" s="25">
        <v>106</v>
      </c>
      <c r="G32" s="35"/>
      <c r="H32" s="35"/>
      <c r="I32" s="24" t="s">
        <v>83</v>
      </c>
      <c r="J32" s="21">
        <v>264</v>
      </c>
      <c r="K32" s="21">
        <v>183</v>
      </c>
      <c r="L32" s="29">
        <v>0.44259999999999999</v>
      </c>
      <c r="M32" s="25">
        <v>81</v>
      </c>
      <c r="N32" s="35"/>
      <c r="O32" s="35"/>
      <c r="P32" s="26" t="s">
        <v>120</v>
      </c>
      <c r="Q32" s="33">
        <v>236.1</v>
      </c>
      <c r="R32" s="33">
        <v>182</v>
      </c>
      <c r="S32" s="34">
        <v>0.29730000000000001</v>
      </c>
      <c r="T32" s="28">
        <v>54.1</v>
      </c>
      <c r="U32" s="35"/>
      <c r="V32" s="35"/>
      <c r="W32" s="21" t="s">
        <v>128</v>
      </c>
      <c r="X32" s="21">
        <v>276.2</v>
      </c>
      <c r="Y32" s="21">
        <v>195</v>
      </c>
      <c r="Z32" s="29">
        <v>0.41639999999999999</v>
      </c>
      <c r="AA32" s="21">
        <v>81.2</v>
      </c>
      <c r="AB32" s="35"/>
      <c r="AC32" s="35"/>
      <c r="AD32" s="24" t="s">
        <v>164</v>
      </c>
      <c r="AE32" s="21">
        <v>535.64</v>
      </c>
      <c r="AF32" s="21">
        <v>426.54</v>
      </c>
      <c r="AG32" s="29">
        <v>0.25580000000000003</v>
      </c>
      <c r="AH32" s="25">
        <v>109.1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152</v>
      </c>
      <c r="AZ32" s="21">
        <v>814.1</v>
      </c>
      <c r="BA32" s="21">
        <v>683</v>
      </c>
      <c r="BB32" s="29">
        <v>0.19189999999999999</v>
      </c>
      <c r="BC32" s="25">
        <v>131.1</v>
      </c>
      <c r="BD32" s="35"/>
      <c r="BE32" s="35"/>
      <c r="BF32" s="26"/>
      <c r="BG32" s="33"/>
      <c r="BH32" s="33"/>
      <c r="BI32" s="34"/>
      <c r="BJ32" s="28"/>
      <c r="BK32" s="35"/>
      <c r="BL32" s="35"/>
      <c r="BM32" s="26" t="s">
        <v>184</v>
      </c>
      <c r="BN32" s="33">
        <v>510</v>
      </c>
      <c r="BO32" s="33">
        <v>430</v>
      </c>
      <c r="BP32" s="34">
        <v>0.186</v>
      </c>
      <c r="BQ32" s="28">
        <v>80</v>
      </c>
      <c r="BR32" s="35"/>
      <c r="BS32" s="35"/>
      <c r="BT32" s="24" t="s">
        <v>291</v>
      </c>
      <c r="BU32" s="21">
        <v>2930</v>
      </c>
      <c r="BV32" s="21">
        <v>1964</v>
      </c>
      <c r="BW32" s="29">
        <v>0.4919</v>
      </c>
      <c r="BX32" s="25">
        <v>966</v>
      </c>
      <c r="BY32" s="35"/>
      <c r="BZ32" s="35"/>
      <c r="CA32" s="24" t="s">
        <v>249</v>
      </c>
      <c r="CB32" s="21">
        <v>313.89999999999998</v>
      </c>
      <c r="CC32" s="21">
        <v>269</v>
      </c>
      <c r="CD32" s="29">
        <v>0.16689999999999999</v>
      </c>
      <c r="CE32" s="25">
        <v>44.9</v>
      </c>
      <c r="CF32" s="35"/>
    </row>
    <row r="33" spans="1:84" x14ac:dyDescent="0.3">
      <c r="A33" s="35"/>
      <c r="B33" s="24" t="s">
        <v>69</v>
      </c>
      <c r="C33" s="21">
        <v>347.42</v>
      </c>
      <c r="D33" s="21">
        <v>225.35</v>
      </c>
      <c r="E33" s="29">
        <v>0.54169999999999996</v>
      </c>
      <c r="F33" s="25">
        <v>122.07</v>
      </c>
      <c r="G33" s="35"/>
      <c r="H33" s="35"/>
      <c r="I33" s="24" t="s">
        <v>93</v>
      </c>
      <c r="J33" s="21">
        <v>349.5</v>
      </c>
      <c r="K33" s="21">
        <v>248</v>
      </c>
      <c r="L33" s="29">
        <v>0.4093</v>
      </c>
      <c r="M33" s="25">
        <v>101.5</v>
      </c>
      <c r="N33" s="35"/>
      <c r="O33" s="35"/>
      <c r="P33" s="21" t="s">
        <v>119</v>
      </c>
      <c r="Q33" s="21">
        <v>752.25</v>
      </c>
      <c r="R33" s="21">
        <v>602.70000000000005</v>
      </c>
      <c r="S33" s="29">
        <v>0.24809999999999999</v>
      </c>
      <c r="T33" s="21">
        <v>149.55000000000001</v>
      </c>
      <c r="U33" s="35"/>
      <c r="V33" s="35"/>
      <c r="W33" s="21" t="s">
        <v>131</v>
      </c>
      <c r="X33" s="21">
        <v>325</v>
      </c>
      <c r="Y33" s="21">
        <v>235</v>
      </c>
      <c r="Z33" s="29">
        <v>0.38300000000000001</v>
      </c>
      <c r="AA33" s="21">
        <v>90</v>
      </c>
      <c r="AB33" s="35"/>
      <c r="AC33" s="35"/>
      <c r="AD33" s="24" t="s">
        <v>155</v>
      </c>
      <c r="AE33" s="21">
        <v>414.29</v>
      </c>
      <c r="AF33" s="21">
        <v>333.33</v>
      </c>
      <c r="AG33" s="29">
        <v>0.2429</v>
      </c>
      <c r="AH33" s="25">
        <v>80.959999999999994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149</v>
      </c>
      <c r="AZ33" s="21">
        <v>387</v>
      </c>
      <c r="BA33" s="21">
        <v>366</v>
      </c>
      <c r="BB33" s="29">
        <v>5.74E-2</v>
      </c>
      <c r="BC33" s="25">
        <v>21</v>
      </c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24" t="s">
        <v>205</v>
      </c>
      <c r="BU33" s="21">
        <v>1194.3800000000001</v>
      </c>
      <c r="BV33" s="21">
        <v>845.5</v>
      </c>
      <c r="BW33" s="29">
        <v>0.41260000000000002</v>
      </c>
      <c r="BX33" s="25">
        <v>348.88</v>
      </c>
      <c r="BY33" s="35"/>
      <c r="BZ33" s="35"/>
      <c r="CA33" s="24" t="s">
        <v>252</v>
      </c>
      <c r="CB33" s="21">
        <v>306.51</v>
      </c>
      <c r="CC33" s="21">
        <v>267.95</v>
      </c>
      <c r="CD33" s="29">
        <v>0.1439</v>
      </c>
      <c r="CE33" s="25">
        <v>38.56</v>
      </c>
      <c r="CF33" s="35"/>
    </row>
    <row r="34" spans="1:84" x14ac:dyDescent="0.3">
      <c r="A34" s="35"/>
      <c r="B34" s="24" t="s">
        <v>68</v>
      </c>
      <c r="C34" s="21">
        <v>379.49</v>
      </c>
      <c r="D34" s="21">
        <v>250.88</v>
      </c>
      <c r="E34" s="29">
        <v>0.51259999999999994</v>
      </c>
      <c r="F34" s="25">
        <v>128.61000000000001</v>
      </c>
      <c r="G34" s="35"/>
      <c r="H34" s="35"/>
      <c r="I34" s="24" t="s">
        <v>284</v>
      </c>
      <c r="J34" s="21">
        <v>299</v>
      </c>
      <c r="K34" s="21">
        <v>213</v>
      </c>
      <c r="L34" s="29">
        <v>0.40379999999999999</v>
      </c>
      <c r="M34" s="25">
        <v>86</v>
      </c>
      <c r="N34" s="35"/>
      <c r="O34" s="35"/>
      <c r="P34" s="21" t="s">
        <v>122</v>
      </c>
      <c r="Q34" s="21">
        <v>263</v>
      </c>
      <c r="R34" s="21">
        <v>232.4</v>
      </c>
      <c r="S34" s="29">
        <v>0.13170000000000001</v>
      </c>
      <c r="T34" s="21">
        <v>30.6</v>
      </c>
      <c r="U34" s="35"/>
      <c r="V34" s="35"/>
      <c r="W34" s="21" t="s">
        <v>136</v>
      </c>
      <c r="X34" s="21">
        <v>289.5</v>
      </c>
      <c r="Y34" s="21">
        <v>213</v>
      </c>
      <c r="Z34" s="29">
        <v>0.35920000000000002</v>
      </c>
      <c r="AA34" s="21">
        <v>76.5</v>
      </c>
      <c r="AB34" s="35"/>
      <c r="AC34" s="35"/>
      <c r="AD34" s="24" t="s">
        <v>160</v>
      </c>
      <c r="AE34" s="21">
        <v>419.16</v>
      </c>
      <c r="AF34" s="21">
        <v>338.74</v>
      </c>
      <c r="AG34" s="29">
        <v>0.2374</v>
      </c>
      <c r="AH34" s="25">
        <v>80.42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274</v>
      </c>
      <c r="AZ34" s="21">
        <v>345.9</v>
      </c>
      <c r="BA34" s="21">
        <v>330</v>
      </c>
      <c r="BB34" s="29">
        <v>4.82E-2</v>
      </c>
      <c r="BC34" s="25">
        <v>15.9</v>
      </c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292</v>
      </c>
      <c r="BU34" s="21">
        <v>2074.81</v>
      </c>
      <c r="BV34" s="21">
        <v>1501.08</v>
      </c>
      <c r="BW34" s="29">
        <v>0.38219999999999998</v>
      </c>
      <c r="BX34" s="25">
        <v>573.73</v>
      </c>
      <c r="BY34" s="35"/>
      <c r="BZ34" s="35"/>
      <c r="CA34" s="24" t="s">
        <v>241</v>
      </c>
      <c r="CB34" s="21">
        <v>223</v>
      </c>
      <c r="CC34" s="21">
        <v>200</v>
      </c>
      <c r="CD34" s="29">
        <v>0.115</v>
      </c>
      <c r="CE34" s="25">
        <v>23</v>
      </c>
      <c r="CF34" s="35"/>
    </row>
    <row r="35" spans="1:84" x14ac:dyDescent="0.3">
      <c r="A35" s="35"/>
      <c r="B35" s="24" t="s">
        <v>75</v>
      </c>
      <c r="C35" s="21">
        <v>482</v>
      </c>
      <c r="D35" s="21">
        <v>326</v>
      </c>
      <c r="E35" s="29">
        <v>0.47849999999999998</v>
      </c>
      <c r="F35" s="25">
        <v>156</v>
      </c>
      <c r="G35" s="35"/>
      <c r="H35" s="35"/>
      <c r="I35" s="24" t="s">
        <v>279</v>
      </c>
      <c r="J35" s="21">
        <v>509</v>
      </c>
      <c r="K35" s="21">
        <v>363</v>
      </c>
      <c r="L35" s="29">
        <v>0.4022</v>
      </c>
      <c r="M35" s="25">
        <v>146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135</v>
      </c>
      <c r="X35" s="21">
        <v>445</v>
      </c>
      <c r="Y35" s="21">
        <v>330</v>
      </c>
      <c r="Z35" s="29">
        <v>0.34849999999999998</v>
      </c>
      <c r="AA35" s="21">
        <v>115</v>
      </c>
      <c r="AB35" s="35"/>
      <c r="AC35" s="35"/>
      <c r="AD35" s="24" t="s">
        <v>170</v>
      </c>
      <c r="AE35" s="21">
        <v>774.02</v>
      </c>
      <c r="AF35" s="21">
        <v>644.13</v>
      </c>
      <c r="AG35" s="29">
        <v>0.20169999999999999</v>
      </c>
      <c r="AH35" s="25">
        <v>129.88999999999999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145</v>
      </c>
      <c r="AZ35" s="21">
        <v>351.9</v>
      </c>
      <c r="BA35" s="21">
        <v>339.1</v>
      </c>
      <c r="BB35" s="29">
        <v>3.7699999999999997E-2</v>
      </c>
      <c r="BC35" s="25">
        <v>12.8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293</v>
      </c>
      <c r="BU35" s="21">
        <v>2407</v>
      </c>
      <c r="BV35" s="21">
        <v>1787.31</v>
      </c>
      <c r="BW35" s="29">
        <v>0.34670000000000001</v>
      </c>
      <c r="BX35" s="25">
        <v>619.69000000000005</v>
      </c>
      <c r="BY35" s="35"/>
      <c r="BZ35" s="35"/>
      <c r="CA35" s="24" t="s">
        <v>253</v>
      </c>
      <c r="CB35" s="21">
        <v>229.48</v>
      </c>
      <c r="CC35" s="21">
        <v>207.41</v>
      </c>
      <c r="CD35" s="29">
        <v>0.10639999999999999</v>
      </c>
      <c r="CE35" s="25">
        <v>22.07</v>
      </c>
      <c r="CF35" s="35"/>
    </row>
    <row r="36" spans="1:84" x14ac:dyDescent="0.3">
      <c r="A36" s="35"/>
      <c r="B36" s="24" t="s">
        <v>67</v>
      </c>
      <c r="C36" s="21">
        <v>339.9</v>
      </c>
      <c r="D36" s="21">
        <v>231</v>
      </c>
      <c r="E36" s="29">
        <v>0.47139999999999999</v>
      </c>
      <c r="F36" s="25">
        <v>108.9</v>
      </c>
      <c r="G36" s="35"/>
      <c r="H36" s="35"/>
      <c r="I36" s="24" t="s">
        <v>273</v>
      </c>
      <c r="J36" s="21">
        <v>544.79999999999995</v>
      </c>
      <c r="K36" s="21">
        <v>391.31</v>
      </c>
      <c r="L36" s="29">
        <v>0.39219999999999999</v>
      </c>
      <c r="M36" s="25">
        <v>153.49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129</v>
      </c>
      <c r="X36" s="21">
        <v>390.87</v>
      </c>
      <c r="Y36" s="21">
        <v>291.05</v>
      </c>
      <c r="Z36" s="29">
        <v>0.34300000000000003</v>
      </c>
      <c r="AA36" s="21">
        <v>99.82</v>
      </c>
      <c r="AB36" s="35"/>
      <c r="AC36" s="35"/>
      <c r="AD36" s="24" t="s">
        <v>159</v>
      </c>
      <c r="AE36" s="21">
        <v>489.09</v>
      </c>
      <c r="AF36" s="21">
        <v>407.18</v>
      </c>
      <c r="AG36" s="29">
        <v>0.20119999999999999</v>
      </c>
      <c r="AH36" s="25">
        <v>81.91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143</v>
      </c>
      <c r="AZ36" s="21">
        <v>335</v>
      </c>
      <c r="BA36" s="21">
        <v>330</v>
      </c>
      <c r="BB36" s="29">
        <v>1.52E-2</v>
      </c>
      <c r="BC36" s="25">
        <v>5</v>
      </c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215</v>
      </c>
      <c r="BU36" s="21">
        <v>809.09</v>
      </c>
      <c r="BV36" s="21">
        <v>609.36</v>
      </c>
      <c r="BW36" s="29">
        <v>0.32779999999999998</v>
      </c>
      <c r="BX36" s="25">
        <v>199.73</v>
      </c>
      <c r="BY36" s="35"/>
      <c r="BZ36" s="35"/>
      <c r="CA36" s="24" t="s">
        <v>296</v>
      </c>
      <c r="CB36" s="21">
        <v>302.77999999999997</v>
      </c>
      <c r="CC36" s="21">
        <v>275.93</v>
      </c>
      <c r="CD36" s="29">
        <v>9.7299999999999998E-2</v>
      </c>
      <c r="CE36" s="25">
        <v>26.85</v>
      </c>
      <c r="CF36" s="35"/>
    </row>
    <row r="37" spans="1:84" x14ac:dyDescent="0.3">
      <c r="A37" s="35"/>
      <c r="B37" s="24" t="s">
        <v>73</v>
      </c>
      <c r="C37" s="21">
        <v>275.56</v>
      </c>
      <c r="D37" s="21">
        <v>190.37</v>
      </c>
      <c r="E37" s="29">
        <v>0.44750000000000001</v>
      </c>
      <c r="F37" s="25">
        <v>85.19</v>
      </c>
      <c r="G37" s="35"/>
      <c r="H37" s="35"/>
      <c r="I37" s="24" t="s">
        <v>85</v>
      </c>
      <c r="J37" s="21">
        <v>390</v>
      </c>
      <c r="K37" s="21">
        <v>283.89999999999998</v>
      </c>
      <c r="L37" s="29">
        <v>0.37369999999999998</v>
      </c>
      <c r="M37" s="25">
        <v>106.1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125</v>
      </c>
      <c r="X37" s="21">
        <v>407</v>
      </c>
      <c r="Y37" s="21">
        <v>304.06</v>
      </c>
      <c r="Z37" s="29">
        <v>0.33860000000000001</v>
      </c>
      <c r="AA37" s="21">
        <v>102.94</v>
      </c>
      <c r="AB37" s="35"/>
      <c r="AC37" s="35"/>
      <c r="AD37" s="24" t="s">
        <v>171</v>
      </c>
      <c r="AE37" s="21">
        <v>14250</v>
      </c>
      <c r="AF37" s="21">
        <v>12950</v>
      </c>
      <c r="AG37" s="29">
        <v>0.1004</v>
      </c>
      <c r="AH37" s="25">
        <v>1300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147</v>
      </c>
      <c r="AZ37" s="21">
        <v>325.14</v>
      </c>
      <c r="BA37" s="21">
        <v>323.32</v>
      </c>
      <c r="BB37" s="29">
        <v>5.5999999999999999E-3</v>
      </c>
      <c r="BC37" s="25">
        <v>1.82</v>
      </c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208</v>
      </c>
      <c r="BU37" s="21">
        <v>822.52</v>
      </c>
      <c r="BV37" s="21">
        <v>619.82000000000005</v>
      </c>
      <c r="BW37" s="29">
        <v>0.32700000000000001</v>
      </c>
      <c r="BX37" s="25">
        <v>202.7</v>
      </c>
      <c r="BY37" s="35"/>
      <c r="BZ37" s="35"/>
      <c r="CA37" s="24" t="s">
        <v>248</v>
      </c>
      <c r="CB37" s="21">
        <v>559.69000000000005</v>
      </c>
      <c r="CC37" s="21">
        <v>510.85</v>
      </c>
      <c r="CD37" s="29">
        <v>9.5600000000000004E-2</v>
      </c>
      <c r="CE37" s="25">
        <v>48.84</v>
      </c>
      <c r="CF37" s="35"/>
    </row>
    <row r="38" spans="1:84" x14ac:dyDescent="0.3">
      <c r="A38" s="35"/>
      <c r="B38" s="24" t="s">
        <v>62</v>
      </c>
      <c r="C38" s="21">
        <v>531.42999999999995</v>
      </c>
      <c r="D38" s="21">
        <v>369.52</v>
      </c>
      <c r="E38" s="29">
        <v>0.43819999999999998</v>
      </c>
      <c r="F38" s="25">
        <v>161.91</v>
      </c>
      <c r="G38" s="35"/>
      <c r="H38" s="35"/>
      <c r="I38" s="24" t="s">
        <v>98</v>
      </c>
      <c r="J38" s="21">
        <v>300</v>
      </c>
      <c r="K38" s="21">
        <v>219.3</v>
      </c>
      <c r="L38" s="29">
        <v>0.36799999999999999</v>
      </c>
      <c r="M38" s="25">
        <v>80.7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139</v>
      </c>
      <c r="X38" s="21">
        <v>411.54</v>
      </c>
      <c r="Y38" s="21">
        <v>311.54000000000002</v>
      </c>
      <c r="Z38" s="29">
        <v>0.32100000000000001</v>
      </c>
      <c r="AA38" s="21">
        <v>100</v>
      </c>
      <c r="AB38" s="35"/>
      <c r="AC38" s="35"/>
      <c r="AD38" s="24" t="s">
        <v>158</v>
      </c>
      <c r="AE38" s="21">
        <v>543.70000000000005</v>
      </c>
      <c r="AF38" s="21">
        <v>507</v>
      </c>
      <c r="AG38" s="29">
        <v>7.2400000000000006E-2</v>
      </c>
      <c r="AH38" s="25">
        <v>36.700000000000003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/>
      <c r="AZ38" s="21"/>
      <c r="BA38" s="21"/>
      <c r="BB38" s="29"/>
      <c r="BC38" s="2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202</v>
      </c>
      <c r="BU38" s="21">
        <v>2209.3000000000002</v>
      </c>
      <c r="BV38" s="21">
        <v>1666.98</v>
      </c>
      <c r="BW38" s="29">
        <v>0.32529999999999998</v>
      </c>
      <c r="BX38" s="25">
        <v>542.32000000000005</v>
      </c>
      <c r="BY38" s="35"/>
      <c r="BZ38" s="35"/>
      <c r="CA38" s="24" t="s">
        <v>237</v>
      </c>
      <c r="CB38" s="21">
        <v>298.22000000000003</v>
      </c>
      <c r="CC38" s="21">
        <v>272.89</v>
      </c>
      <c r="CD38" s="29">
        <v>9.2799999999999994E-2</v>
      </c>
      <c r="CE38" s="25">
        <v>25.33</v>
      </c>
      <c r="CF38" s="35"/>
    </row>
    <row r="39" spans="1:84" ht="15" thickBot="1" x14ac:dyDescent="0.35">
      <c r="A39" s="35"/>
      <c r="B39" s="24" t="s">
        <v>63</v>
      </c>
      <c r="C39" s="21">
        <v>428.85</v>
      </c>
      <c r="D39" s="21">
        <v>298.27</v>
      </c>
      <c r="E39" s="29">
        <v>0.43780000000000002</v>
      </c>
      <c r="F39" s="25">
        <v>130.58000000000001</v>
      </c>
      <c r="G39" s="35"/>
      <c r="H39" s="35"/>
      <c r="I39" s="24" t="s">
        <v>100</v>
      </c>
      <c r="J39" s="21">
        <v>261.5</v>
      </c>
      <c r="K39" s="21">
        <v>192</v>
      </c>
      <c r="L39" s="29">
        <v>0.36199999999999999</v>
      </c>
      <c r="M39" s="25">
        <v>69.5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133</v>
      </c>
      <c r="X39" s="21">
        <v>333.98</v>
      </c>
      <c r="Y39" s="21">
        <v>257.27999999999997</v>
      </c>
      <c r="Z39" s="29">
        <v>0.29809999999999998</v>
      </c>
      <c r="AA39" s="21">
        <v>76.7</v>
      </c>
      <c r="AB39" s="35"/>
      <c r="AC39" s="35"/>
      <c r="AD39" s="24" t="s">
        <v>283</v>
      </c>
      <c r="AE39" s="21">
        <v>11460</v>
      </c>
      <c r="AF39" s="21">
        <v>10800</v>
      </c>
      <c r="AG39" s="29">
        <v>6.1100000000000002E-2</v>
      </c>
      <c r="AH39" s="25">
        <v>660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/>
      <c r="AZ39" s="33"/>
      <c r="BA39" s="33"/>
      <c r="BB39" s="34"/>
      <c r="BC39" s="28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278</v>
      </c>
      <c r="BU39" s="21">
        <v>1289</v>
      </c>
      <c r="BV39" s="21">
        <v>979</v>
      </c>
      <c r="BW39" s="29">
        <v>0.31659999999999999</v>
      </c>
      <c r="BX39" s="25">
        <v>310</v>
      </c>
      <c r="BY39" s="35"/>
      <c r="BZ39" s="35"/>
      <c r="CA39" s="24" t="s">
        <v>251</v>
      </c>
      <c r="CB39" s="21">
        <v>330.39</v>
      </c>
      <c r="CC39" s="21">
        <v>302.94</v>
      </c>
      <c r="CD39" s="29">
        <v>9.06E-2</v>
      </c>
      <c r="CE39" s="25">
        <v>27.45</v>
      </c>
      <c r="CF39" s="35"/>
    </row>
    <row r="40" spans="1:84" x14ac:dyDescent="0.3">
      <c r="A40" s="35"/>
      <c r="B40" s="24" t="s">
        <v>74</v>
      </c>
      <c r="C40" s="21">
        <v>299</v>
      </c>
      <c r="D40" s="21">
        <v>208</v>
      </c>
      <c r="E40" s="29">
        <v>0.4375</v>
      </c>
      <c r="F40" s="25">
        <v>91</v>
      </c>
      <c r="G40" s="35"/>
      <c r="H40" s="35"/>
      <c r="I40" s="24" t="s">
        <v>281</v>
      </c>
      <c r="J40" s="21">
        <v>275</v>
      </c>
      <c r="K40" s="21">
        <v>203</v>
      </c>
      <c r="L40" s="29">
        <v>0.35470000000000002</v>
      </c>
      <c r="M40" s="25">
        <v>72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130</v>
      </c>
      <c r="X40" s="21">
        <v>312.22000000000003</v>
      </c>
      <c r="Y40" s="21">
        <v>240.72</v>
      </c>
      <c r="Z40" s="29">
        <v>0.29699999999999999</v>
      </c>
      <c r="AA40" s="21">
        <v>71.5</v>
      </c>
      <c r="AB40" s="35"/>
      <c r="AC40" s="35"/>
      <c r="AD40" s="24" t="s">
        <v>157</v>
      </c>
      <c r="AE40" s="21">
        <v>370</v>
      </c>
      <c r="AF40" s="21">
        <v>355</v>
      </c>
      <c r="AG40" s="29">
        <v>4.2299999999999997E-2</v>
      </c>
      <c r="AH40" s="25">
        <v>15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/>
      <c r="AZ40" s="21"/>
      <c r="BA40" s="21"/>
      <c r="BB40" s="29"/>
      <c r="BC40" s="21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209</v>
      </c>
      <c r="BU40" s="21">
        <v>883.03</v>
      </c>
      <c r="BV40" s="21">
        <v>672.13</v>
      </c>
      <c r="BW40" s="29">
        <v>0.31380000000000002</v>
      </c>
      <c r="BX40" s="25">
        <v>210.9</v>
      </c>
      <c r="BY40" s="35"/>
      <c r="BZ40" s="35"/>
      <c r="CA40" s="24" t="s">
        <v>250</v>
      </c>
      <c r="CB40" s="21">
        <v>272</v>
      </c>
      <c r="CC40" s="21">
        <v>249.9</v>
      </c>
      <c r="CD40" s="29">
        <v>8.8400000000000006E-2</v>
      </c>
      <c r="CE40" s="25">
        <v>22.1</v>
      </c>
      <c r="CF40" s="35"/>
    </row>
    <row r="41" spans="1:84" x14ac:dyDescent="0.3">
      <c r="A41" s="35"/>
      <c r="B41" s="24" t="s">
        <v>71</v>
      </c>
      <c r="C41" s="21">
        <v>435</v>
      </c>
      <c r="D41" s="21">
        <v>315</v>
      </c>
      <c r="E41" s="29">
        <v>0.38100000000000001</v>
      </c>
      <c r="F41" s="25">
        <v>120</v>
      </c>
      <c r="G41" s="35"/>
      <c r="H41" s="35"/>
      <c r="I41" s="24" t="s">
        <v>285</v>
      </c>
      <c r="J41" s="21">
        <v>370</v>
      </c>
      <c r="K41" s="21">
        <v>276</v>
      </c>
      <c r="L41" s="29">
        <v>0.34060000000000001</v>
      </c>
      <c r="M41" s="25">
        <v>94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127</v>
      </c>
      <c r="X41" s="21">
        <v>325.24</v>
      </c>
      <c r="Y41" s="21">
        <v>252.1</v>
      </c>
      <c r="Z41" s="29">
        <v>0.29010000000000002</v>
      </c>
      <c r="AA41" s="21">
        <v>73.14</v>
      </c>
      <c r="AB41" s="35"/>
      <c r="AC41" s="35"/>
      <c r="AD41" s="24" t="s">
        <v>165</v>
      </c>
      <c r="AE41" s="21">
        <v>504.16</v>
      </c>
      <c r="AF41" s="21">
        <v>483.94</v>
      </c>
      <c r="AG41" s="29">
        <v>4.1799999999999997E-2</v>
      </c>
      <c r="AH41" s="25">
        <v>20.22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221</v>
      </c>
      <c r="BU41" s="21">
        <v>1102.8399999999999</v>
      </c>
      <c r="BV41" s="21">
        <v>840.26</v>
      </c>
      <c r="BW41" s="29">
        <v>0.3125</v>
      </c>
      <c r="BX41" s="25">
        <v>262.58</v>
      </c>
      <c r="BY41" s="35"/>
      <c r="BZ41" s="35"/>
      <c r="CA41" s="24" t="s">
        <v>247</v>
      </c>
      <c r="CB41" s="21">
        <v>202.86</v>
      </c>
      <c r="CC41" s="21">
        <v>190.48</v>
      </c>
      <c r="CD41" s="29">
        <v>6.5000000000000002E-2</v>
      </c>
      <c r="CE41" s="25">
        <v>12.38</v>
      </c>
      <c r="CF41" s="35"/>
    </row>
    <row r="42" spans="1:84" ht="15" thickBot="1" x14ac:dyDescent="0.35">
      <c r="A42" s="35"/>
      <c r="B42" s="26" t="s">
        <v>76</v>
      </c>
      <c r="C42" s="33">
        <v>510</v>
      </c>
      <c r="D42" s="33">
        <v>381</v>
      </c>
      <c r="E42" s="34">
        <v>0.33860000000000001</v>
      </c>
      <c r="F42" s="28">
        <v>129</v>
      </c>
      <c r="G42" s="35"/>
      <c r="H42" s="35"/>
      <c r="I42" s="24" t="s">
        <v>94</v>
      </c>
      <c r="J42" s="21">
        <v>286</v>
      </c>
      <c r="K42" s="21">
        <v>214.5</v>
      </c>
      <c r="L42" s="29">
        <v>0.33329999999999999</v>
      </c>
      <c r="M42" s="25">
        <v>71.5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138</v>
      </c>
      <c r="X42" s="21">
        <v>385.98</v>
      </c>
      <c r="Y42" s="21">
        <v>301.7</v>
      </c>
      <c r="Z42" s="29">
        <v>0.27939999999999998</v>
      </c>
      <c r="AA42" s="21">
        <v>84.28</v>
      </c>
      <c r="AB42" s="35"/>
      <c r="AC42" s="35"/>
      <c r="AD42" s="24" t="s">
        <v>167</v>
      </c>
      <c r="AE42" s="21">
        <v>448</v>
      </c>
      <c r="AF42" s="21">
        <v>435</v>
      </c>
      <c r="AG42" s="29">
        <v>2.9899999999999999E-2</v>
      </c>
      <c r="AH42" s="25">
        <v>13</v>
      </c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207</v>
      </c>
      <c r="BU42" s="21">
        <v>753.17</v>
      </c>
      <c r="BV42" s="21">
        <v>574.6</v>
      </c>
      <c r="BW42" s="29">
        <v>0.31080000000000002</v>
      </c>
      <c r="BX42" s="25">
        <v>178.57</v>
      </c>
      <c r="BY42" s="35"/>
      <c r="BZ42" s="35"/>
      <c r="CA42" s="24" t="s">
        <v>238</v>
      </c>
      <c r="CB42" s="21">
        <v>212</v>
      </c>
      <c r="CC42" s="21">
        <v>200</v>
      </c>
      <c r="CD42" s="29">
        <v>0.06</v>
      </c>
      <c r="CE42" s="25">
        <v>12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92</v>
      </c>
      <c r="J43" s="21">
        <v>763.98</v>
      </c>
      <c r="K43" s="21">
        <v>579.15</v>
      </c>
      <c r="L43" s="29">
        <v>0.31909999999999999</v>
      </c>
      <c r="M43" s="25">
        <v>184.83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134</v>
      </c>
      <c r="X43" s="21">
        <v>385.39</v>
      </c>
      <c r="Y43" s="21">
        <v>302.19</v>
      </c>
      <c r="Z43" s="29">
        <v>0.27529999999999999</v>
      </c>
      <c r="AA43" s="21">
        <v>83.2</v>
      </c>
      <c r="AB43" s="35"/>
      <c r="AC43" s="35"/>
      <c r="AD43" s="24" t="s">
        <v>162</v>
      </c>
      <c r="AE43" s="21">
        <v>365</v>
      </c>
      <c r="AF43" s="21">
        <v>363</v>
      </c>
      <c r="AG43" s="29">
        <v>5.4999999999999997E-3</v>
      </c>
      <c r="AH43" s="25">
        <v>2</v>
      </c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196</v>
      </c>
      <c r="BU43" s="21">
        <v>847.06</v>
      </c>
      <c r="BV43" s="21">
        <v>647.05999999999995</v>
      </c>
      <c r="BW43" s="29">
        <v>0.30909999999999999</v>
      </c>
      <c r="BX43" s="25">
        <v>200</v>
      </c>
      <c r="BY43" s="35"/>
      <c r="BZ43" s="35"/>
      <c r="CA43" s="24" t="s">
        <v>236</v>
      </c>
      <c r="CB43" s="21">
        <v>209.5</v>
      </c>
      <c r="CC43" s="21">
        <v>198</v>
      </c>
      <c r="CD43" s="29">
        <v>5.8099999999999999E-2</v>
      </c>
      <c r="CE43" s="25">
        <v>11.5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102</v>
      </c>
      <c r="J44" s="21">
        <v>243</v>
      </c>
      <c r="K44" s="21">
        <v>185</v>
      </c>
      <c r="L44" s="29">
        <v>0.3135</v>
      </c>
      <c r="M44" s="25">
        <v>58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140</v>
      </c>
      <c r="X44" s="21">
        <v>445.56</v>
      </c>
      <c r="Y44" s="21">
        <v>359</v>
      </c>
      <c r="Z44" s="29">
        <v>0.24110000000000001</v>
      </c>
      <c r="AA44" s="21">
        <v>86.56</v>
      </c>
      <c r="AB44" s="35"/>
      <c r="AC44" s="35"/>
      <c r="AD44" s="24" t="s">
        <v>163</v>
      </c>
      <c r="AE44" s="21">
        <v>408.59</v>
      </c>
      <c r="AF44" s="21">
        <v>417.18</v>
      </c>
      <c r="AG44" s="29">
        <v>-2.06E-2</v>
      </c>
      <c r="AH44" s="25">
        <v>-8.59</v>
      </c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195</v>
      </c>
      <c r="BU44" s="21">
        <v>1252.17</v>
      </c>
      <c r="BV44" s="21">
        <v>973.91</v>
      </c>
      <c r="BW44" s="29">
        <v>0.28570000000000001</v>
      </c>
      <c r="BX44" s="25">
        <v>278.26</v>
      </c>
      <c r="BY44" s="35"/>
      <c r="BZ44" s="35"/>
      <c r="CA44" s="24" t="s">
        <v>242</v>
      </c>
      <c r="CB44" s="21">
        <v>210.8</v>
      </c>
      <c r="CC44" s="21">
        <v>200.56</v>
      </c>
      <c r="CD44" s="29">
        <v>5.11E-2</v>
      </c>
      <c r="CE44" s="25">
        <v>10.24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99</v>
      </c>
      <c r="J45" s="21">
        <v>226</v>
      </c>
      <c r="K45" s="21">
        <v>172.9</v>
      </c>
      <c r="L45" s="29">
        <v>0.30709999999999998</v>
      </c>
      <c r="M45" s="25">
        <v>53.1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 t="s">
        <v>154</v>
      </c>
      <c r="AE45" s="21">
        <v>357.04</v>
      </c>
      <c r="AF45" s="21">
        <v>376.67</v>
      </c>
      <c r="AG45" s="29">
        <v>-5.21E-2</v>
      </c>
      <c r="AH45" s="25">
        <v>-19.63</v>
      </c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201</v>
      </c>
      <c r="BU45" s="21">
        <v>937.94</v>
      </c>
      <c r="BV45" s="21">
        <v>729.91</v>
      </c>
      <c r="BW45" s="29">
        <v>0.28499999999999998</v>
      </c>
      <c r="BX45" s="25">
        <v>208.03</v>
      </c>
      <c r="BY45" s="35"/>
      <c r="BZ45" s="35"/>
      <c r="CA45" s="24" t="s">
        <v>256</v>
      </c>
      <c r="CB45" s="21">
        <v>255.96</v>
      </c>
      <c r="CC45" s="21">
        <v>244.04</v>
      </c>
      <c r="CD45" s="29">
        <v>4.8800000000000003E-2</v>
      </c>
      <c r="CE45" s="25">
        <v>11.92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109</v>
      </c>
      <c r="J46" s="21">
        <v>196.5</v>
      </c>
      <c r="K46" s="21">
        <v>151.1</v>
      </c>
      <c r="L46" s="29">
        <v>0.30049999999999999</v>
      </c>
      <c r="M46" s="25">
        <v>45.4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194</v>
      </c>
      <c r="BU46" s="21">
        <v>588.30999999999995</v>
      </c>
      <c r="BV46" s="21">
        <v>460.41</v>
      </c>
      <c r="BW46" s="29">
        <v>0.27779999999999999</v>
      </c>
      <c r="BX46" s="25">
        <v>127.9</v>
      </c>
      <c r="BY46" s="35"/>
      <c r="BZ46" s="35"/>
      <c r="CA46" s="24" t="s">
        <v>239</v>
      </c>
      <c r="CB46" s="21">
        <v>208.97</v>
      </c>
      <c r="CC46" s="21">
        <v>199.29</v>
      </c>
      <c r="CD46" s="29">
        <v>4.8599999999999997E-2</v>
      </c>
      <c r="CE46" s="25">
        <v>9.68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276</v>
      </c>
      <c r="J47" s="21">
        <v>523.1</v>
      </c>
      <c r="K47" s="21">
        <v>403</v>
      </c>
      <c r="L47" s="29">
        <v>0.29799999999999999</v>
      </c>
      <c r="M47" s="25">
        <v>120.1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204</v>
      </c>
      <c r="BU47" s="21">
        <v>1100</v>
      </c>
      <c r="BV47" s="21">
        <v>865</v>
      </c>
      <c r="BW47" s="29">
        <v>0.2717</v>
      </c>
      <c r="BX47" s="25">
        <v>235</v>
      </c>
      <c r="BY47" s="35"/>
      <c r="BZ47" s="35"/>
      <c r="CA47" s="24" t="s">
        <v>254</v>
      </c>
      <c r="CB47" s="21">
        <v>251.63</v>
      </c>
      <c r="CC47" s="21">
        <v>240.19</v>
      </c>
      <c r="CD47" s="29">
        <v>4.7600000000000003E-2</v>
      </c>
      <c r="CE47" s="25">
        <v>11.44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282</v>
      </c>
      <c r="J48" s="21">
        <v>438.6</v>
      </c>
      <c r="K48" s="21">
        <v>338.1</v>
      </c>
      <c r="L48" s="29">
        <v>0.29720000000000002</v>
      </c>
      <c r="M48" s="25">
        <v>100.5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228</v>
      </c>
      <c r="BU48" s="21">
        <v>908.41</v>
      </c>
      <c r="BV48" s="21">
        <v>717.76</v>
      </c>
      <c r="BW48" s="29">
        <v>0.2656</v>
      </c>
      <c r="BX48" s="25">
        <v>190.65</v>
      </c>
      <c r="BY48" s="35"/>
      <c r="BZ48" s="35"/>
      <c r="CA48" s="24" t="s">
        <v>246</v>
      </c>
      <c r="CB48" s="21">
        <v>184.25</v>
      </c>
      <c r="CC48" s="21">
        <v>177.57</v>
      </c>
      <c r="CD48" s="29">
        <v>3.7600000000000001E-2</v>
      </c>
      <c r="CE48" s="25">
        <v>6.68</v>
      </c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106</v>
      </c>
      <c r="J49" s="21">
        <v>210</v>
      </c>
      <c r="K49" s="21">
        <v>162</v>
      </c>
      <c r="L49" s="29">
        <v>0.29630000000000001</v>
      </c>
      <c r="M49" s="25">
        <v>48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222</v>
      </c>
      <c r="BU49" s="21">
        <v>1090.48</v>
      </c>
      <c r="BV49" s="21">
        <v>866.67</v>
      </c>
      <c r="BW49" s="29">
        <v>0.25819999999999999</v>
      </c>
      <c r="BX49" s="25">
        <v>223.81</v>
      </c>
      <c r="BY49" s="35"/>
      <c r="BZ49" s="35"/>
      <c r="CA49" s="24" t="s">
        <v>235</v>
      </c>
      <c r="CB49" s="21">
        <v>214.8</v>
      </c>
      <c r="CC49" s="21">
        <v>208</v>
      </c>
      <c r="CD49" s="29">
        <v>3.27E-2</v>
      </c>
      <c r="CE49" s="25">
        <v>6.8</v>
      </c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105</v>
      </c>
      <c r="J50" s="21">
        <v>236</v>
      </c>
      <c r="K50" s="21">
        <v>183</v>
      </c>
      <c r="L50" s="29">
        <v>0.28960000000000002</v>
      </c>
      <c r="M50" s="25">
        <v>53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294</v>
      </c>
      <c r="BU50" s="21">
        <v>780.17</v>
      </c>
      <c r="BV50" s="21">
        <v>620.63</v>
      </c>
      <c r="BW50" s="29">
        <v>0.2571</v>
      </c>
      <c r="BX50" s="25">
        <v>159.54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112</v>
      </c>
      <c r="J51" s="21">
        <v>214.33</v>
      </c>
      <c r="K51" s="21">
        <v>167.33</v>
      </c>
      <c r="L51" s="29">
        <v>0.28089999999999998</v>
      </c>
      <c r="M51" s="25">
        <v>47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190</v>
      </c>
      <c r="BU51" s="21">
        <v>703.35</v>
      </c>
      <c r="BV51" s="21">
        <v>560.92999999999995</v>
      </c>
      <c r="BW51" s="29">
        <v>0.25390000000000001</v>
      </c>
      <c r="BX51" s="25">
        <v>142.41999999999999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79</v>
      </c>
      <c r="J52" s="21">
        <v>373.83</v>
      </c>
      <c r="K52" s="21">
        <v>294.39</v>
      </c>
      <c r="L52" s="29">
        <v>0.26979999999999998</v>
      </c>
      <c r="M52" s="25">
        <v>79.44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193</v>
      </c>
      <c r="BU52" s="21">
        <v>864</v>
      </c>
      <c r="BV52" s="21">
        <v>692</v>
      </c>
      <c r="BW52" s="29">
        <v>0.24859999999999999</v>
      </c>
      <c r="BX52" s="25">
        <v>172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81</v>
      </c>
      <c r="J53" s="21">
        <v>301.2</v>
      </c>
      <c r="K53" s="21">
        <v>237.5</v>
      </c>
      <c r="L53" s="29">
        <v>0.26819999999999999</v>
      </c>
      <c r="M53" s="25">
        <v>63.7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212</v>
      </c>
      <c r="BU53" s="21">
        <v>942.86</v>
      </c>
      <c r="BV53" s="21">
        <v>756.3</v>
      </c>
      <c r="BW53" s="29">
        <v>0.2467</v>
      </c>
      <c r="BX53" s="25">
        <v>186.56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280</v>
      </c>
      <c r="J54" s="21">
        <v>344</v>
      </c>
      <c r="K54" s="21">
        <v>272.89999999999998</v>
      </c>
      <c r="L54" s="29">
        <v>0.26050000000000001</v>
      </c>
      <c r="M54" s="25">
        <v>71.099999999999994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231</v>
      </c>
      <c r="BU54" s="21">
        <v>1470.83</v>
      </c>
      <c r="BV54" s="21">
        <v>1187.5</v>
      </c>
      <c r="BW54" s="29">
        <v>0.23860000000000001</v>
      </c>
      <c r="BX54" s="25">
        <v>283.33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114</v>
      </c>
      <c r="J55" s="21">
        <v>315.5</v>
      </c>
      <c r="K55" s="21">
        <v>251</v>
      </c>
      <c r="L55" s="29">
        <v>0.25700000000000001</v>
      </c>
      <c r="M55" s="25">
        <v>64.5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233</v>
      </c>
      <c r="BU55" s="21">
        <v>1029.1199999999999</v>
      </c>
      <c r="BV55" s="21">
        <v>835.32</v>
      </c>
      <c r="BW55" s="29">
        <v>0.23200000000000001</v>
      </c>
      <c r="BX55" s="25">
        <v>193.8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107</v>
      </c>
      <c r="J56" s="21">
        <v>288</v>
      </c>
      <c r="K56" s="21">
        <v>232</v>
      </c>
      <c r="L56" s="29">
        <v>0.2414</v>
      </c>
      <c r="M56" s="25">
        <v>56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227</v>
      </c>
      <c r="BU56" s="21">
        <v>1336.28</v>
      </c>
      <c r="BV56" s="21">
        <v>1086.3699999999999</v>
      </c>
      <c r="BW56" s="29">
        <v>0.23</v>
      </c>
      <c r="BX56" s="25">
        <v>249.91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86</v>
      </c>
      <c r="J57" s="21">
        <v>309.08999999999997</v>
      </c>
      <c r="K57" s="21">
        <v>250</v>
      </c>
      <c r="L57" s="29">
        <v>0.2364</v>
      </c>
      <c r="M57" s="25">
        <v>59.09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211</v>
      </c>
      <c r="BU57" s="21">
        <v>895.83</v>
      </c>
      <c r="BV57" s="21">
        <v>729.17</v>
      </c>
      <c r="BW57" s="29">
        <v>0.2286</v>
      </c>
      <c r="BX57" s="25">
        <v>166.66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84</v>
      </c>
      <c r="J58" s="21">
        <v>282.67</v>
      </c>
      <c r="K58" s="21">
        <v>228.67</v>
      </c>
      <c r="L58" s="29">
        <v>0.2361</v>
      </c>
      <c r="M58" s="25">
        <v>54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218</v>
      </c>
      <c r="BU58" s="21">
        <v>873.64</v>
      </c>
      <c r="BV58" s="21">
        <v>713.64</v>
      </c>
      <c r="BW58" s="29">
        <v>0.22420000000000001</v>
      </c>
      <c r="BX58" s="25">
        <v>160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115</v>
      </c>
      <c r="J59" s="21">
        <v>353.33</v>
      </c>
      <c r="K59" s="21">
        <v>286.67</v>
      </c>
      <c r="L59" s="29">
        <v>0.23250000000000001</v>
      </c>
      <c r="M59" s="25">
        <v>66.66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214</v>
      </c>
      <c r="BU59" s="21">
        <v>870.79</v>
      </c>
      <c r="BV59" s="21">
        <v>711.43</v>
      </c>
      <c r="BW59" s="29">
        <v>0.224</v>
      </c>
      <c r="BX59" s="25">
        <v>159.36000000000001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104</v>
      </c>
      <c r="J60" s="21">
        <v>284.89999999999998</v>
      </c>
      <c r="K60" s="21">
        <v>235</v>
      </c>
      <c r="L60" s="29">
        <v>0.21229999999999999</v>
      </c>
      <c r="M60" s="25">
        <v>49.9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213</v>
      </c>
      <c r="BU60" s="21">
        <v>940</v>
      </c>
      <c r="BV60" s="21">
        <v>774</v>
      </c>
      <c r="BW60" s="29">
        <v>0.2145</v>
      </c>
      <c r="BX60" s="25">
        <v>166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111</v>
      </c>
      <c r="J61" s="21">
        <v>175.31</v>
      </c>
      <c r="K61" s="21">
        <v>144.63</v>
      </c>
      <c r="L61" s="29">
        <v>0.21210000000000001</v>
      </c>
      <c r="M61" s="25">
        <v>30.68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198</v>
      </c>
      <c r="BU61" s="21">
        <v>849.75</v>
      </c>
      <c r="BV61" s="21">
        <v>704.37</v>
      </c>
      <c r="BW61" s="29">
        <v>0.2064</v>
      </c>
      <c r="BX61" s="25">
        <v>145.38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286</v>
      </c>
      <c r="J62" s="21">
        <v>258</v>
      </c>
      <c r="K62" s="21">
        <v>213</v>
      </c>
      <c r="L62" s="29">
        <v>0.21129999999999999</v>
      </c>
      <c r="M62" s="25">
        <v>45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200</v>
      </c>
      <c r="BU62" s="21">
        <v>1245.54</v>
      </c>
      <c r="BV62" s="21">
        <v>1035.71</v>
      </c>
      <c r="BW62" s="29">
        <v>0.2026</v>
      </c>
      <c r="BX62" s="25">
        <v>209.83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96</v>
      </c>
      <c r="J63" s="21">
        <v>377.27</v>
      </c>
      <c r="K63" s="21">
        <v>311.82</v>
      </c>
      <c r="L63" s="29">
        <v>0.2099</v>
      </c>
      <c r="M63" s="25">
        <v>65.45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223</v>
      </c>
      <c r="BU63" s="21">
        <v>1693.91</v>
      </c>
      <c r="BV63" s="21">
        <v>1413.04</v>
      </c>
      <c r="BW63" s="29">
        <v>0.1988</v>
      </c>
      <c r="BX63" s="25">
        <v>280.87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82</v>
      </c>
      <c r="J64" s="21">
        <v>797.27</v>
      </c>
      <c r="K64" s="21">
        <v>661.09</v>
      </c>
      <c r="L64" s="29">
        <v>0.20599999999999999</v>
      </c>
      <c r="M64" s="25">
        <v>136.18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192</v>
      </c>
      <c r="BU64" s="21">
        <v>929</v>
      </c>
      <c r="BV64" s="21">
        <v>775.1</v>
      </c>
      <c r="BW64" s="29">
        <v>0.1986</v>
      </c>
      <c r="BX64" s="25">
        <v>153.9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91</v>
      </c>
      <c r="J65" s="21">
        <v>305.89999999999998</v>
      </c>
      <c r="K65" s="21">
        <v>254.5</v>
      </c>
      <c r="L65" s="29">
        <v>0.20200000000000001</v>
      </c>
      <c r="M65" s="25">
        <v>51.4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191</v>
      </c>
      <c r="BU65" s="21">
        <v>960.91</v>
      </c>
      <c r="BV65" s="21">
        <v>808.18</v>
      </c>
      <c r="BW65" s="29">
        <v>0.189</v>
      </c>
      <c r="BX65" s="25">
        <v>152.72999999999999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90</v>
      </c>
      <c r="J66" s="21">
        <v>295</v>
      </c>
      <c r="K66" s="21">
        <v>245.5</v>
      </c>
      <c r="L66" s="29">
        <v>0.2016</v>
      </c>
      <c r="M66" s="25">
        <v>49.5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220</v>
      </c>
      <c r="BU66" s="21">
        <v>2132</v>
      </c>
      <c r="BV66" s="21">
        <v>1798.4</v>
      </c>
      <c r="BW66" s="29">
        <v>0.1855</v>
      </c>
      <c r="BX66" s="25">
        <v>333.6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108</v>
      </c>
      <c r="J67" s="21">
        <v>155.19999999999999</v>
      </c>
      <c r="K67" s="21">
        <v>131.16</v>
      </c>
      <c r="L67" s="29">
        <v>0.18329999999999999</v>
      </c>
      <c r="M67" s="25">
        <v>24.04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199</v>
      </c>
      <c r="BU67" s="21">
        <v>1025.82</v>
      </c>
      <c r="BV67" s="21">
        <v>875.27</v>
      </c>
      <c r="BW67" s="29">
        <v>0.17199999999999999</v>
      </c>
      <c r="BX67" s="25">
        <v>150.55000000000001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117</v>
      </c>
      <c r="J68" s="21">
        <v>386.27</v>
      </c>
      <c r="K68" s="21">
        <v>327.27</v>
      </c>
      <c r="L68" s="29">
        <v>0.18029999999999999</v>
      </c>
      <c r="M68" s="25">
        <v>59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230</v>
      </c>
      <c r="BU68" s="21">
        <v>952.27</v>
      </c>
      <c r="BV68" s="21">
        <v>812.61</v>
      </c>
      <c r="BW68" s="29">
        <v>0.1719</v>
      </c>
      <c r="BX68" s="25">
        <v>139.66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89</v>
      </c>
      <c r="J69" s="33">
        <v>575.66</v>
      </c>
      <c r="K69" s="33">
        <v>493.56</v>
      </c>
      <c r="L69" s="34">
        <v>0.1663</v>
      </c>
      <c r="M69" s="28">
        <v>82.1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219</v>
      </c>
      <c r="BU69" s="21">
        <v>1111</v>
      </c>
      <c r="BV69" s="21">
        <v>954.7</v>
      </c>
      <c r="BW69" s="29">
        <v>0.16370000000000001</v>
      </c>
      <c r="BX69" s="25">
        <v>156.30000000000001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103</v>
      </c>
      <c r="J70" s="21">
        <v>224.29</v>
      </c>
      <c r="K70" s="21">
        <v>192.86</v>
      </c>
      <c r="L70" s="29">
        <v>0.16300000000000001</v>
      </c>
      <c r="M70" s="21">
        <v>31.43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226</v>
      </c>
      <c r="BU70" s="21">
        <v>974.58</v>
      </c>
      <c r="BV70" s="21">
        <v>838.14</v>
      </c>
      <c r="BW70" s="29">
        <v>0.1628</v>
      </c>
      <c r="BX70" s="25">
        <v>136.44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277</v>
      </c>
      <c r="J71" s="21">
        <v>480</v>
      </c>
      <c r="K71" s="21">
        <v>414.6</v>
      </c>
      <c r="L71" s="29">
        <v>0.15770000000000001</v>
      </c>
      <c r="M71" s="21">
        <v>65.400000000000006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295</v>
      </c>
      <c r="BU71" s="21">
        <v>1068</v>
      </c>
      <c r="BV71" s="21">
        <v>926</v>
      </c>
      <c r="BW71" s="29">
        <v>0.15329999999999999</v>
      </c>
      <c r="BX71" s="25">
        <v>142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116</v>
      </c>
      <c r="J72" s="21">
        <v>766.09</v>
      </c>
      <c r="K72" s="21">
        <v>666.09</v>
      </c>
      <c r="L72" s="29">
        <v>0.15010000000000001</v>
      </c>
      <c r="M72" s="21">
        <v>100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229</v>
      </c>
      <c r="BU72" s="33">
        <v>2535.59</v>
      </c>
      <c r="BV72" s="33">
        <v>2203.39</v>
      </c>
      <c r="BW72" s="34">
        <v>0.15079999999999999</v>
      </c>
      <c r="BX72" s="28">
        <v>332.2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88</v>
      </c>
      <c r="J73" s="21">
        <v>247.05</v>
      </c>
      <c r="K73" s="21">
        <v>215.05</v>
      </c>
      <c r="L73" s="29">
        <v>0.14879999999999999</v>
      </c>
      <c r="M73" s="21">
        <v>32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217</v>
      </c>
      <c r="BU73" s="21">
        <v>891.67</v>
      </c>
      <c r="BV73" s="21">
        <v>780.25</v>
      </c>
      <c r="BW73" s="29">
        <v>0.14280000000000001</v>
      </c>
      <c r="BX73" s="21">
        <v>111.42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95</v>
      </c>
      <c r="J74" s="21">
        <v>259.89999999999998</v>
      </c>
      <c r="K74" s="21">
        <v>226.4</v>
      </c>
      <c r="L74" s="29">
        <v>0.14799999999999999</v>
      </c>
      <c r="M74" s="21">
        <v>33.5</v>
      </c>
      <c r="N74" s="35"/>
      <c r="O74" s="35"/>
      <c r="P74" s="35"/>
      <c r="BT74" s="21" t="s">
        <v>216</v>
      </c>
      <c r="BU74" s="21">
        <v>966.39</v>
      </c>
      <c r="BV74" s="21">
        <v>856.22</v>
      </c>
      <c r="BW74" s="29">
        <v>0.12870000000000001</v>
      </c>
      <c r="BX74" s="21">
        <v>110.17</v>
      </c>
    </row>
    <row r="75" spans="1:84" x14ac:dyDescent="0.3">
      <c r="I75" s="21" t="s">
        <v>113</v>
      </c>
      <c r="J75" s="21">
        <v>144.33000000000001</v>
      </c>
      <c r="K75" s="21">
        <v>127</v>
      </c>
      <c r="L75" s="29">
        <v>0.13650000000000001</v>
      </c>
      <c r="M75" s="21">
        <v>17.329999999999998</v>
      </c>
      <c r="BT75" s="21" t="s">
        <v>224</v>
      </c>
      <c r="BU75" s="21">
        <v>1167.9100000000001</v>
      </c>
      <c r="BV75" s="21">
        <v>1043.48</v>
      </c>
      <c r="BW75" s="29">
        <v>0.1192</v>
      </c>
      <c r="BX75" s="21">
        <v>124.43</v>
      </c>
    </row>
    <row r="76" spans="1:84" x14ac:dyDescent="0.3">
      <c r="I76" s="21" t="s">
        <v>97</v>
      </c>
      <c r="J76" s="21">
        <v>343.7</v>
      </c>
      <c r="K76" s="21">
        <v>305</v>
      </c>
      <c r="L76" s="29">
        <v>0.12690000000000001</v>
      </c>
      <c r="M76" s="21">
        <v>38.700000000000003</v>
      </c>
      <c r="BT76" s="21" t="s">
        <v>197</v>
      </c>
      <c r="BU76" s="21">
        <v>914.8</v>
      </c>
      <c r="BV76" s="21">
        <v>825.2</v>
      </c>
      <c r="BW76" s="29">
        <v>0.1086</v>
      </c>
      <c r="BX76" s="21">
        <v>89.6</v>
      </c>
    </row>
    <row r="77" spans="1:84" x14ac:dyDescent="0.3">
      <c r="I77" s="21" t="s">
        <v>78</v>
      </c>
      <c r="J77" s="21">
        <v>295.94</v>
      </c>
      <c r="K77" s="21">
        <v>502.15</v>
      </c>
      <c r="L77" s="29">
        <v>-0.41070000000000001</v>
      </c>
      <c r="M77" s="21">
        <v>-206.21</v>
      </c>
      <c r="BT77" s="21" t="s">
        <v>232</v>
      </c>
      <c r="BU77" s="21">
        <v>2526.3200000000002</v>
      </c>
      <c r="BV77" s="21">
        <v>2333.33</v>
      </c>
      <c r="BW77" s="29">
        <v>8.2699999999999996E-2</v>
      </c>
      <c r="BX77" s="21">
        <v>192.99</v>
      </c>
    </row>
    <row r="78" spans="1:84" x14ac:dyDescent="0.3">
      <c r="BT78" s="21" t="s">
        <v>203</v>
      </c>
      <c r="BU78" s="21">
        <v>1057.69</v>
      </c>
      <c r="BV78" s="21">
        <v>1004.81</v>
      </c>
      <c r="BW78" s="29">
        <v>5.2600000000000001E-2</v>
      </c>
      <c r="BX78" s="21">
        <v>52.88</v>
      </c>
    </row>
    <row r="79" spans="1:84" x14ac:dyDescent="0.3">
      <c r="BT79" s="21" t="s">
        <v>210</v>
      </c>
      <c r="BU79" s="21">
        <v>1124.3800000000001</v>
      </c>
      <c r="BV79" s="21">
        <v>1074.5</v>
      </c>
      <c r="BW79" s="29">
        <v>4.6399999999999997E-2</v>
      </c>
      <c r="BX79" s="21">
        <v>49.88</v>
      </c>
    </row>
    <row r="80" spans="1:84" x14ac:dyDescent="0.3">
      <c r="BT80" s="21" t="s">
        <v>206</v>
      </c>
      <c r="BU80" s="21">
        <v>1400</v>
      </c>
      <c r="BV80" s="21">
        <v>1454.45</v>
      </c>
      <c r="BW80" s="29">
        <v>-3.7400000000000003E-2</v>
      </c>
      <c r="BX80" s="21">
        <v>-54.45</v>
      </c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B0ED5-5E17-49E3-9B18-6A67F4AF079B}">
  <dimension ref="A1:CF80"/>
  <sheetViews>
    <sheetView topLeftCell="BS1" zoomScale="70" zoomScaleNormal="70" workbookViewId="0">
      <selection activeCell="CD29" sqref="CD29:CD52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264</v>
      </c>
      <c r="B1" s="76"/>
      <c r="C1" s="76"/>
      <c r="D1" s="77"/>
      <c r="I1" s="35"/>
      <c r="J1" s="66" t="s">
        <v>43</v>
      </c>
      <c r="K1" s="67"/>
      <c r="L1" s="67"/>
      <c r="M1" s="67"/>
      <c r="N1" s="67"/>
      <c r="O1" s="67"/>
      <c r="P1" s="68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9"/>
      <c r="K2" s="70"/>
      <c r="L2" s="70"/>
      <c r="M2" s="70"/>
      <c r="N2" s="70"/>
      <c r="O2" s="70"/>
      <c r="P2" s="71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36</v>
      </c>
      <c r="D3" s="25"/>
      <c r="I3" s="35"/>
      <c r="J3" s="69"/>
      <c r="K3" s="70"/>
      <c r="L3" s="70"/>
      <c r="M3" s="70"/>
      <c r="N3" s="70"/>
      <c r="O3" s="70"/>
      <c r="P3" s="71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46</v>
      </c>
      <c r="L5" s="21">
        <v>55.48</v>
      </c>
      <c r="M5" s="21">
        <v>74.63</v>
      </c>
      <c r="N5" s="29">
        <v>-0.25659999999999999</v>
      </c>
      <c r="O5" s="21">
        <v>-19.149999999999999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45</v>
      </c>
      <c r="L6" s="21">
        <v>1930.43</v>
      </c>
      <c r="M6" s="21">
        <v>2579.35</v>
      </c>
      <c r="N6" s="29">
        <v>-0.25159999999999999</v>
      </c>
      <c r="O6" s="21">
        <v>-648.91999999999996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44</v>
      </c>
      <c r="L7" s="21">
        <v>1477.68</v>
      </c>
      <c r="M7" s="21">
        <v>1957.36</v>
      </c>
      <c r="N7" s="29">
        <v>-0.24510000000000001</v>
      </c>
      <c r="O7" s="21">
        <v>-479.68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50</v>
      </c>
      <c r="L8" s="21">
        <v>1294.9100000000001</v>
      </c>
      <c r="M8" s="21">
        <v>1658.96</v>
      </c>
      <c r="N8" s="29">
        <v>-0.21940000000000001</v>
      </c>
      <c r="O8" s="21">
        <v>-364.05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47</v>
      </c>
      <c r="L9" s="21">
        <v>3200.49</v>
      </c>
      <c r="M9" s="21">
        <v>4045.81</v>
      </c>
      <c r="N9" s="29">
        <v>-0.2089</v>
      </c>
      <c r="O9" s="21">
        <v>-845.32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49</v>
      </c>
      <c r="L10" s="21">
        <v>1778.22</v>
      </c>
      <c r="M10" s="21">
        <v>2229.33</v>
      </c>
      <c r="N10" s="29">
        <v>-0.2024</v>
      </c>
      <c r="O10" s="21">
        <v>-451.11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54</v>
      </c>
      <c r="L11" s="21">
        <v>4047.88</v>
      </c>
      <c r="M11" s="21">
        <v>4930.37</v>
      </c>
      <c r="N11" s="29">
        <v>-0.17899999999999999</v>
      </c>
      <c r="O11" s="21">
        <v>-882.49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52</v>
      </c>
      <c r="L12" s="21">
        <v>4594.34</v>
      </c>
      <c r="M12" s="21">
        <v>5592.64</v>
      </c>
      <c r="N12" s="29">
        <v>-0.17849999999999999</v>
      </c>
      <c r="O12" s="21">
        <v>-998.3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32</v>
      </c>
      <c r="L13" s="21">
        <v>1815.13</v>
      </c>
      <c r="M13" s="21">
        <v>2196.25</v>
      </c>
      <c r="N13" s="29">
        <v>-0.17349999999999999</v>
      </c>
      <c r="O13" s="21">
        <v>-381.12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51</v>
      </c>
      <c r="L14" s="21">
        <v>8648.4699999999993</v>
      </c>
      <c r="M14" s="21">
        <v>10333.61</v>
      </c>
      <c r="N14" s="29">
        <v>-0.16309999999999999</v>
      </c>
      <c r="O14" s="21">
        <v>-1685.14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53</v>
      </c>
      <c r="L15" s="21">
        <v>2501.1</v>
      </c>
      <c r="M15" s="21">
        <v>2985.77</v>
      </c>
      <c r="N15" s="29">
        <v>-0.1623</v>
      </c>
      <c r="O15" s="21">
        <v>-484.67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48</v>
      </c>
      <c r="L16" s="21">
        <v>7427.58</v>
      </c>
      <c r="M16" s="21">
        <v>8644.36</v>
      </c>
      <c r="N16" s="29">
        <v>-0.14080000000000001</v>
      </c>
      <c r="O16" s="21">
        <v>-1216.78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55</v>
      </c>
      <c r="L17" s="21">
        <v>1272.9100000000001</v>
      </c>
      <c r="M17" s="21">
        <v>1438.61</v>
      </c>
      <c r="N17" s="29">
        <v>-0.1152</v>
      </c>
      <c r="O17" s="41">
        <v>-165.7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56</v>
      </c>
      <c r="L18" s="33">
        <v>13.48</v>
      </c>
      <c r="M18" s="33">
        <v>14.85</v>
      </c>
      <c r="N18" s="34">
        <v>-9.2299999999999993E-2</v>
      </c>
      <c r="O18" s="33">
        <v>-1.37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2" t="s">
        <v>77</v>
      </c>
      <c r="C26" s="73"/>
      <c r="D26" s="73"/>
      <c r="E26" s="73"/>
      <c r="F26" s="74"/>
      <c r="G26" s="35"/>
      <c r="H26" s="35"/>
      <c r="I26" s="35"/>
      <c r="J26" s="35"/>
      <c r="K26" s="35"/>
      <c r="L26" s="35"/>
      <c r="M26" s="35"/>
      <c r="N26" s="35"/>
      <c r="O26" s="35"/>
      <c r="P26" s="60" t="s">
        <v>124</v>
      </c>
      <c r="Q26" s="61"/>
      <c r="R26" s="61"/>
      <c r="S26" s="61"/>
      <c r="T26" s="62"/>
      <c r="U26" s="35"/>
      <c r="V26" s="35"/>
      <c r="W26" s="60" t="s">
        <v>141</v>
      </c>
      <c r="X26" s="61"/>
      <c r="Y26" s="61"/>
      <c r="Z26" s="61"/>
      <c r="AA26" s="62"/>
      <c r="AB26" s="35"/>
      <c r="AC26" s="35"/>
      <c r="AD26" s="60" t="s">
        <v>153</v>
      </c>
      <c r="AE26" s="61"/>
      <c r="AF26" s="61"/>
      <c r="AG26" s="61"/>
      <c r="AH26" s="62"/>
      <c r="AI26" s="35"/>
      <c r="AJ26" s="35"/>
      <c r="AK26" s="60" t="s">
        <v>174</v>
      </c>
      <c r="AL26" s="61"/>
      <c r="AM26" s="61"/>
      <c r="AN26" s="61"/>
      <c r="AO26" s="62"/>
      <c r="AP26" s="35"/>
      <c r="AQ26" s="35"/>
      <c r="AR26" s="60" t="s">
        <v>177</v>
      </c>
      <c r="AS26" s="61"/>
      <c r="AT26" s="61"/>
      <c r="AU26" s="61"/>
      <c r="AV26" s="62"/>
      <c r="AW26" s="35"/>
      <c r="AX26" s="35"/>
      <c r="AY26" s="60" t="s">
        <v>178</v>
      </c>
      <c r="AZ26" s="61"/>
      <c r="BA26" s="61"/>
      <c r="BB26" s="61"/>
      <c r="BC26" s="62"/>
      <c r="BD26" s="35"/>
      <c r="BE26" s="35"/>
      <c r="BF26" s="60" t="s">
        <v>179</v>
      </c>
      <c r="BG26" s="61"/>
      <c r="BH26" s="61"/>
      <c r="BI26" s="61"/>
      <c r="BJ26" s="62"/>
      <c r="BK26" s="35"/>
      <c r="BL26" s="35"/>
      <c r="BM26" s="60" t="s">
        <v>188</v>
      </c>
      <c r="BN26" s="61"/>
      <c r="BO26" s="61"/>
      <c r="BP26" s="61"/>
      <c r="BQ26" s="62"/>
      <c r="BR26" s="35"/>
      <c r="BS26" s="35"/>
      <c r="BT26" s="60" t="s">
        <v>189</v>
      </c>
      <c r="BU26" s="61"/>
      <c r="BV26" s="61"/>
      <c r="BW26" s="61"/>
      <c r="BX26" s="62"/>
      <c r="BY26" s="35"/>
      <c r="BZ26" s="35"/>
      <c r="CA26" s="60" t="s">
        <v>234</v>
      </c>
      <c r="CB26" s="61"/>
      <c r="CC26" s="61"/>
      <c r="CD26" s="61"/>
      <c r="CE26" s="62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0" t="s">
        <v>118</v>
      </c>
      <c r="J27" s="61"/>
      <c r="K27" s="61"/>
      <c r="L27" s="61"/>
      <c r="M27" s="62"/>
      <c r="N27" s="35"/>
      <c r="O27" s="35"/>
      <c r="P27" s="63"/>
      <c r="Q27" s="64"/>
      <c r="R27" s="64"/>
      <c r="S27" s="64"/>
      <c r="T27" s="65"/>
      <c r="U27" s="35"/>
      <c r="V27" s="35"/>
      <c r="W27" s="63"/>
      <c r="X27" s="64"/>
      <c r="Y27" s="64"/>
      <c r="Z27" s="64"/>
      <c r="AA27" s="65"/>
      <c r="AB27" s="35"/>
      <c r="AC27" s="35"/>
      <c r="AD27" s="63"/>
      <c r="AE27" s="64"/>
      <c r="AF27" s="64"/>
      <c r="AG27" s="64"/>
      <c r="AH27" s="65"/>
      <c r="AI27" s="35"/>
      <c r="AJ27" s="35"/>
      <c r="AK27" s="63"/>
      <c r="AL27" s="64"/>
      <c r="AM27" s="64"/>
      <c r="AN27" s="64"/>
      <c r="AO27" s="65"/>
      <c r="AP27" s="35"/>
      <c r="AQ27" s="35"/>
      <c r="AR27" s="63"/>
      <c r="AS27" s="64"/>
      <c r="AT27" s="64"/>
      <c r="AU27" s="64"/>
      <c r="AV27" s="65"/>
      <c r="AW27" s="35"/>
      <c r="AX27" s="35"/>
      <c r="AY27" s="63"/>
      <c r="AZ27" s="64"/>
      <c r="BA27" s="64"/>
      <c r="BB27" s="64"/>
      <c r="BC27" s="65"/>
      <c r="BD27" s="35"/>
      <c r="BE27" s="35"/>
      <c r="BF27" s="63"/>
      <c r="BG27" s="64"/>
      <c r="BH27" s="64"/>
      <c r="BI27" s="64"/>
      <c r="BJ27" s="65"/>
      <c r="BK27" s="35"/>
      <c r="BL27" s="35"/>
      <c r="BM27" s="63"/>
      <c r="BN27" s="64"/>
      <c r="BO27" s="64"/>
      <c r="BP27" s="64"/>
      <c r="BQ27" s="65"/>
      <c r="BR27" s="35"/>
      <c r="BS27" s="35"/>
      <c r="BT27" s="63"/>
      <c r="BU27" s="64"/>
      <c r="BV27" s="64"/>
      <c r="BW27" s="64"/>
      <c r="BX27" s="65"/>
      <c r="BY27" s="35"/>
      <c r="BZ27" s="35"/>
      <c r="CA27" s="63"/>
      <c r="CB27" s="64"/>
      <c r="CC27" s="64"/>
      <c r="CD27" s="64"/>
      <c r="CE27" s="65"/>
      <c r="CF27" s="35"/>
    </row>
    <row r="28" spans="1:84" ht="15" thickBot="1" x14ac:dyDescent="0.35">
      <c r="A28" s="35"/>
      <c r="B28" s="24" t="s">
        <v>67</v>
      </c>
      <c r="C28" s="21">
        <v>238</v>
      </c>
      <c r="D28" s="21">
        <v>339.9</v>
      </c>
      <c r="E28" s="29">
        <v>-0.29980000000000001</v>
      </c>
      <c r="F28" s="25">
        <v>-101.9</v>
      </c>
      <c r="G28" s="35"/>
      <c r="H28" s="35"/>
      <c r="I28" s="63"/>
      <c r="J28" s="64"/>
      <c r="K28" s="64"/>
      <c r="L28" s="64"/>
      <c r="M28" s="65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64</v>
      </c>
      <c r="C29" s="21">
        <v>481</v>
      </c>
      <c r="D29" s="21">
        <v>679</v>
      </c>
      <c r="E29" s="29">
        <v>-0.29160000000000003</v>
      </c>
      <c r="F29" s="25">
        <v>-198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123</v>
      </c>
      <c r="Q29" s="21">
        <v>1572.02</v>
      </c>
      <c r="R29" s="21">
        <v>2626.75</v>
      </c>
      <c r="S29" s="29">
        <v>-0.40150000000000002</v>
      </c>
      <c r="T29" s="25">
        <v>-1054.73</v>
      </c>
      <c r="U29" s="35"/>
      <c r="V29" s="35"/>
      <c r="W29" s="21" t="s">
        <v>125</v>
      </c>
      <c r="X29" s="21">
        <v>291.2</v>
      </c>
      <c r="Y29" s="21">
        <v>407</v>
      </c>
      <c r="Z29" s="29">
        <v>-0.28449999999999998</v>
      </c>
      <c r="AA29" s="21">
        <v>-115.8</v>
      </c>
      <c r="AB29" s="35"/>
      <c r="AC29" s="35"/>
      <c r="AD29" s="24" t="s">
        <v>166</v>
      </c>
      <c r="AE29" s="21">
        <v>347</v>
      </c>
      <c r="AF29" s="21">
        <v>470</v>
      </c>
      <c r="AG29" s="29">
        <v>-0.26169999999999999</v>
      </c>
      <c r="AH29" s="25">
        <v>-123</v>
      </c>
      <c r="AI29" s="35"/>
      <c r="AJ29" s="35"/>
      <c r="AK29" s="24" t="s">
        <v>172</v>
      </c>
      <c r="AL29" s="21">
        <v>3000</v>
      </c>
      <c r="AM29" s="21">
        <v>3782.61</v>
      </c>
      <c r="AN29" s="29">
        <v>-0.2069</v>
      </c>
      <c r="AO29" s="25">
        <v>-782.61</v>
      </c>
      <c r="AP29" s="35"/>
      <c r="AQ29" s="35"/>
      <c r="AR29" s="24" t="s">
        <v>175</v>
      </c>
      <c r="AS29" s="21">
        <v>550.84</v>
      </c>
      <c r="AT29" s="21">
        <v>830.55</v>
      </c>
      <c r="AU29" s="29">
        <v>-0.33679999999999999</v>
      </c>
      <c r="AV29" s="25">
        <v>-279.70999999999998</v>
      </c>
      <c r="AW29" s="35"/>
      <c r="AX29" s="35"/>
      <c r="AY29" s="24" t="s">
        <v>148</v>
      </c>
      <c r="AZ29" s="21">
        <v>401.39</v>
      </c>
      <c r="BA29" s="21">
        <v>618.1</v>
      </c>
      <c r="BB29" s="29">
        <v>-0.35060000000000002</v>
      </c>
      <c r="BC29" s="25">
        <v>-216.71</v>
      </c>
      <c r="BD29" s="35"/>
      <c r="BE29" s="35"/>
      <c r="BF29" s="24" t="s">
        <v>180</v>
      </c>
      <c r="BG29" s="21">
        <v>519.91</v>
      </c>
      <c r="BH29" s="21">
        <v>742.23</v>
      </c>
      <c r="BI29" s="29">
        <v>-0.29949999999999999</v>
      </c>
      <c r="BJ29" s="25">
        <v>-222.32</v>
      </c>
      <c r="BK29" s="35"/>
      <c r="BL29" s="35"/>
      <c r="BM29" s="24" t="s">
        <v>184</v>
      </c>
      <c r="BN29" s="21">
        <v>416</v>
      </c>
      <c r="BO29" s="21">
        <v>510</v>
      </c>
      <c r="BP29" s="29">
        <v>-0.18429999999999999</v>
      </c>
      <c r="BQ29" s="25">
        <v>-94</v>
      </c>
      <c r="BR29" s="35"/>
      <c r="BS29" s="35"/>
      <c r="BT29" s="24" t="s">
        <v>289</v>
      </c>
      <c r="BU29" s="21">
        <v>884</v>
      </c>
      <c r="BV29" s="21">
        <v>1345</v>
      </c>
      <c r="BW29" s="29">
        <v>-0.34279999999999999</v>
      </c>
      <c r="BX29" s="25">
        <v>-461</v>
      </c>
      <c r="BY29" s="35"/>
      <c r="BZ29" s="35"/>
      <c r="CA29" s="24" t="s">
        <v>255</v>
      </c>
      <c r="CB29" s="21">
        <v>394</v>
      </c>
      <c r="CC29" s="21">
        <v>486</v>
      </c>
      <c r="CD29" s="29">
        <v>-0.1893</v>
      </c>
      <c r="CE29" s="25">
        <v>-92</v>
      </c>
      <c r="CF29" s="35"/>
    </row>
    <row r="30" spans="1:84" ht="15" thickBot="1" x14ac:dyDescent="0.35">
      <c r="A30" s="35"/>
      <c r="B30" s="24" t="s">
        <v>72</v>
      </c>
      <c r="C30" s="21">
        <v>419</v>
      </c>
      <c r="D30" s="21">
        <v>587</v>
      </c>
      <c r="E30" s="29">
        <v>-0.28620000000000001</v>
      </c>
      <c r="F30" s="25">
        <v>-168</v>
      </c>
      <c r="G30" s="35"/>
      <c r="H30" s="35"/>
      <c r="I30" s="24" t="s">
        <v>89</v>
      </c>
      <c r="J30" s="21">
        <v>200.86</v>
      </c>
      <c r="K30" s="21">
        <v>575.66</v>
      </c>
      <c r="L30" s="29">
        <v>-0.65110000000000001</v>
      </c>
      <c r="M30" s="25">
        <v>-374.8</v>
      </c>
      <c r="N30" s="35"/>
      <c r="O30" s="35"/>
      <c r="P30" s="24" t="s">
        <v>122</v>
      </c>
      <c r="Q30" s="21">
        <v>187</v>
      </c>
      <c r="R30" s="21">
        <v>263</v>
      </c>
      <c r="S30" s="29">
        <v>-0.28899999999999998</v>
      </c>
      <c r="T30" s="25">
        <v>-76</v>
      </c>
      <c r="U30" s="35"/>
      <c r="V30" s="35"/>
      <c r="W30" s="21" t="s">
        <v>137</v>
      </c>
      <c r="X30" s="21">
        <v>240.95</v>
      </c>
      <c r="Y30" s="21">
        <v>335.24</v>
      </c>
      <c r="Z30" s="29">
        <v>-0.28129999999999999</v>
      </c>
      <c r="AA30" s="21">
        <v>-94.29</v>
      </c>
      <c r="AB30" s="35"/>
      <c r="AC30" s="35"/>
      <c r="AD30" s="24" t="s">
        <v>159</v>
      </c>
      <c r="AE30" s="21">
        <v>362.18</v>
      </c>
      <c r="AF30" s="21">
        <v>489.09</v>
      </c>
      <c r="AG30" s="29">
        <v>-0.25950000000000001</v>
      </c>
      <c r="AH30" s="25">
        <v>-126.91</v>
      </c>
      <c r="AI30" s="35"/>
      <c r="AJ30" s="35"/>
      <c r="AK30" s="21" t="s">
        <v>173</v>
      </c>
      <c r="AL30" s="21">
        <v>3250</v>
      </c>
      <c r="AM30" s="21">
        <v>3950</v>
      </c>
      <c r="AN30" s="29">
        <v>-0.1772</v>
      </c>
      <c r="AO30" s="21">
        <v>-700</v>
      </c>
      <c r="AP30" s="35"/>
      <c r="AQ30" s="35"/>
      <c r="AR30" s="26" t="s">
        <v>176</v>
      </c>
      <c r="AS30" s="33">
        <v>806</v>
      </c>
      <c r="AT30" s="33">
        <v>971.9</v>
      </c>
      <c r="AU30" s="34">
        <v>-0.17069999999999999</v>
      </c>
      <c r="AV30" s="28">
        <v>-165.9</v>
      </c>
      <c r="AW30" s="35"/>
      <c r="AX30" s="35"/>
      <c r="AY30" s="24" t="s">
        <v>152</v>
      </c>
      <c r="AZ30" s="21">
        <v>579</v>
      </c>
      <c r="BA30" s="21">
        <v>814.1</v>
      </c>
      <c r="BB30" s="29">
        <v>-0.2888</v>
      </c>
      <c r="BC30" s="25">
        <v>-235.1</v>
      </c>
      <c r="BD30" s="35"/>
      <c r="BE30" s="35"/>
      <c r="BF30" s="24" t="s">
        <v>181</v>
      </c>
      <c r="BG30" s="21">
        <v>2912.73</v>
      </c>
      <c r="BH30" s="21">
        <v>3554.55</v>
      </c>
      <c r="BI30" s="29">
        <v>-0.18060000000000001</v>
      </c>
      <c r="BJ30" s="25">
        <v>-641.82000000000005</v>
      </c>
      <c r="BK30" s="35"/>
      <c r="BL30" s="35"/>
      <c r="BM30" s="24" t="s">
        <v>187</v>
      </c>
      <c r="BN30" s="21">
        <v>960</v>
      </c>
      <c r="BO30" s="21">
        <v>1162</v>
      </c>
      <c r="BP30" s="29">
        <v>-0.17380000000000001</v>
      </c>
      <c r="BQ30" s="25">
        <v>-202</v>
      </c>
      <c r="BR30" s="35"/>
      <c r="BS30" s="35"/>
      <c r="BT30" s="24" t="s">
        <v>193</v>
      </c>
      <c r="BU30" s="21">
        <v>594</v>
      </c>
      <c r="BV30" s="21">
        <v>864</v>
      </c>
      <c r="BW30" s="29">
        <v>-0.3125</v>
      </c>
      <c r="BX30" s="25">
        <v>-270</v>
      </c>
      <c r="BY30" s="35"/>
      <c r="BZ30" s="35"/>
      <c r="CA30" s="24" t="s">
        <v>253</v>
      </c>
      <c r="CB30" s="21">
        <v>186.23</v>
      </c>
      <c r="CC30" s="21">
        <v>229.48</v>
      </c>
      <c r="CD30" s="29">
        <v>-0.1885</v>
      </c>
      <c r="CE30" s="25">
        <v>-43.25</v>
      </c>
      <c r="CF30" s="35"/>
    </row>
    <row r="31" spans="1:84" ht="15" thickBot="1" x14ac:dyDescent="0.35">
      <c r="A31" s="35"/>
      <c r="B31" s="24" t="s">
        <v>75</v>
      </c>
      <c r="C31" s="21">
        <v>349.5</v>
      </c>
      <c r="D31" s="21">
        <v>482</v>
      </c>
      <c r="E31" s="29">
        <v>-0.27489999999999998</v>
      </c>
      <c r="F31" s="25">
        <v>-132.5</v>
      </c>
      <c r="G31" s="35"/>
      <c r="H31" s="35"/>
      <c r="I31" s="24" t="s">
        <v>92</v>
      </c>
      <c r="J31" s="21">
        <v>418.01</v>
      </c>
      <c r="K31" s="21">
        <v>763.98</v>
      </c>
      <c r="L31" s="29">
        <v>-0.45290000000000002</v>
      </c>
      <c r="M31" s="25">
        <v>-345.97</v>
      </c>
      <c r="N31" s="35"/>
      <c r="O31" s="35"/>
      <c r="P31" s="24" t="s">
        <v>120</v>
      </c>
      <c r="Q31" s="21">
        <v>168</v>
      </c>
      <c r="R31" s="21">
        <v>236.1</v>
      </c>
      <c r="S31" s="29">
        <v>-0.28839999999999999</v>
      </c>
      <c r="T31" s="25">
        <v>-68.099999999999994</v>
      </c>
      <c r="U31" s="35"/>
      <c r="V31" s="35"/>
      <c r="W31" s="21" t="s">
        <v>136</v>
      </c>
      <c r="X31" s="21">
        <v>212</v>
      </c>
      <c r="Y31" s="21">
        <v>289.5</v>
      </c>
      <c r="Z31" s="29">
        <v>-0.26769999999999999</v>
      </c>
      <c r="AA31" s="21">
        <v>-77.5</v>
      </c>
      <c r="AB31" s="35"/>
      <c r="AC31" s="35"/>
      <c r="AD31" s="24" t="s">
        <v>169</v>
      </c>
      <c r="AE31" s="21">
        <v>612.07000000000005</v>
      </c>
      <c r="AF31" s="21">
        <v>800</v>
      </c>
      <c r="AG31" s="29">
        <v>-0.2349</v>
      </c>
      <c r="AH31" s="25">
        <v>-187.93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35"/>
      <c r="AS31" s="35"/>
      <c r="AT31" s="35"/>
      <c r="AU31" s="35"/>
      <c r="AV31" s="35"/>
      <c r="AW31" s="35"/>
      <c r="AX31" s="35"/>
      <c r="AY31" s="24" t="s">
        <v>150</v>
      </c>
      <c r="AZ31" s="21">
        <v>1210</v>
      </c>
      <c r="BA31" s="21">
        <v>1545</v>
      </c>
      <c r="BB31" s="29">
        <v>-0.21679999999999999</v>
      </c>
      <c r="BC31" s="25">
        <v>-335</v>
      </c>
      <c r="BD31" s="35"/>
      <c r="BE31" s="35"/>
      <c r="BF31" s="24" t="s">
        <v>182</v>
      </c>
      <c r="BG31" s="21">
        <v>11860</v>
      </c>
      <c r="BH31" s="21">
        <v>13780</v>
      </c>
      <c r="BI31" s="29">
        <v>-0.13930000000000001</v>
      </c>
      <c r="BJ31" s="25">
        <v>-1920</v>
      </c>
      <c r="BK31" s="35"/>
      <c r="BL31" s="35"/>
      <c r="BM31" s="24" t="s">
        <v>185</v>
      </c>
      <c r="BN31" s="21">
        <v>185.43</v>
      </c>
      <c r="BO31" s="21">
        <v>223.24</v>
      </c>
      <c r="BP31" s="29">
        <v>-0.1694</v>
      </c>
      <c r="BQ31" s="25">
        <v>-37.81</v>
      </c>
      <c r="BR31" s="35"/>
      <c r="BS31" s="35"/>
      <c r="BT31" s="24" t="s">
        <v>196</v>
      </c>
      <c r="BU31" s="21">
        <v>608.4</v>
      </c>
      <c r="BV31" s="21">
        <v>847.06</v>
      </c>
      <c r="BW31" s="29">
        <v>-0.28179999999999999</v>
      </c>
      <c r="BX31" s="25">
        <v>-238.66</v>
      </c>
      <c r="BY31" s="35"/>
      <c r="BZ31" s="35"/>
      <c r="CA31" s="24" t="s">
        <v>254</v>
      </c>
      <c r="CB31" s="21">
        <v>205.77</v>
      </c>
      <c r="CC31" s="21">
        <v>251.63</v>
      </c>
      <c r="CD31" s="29">
        <v>-0.18229999999999999</v>
      </c>
      <c r="CE31" s="25">
        <v>-45.86</v>
      </c>
      <c r="CF31" s="35"/>
    </row>
    <row r="32" spans="1:84" ht="15" thickBot="1" x14ac:dyDescent="0.35">
      <c r="A32" s="35"/>
      <c r="B32" s="24" t="s">
        <v>63</v>
      </c>
      <c r="C32" s="21">
        <v>311.54000000000002</v>
      </c>
      <c r="D32" s="21">
        <v>428.85</v>
      </c>
      <c r="E32" s="29">
        <v>-0.27350000000000002</v>
      </c>
      <c r="F32" s="25">
        <v>-117.31</v>
      </c>
      <c r="G32" s="35"/>
      <c r="H32" s="35"/>
      <c r="I32" s="24" t="s">
        <v>98</v>
      </c>
      <c r="J32" s="21">
        <v>204</v>
      </c>
      <c r="K32" s="21">
        <v>300</v>
      </c>
      <c r="L32" s="29">
        <v>-0.32</v>
      </c>
      <c r="M32" s="25">
        <v>-96</v>
      </c>
      <c r="N32" s="35"/>
      <c r="O32" s="35"/>
      <c r="P32" s="26" t="s">
        <v>119</v>
      </c>
      <c r="Q32" s="33">
        <v>559.46</v>
      </c>
      <c r="R32" s="33">
        <v>752.25</v>
      </c>
      <c r="S32" s="34">
        <v>-0.25629999999999997</v>
      </c>
      <c r="T32" s="28">
        <v>-192.79</v>
      </c>
      <c r="U32" s="35"/>
      <c r="V32" s="35"/>
      <c r="W32" s="21" t="s">
        <v>128</v>
      </c>
      <c r="X32" s="21">
        <v>205</v>
      </c>
      <c r="Y32" s="21">
        <v>276.2</v>
      </c>
      <c r="Z32" s="29">
        <v>-0.25779999999999997</v>
      </c>
      <c r="AA32" s="21">
        <v>-71.2</v>
      </c>
      <c r="AB32" s="35"/>
      <c r="AC32" s="35"/>
      <c r="AD32" s="24" t="s">
        <v>155</v>
      </c>
      <c r="AE32" s="21">
        <v>320.19</v>
      </c>
      <c r="AF32" s="21">
        <v>414.29</v>
      </c>
      <c r="AG32" s="29">
        <v>-0.2271</v>
      </c>
      <c r="AH32" s="25">
        <v>-94.1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146</v>
      </c>
      <c r="AZ32" s="21">
        <v>486.36</v>
      </c>
      <c r="BA32" s="21">
        <v>590.73</v>
      </c>
      <c r="BB32" s="29">
        <v>-0.1767</v>
      </c>
      <c r="BC32" s="25">
        <v>-104.37</v>
      </c>
      <c r="BD32" s="35"/>
      <c r="BE32" s="35"/>
      <c r="BF32" s="26" t="s">
        <v>183</v>
      </c>
      <c r="BG32" s="33">
        <v>17500</v>
      </c>
      <c r="BH32" s="33">
        <v>18100</v>
      </c>
      <c r="BI32" s="34">
        <v>-3.3099999999999997E-2</v>
      </c>
      <c r="BJ32" s="28">
        <v>-600</v>
      </c>
      <c r="BK32" s="35"/>
      <c r="BL32" s="35"/>
      <c r="BM32" s="26" t="s">
        <v>186</v>
      </c>
      <c r="BN32" s="33">
        <v>313.45999999999998</v>
      </c>
      <c r="BO32" s="33">
        <v>358.65</v>
      </c>
      <c r="BP32" s="34">
        <v>-0.126</v>
      </c>
      <c r="BQ32" s="28">
        <v>-45.19</v>
      </c>
      <c r="BR32" s="35"/>
      <c r="BS32" s="35"/>
      <c r="BT32" s="24" t="s">
        <v>194</v>
      </c>
      <c r="BU32" s="21">
        <v>427.26</v>
      </c>
      <c r="BV32" s="21">
        <v>588.30999999999995</v>
      </c>
      <c r="BW32" s="29">
        <v>-0.27379999999999999</v>
      </c>
      <c r="BX32" s="25">
        <v>-161.05000000000001</v>
      </c>
      <c r="BY32" s="35"/>
      <c r="BZ32" s="35"/>
      <c r="CA32" s="24" t="s">
        <v>252</v>
      </c>
      <c r="CB32" s="21">
        <v>253.3</v>
      </c>
      <c r="CC32" s="21">
        <v>306.51</v>
      </c>
      <c r="CD32" s="29">
        <v>-0.1736</v>
      </c>
      <c r="CE32" s="25">
        <v>-53.21</v>
      </c>
      <c r="CF32" s="35"/>
    </row>
    <row r="33" spans="1:84" x14ac:dyDescent="0.3">
      <c r="A33" s="35"/>
      <c r="B33" s="24" t="s">
        <v>76</v>
      </c>
      <c r="C33" s="21">
        <v>372</v>
      </c>
      <c r="D33" s="21">
        <v>510</v>
      </c>
      <c r="E33" s="29">
        <v>-0.27060000000000001</v>
      </c>
      <c r="F33" s="25">
        <v>-138</v>
      </c>
      <c r="G33" s="35"/>
      <c r="H33" s="35"/>
      <c r="I33" s="24" t="s">
        <v>78</v>
      </c>
      <c r="J33" s="21">
        <v>201.43</v>
      </c>
      <c r="K33" s="21">
        <v>295.94</v>
      </c>
      <c r="L33" s="29">
        <v>-0.31940000000000002</v>
      </c>
      <c r="M33" s="25">
        <v>-94.51</v>
      </c>
      <c r="N33" s="35"/>
      <c r="O33" s="35"/>
      <c r="P33" s="21" t="s">
        <v>121</v>
      </c>
      <c r="Q33" s="21">
        <v>420</v>
      </c>
      <c r="R33" s="21">
        <v>550</v>
      </c>
      <c r="S33" s="29">
        <v>-0.2364</v>
      </c>
      <c r="T33" s="21">
        <v>-130</v>
      </c>
      <c r="U33" s="35"/>
      <c r="V33" s="35"/>
      <c r="W33" s="21" t="s">
        <v>138</v>
      </c>
      <c r="X33" s="21">
        <v>288.29000000000002</v>
      </c>
      <c r="Y33" s="21">
        <v>385.98</v>
      </c>
      <c r="Z33" s="29">
        <v>-0.25309999999999999</v>
      </c>
      <c r="AA33" s="21">
        <v>-97.69</v>
      </c>
      <c r="AB33" s="35"/>
      <c r="AC33" s="35"/>
      <c r="AD33" s="24" t="s">
        <v>160</v>
      </c>
      <c r="AE33" s="21">
        <v>324.41000000000003</v>
      </c>
      <c r="AF33" s="21">
        <v>419.16</v>
      </c>
      <c r="AG33" s="29">
        <v>-0.22600000000000001</v>
      </c>
      <c r="AH33" s="25">
        <v>-94.75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/>
      <c r="AZ33" s="21"/>
      <c r="BA33" s="21"/>
      <c r="BB33" s="29"/>
      <c r="BC33" s="2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24" t="s">
        <v>215</v>
      </c>
      <c r="BU33" s="21">
        <v>597.27</v>
      </c>
      <c r="BV33" s="21">
        <v>809.09</v>
      </c>
      <c r="BW33" s="29">
        <v>-0.26179999999999998</v>
      </c>
      <c r="BX33" s="25">
        <v>-211.82</v>
      </c>
      <c r="BY33" s="35"/>
      <c r="BZ33" s="35"/>
      <c r="CA33" s="24" t="s">
        <v>248</v>
      </c>
      <c r="CB33" s="21">
        <v>468.45</v>
      </c>
      <c r="CC33" s="21">
        <v>559.69000000000005</v>
      </c>
      <c r="CD33" s="29">
        <v>-0.16300000000000001</v>
      </c>
      <c r="CE33" s="25">
        <v>-91.24</v>
      </c>
      <c r="CF33" s="35"/>
    </row>
    <row r="34" spans="1:84" x14ac:dyDescent="0.3">
      <c r="A34" s="35"/>
      <c r="B34" s="24" t="s">
        <v>62</v>
      </c>
      <c r="C34" s="21">
        <v>392.38</v>
      </c>
      <c r="D34" s="21">
        <v>531.42999999999995</v>
      </c>
      <c r="E34" s="29">
        <v>-0.26169999999999999</v>
      </c>
      <c r="F34" s="25">
        <v>-139.05000000000001</v>
      </c>
      <c r="G34" s="35"/>
      <c r="H34" s="35"/>
      <c r="I34" s="24" t="s">
        <v>83</v>
      </c>
      <c r="J34" s="21">
        <v>180</v>
      </c>
      <c r="K34" s="21">
        <v>264</v>
      </c>
      <c r="L34" s="29">
        <v>-0.31819999999999998</v>
      </c>
      <c r="M34" s="25">
        <v>-84</v>
      </c>
      <c r="N34" s="35"/>
      <c r="O34" s="35"/>
      <c r="P34" s="21" t="s">
        <v>287</v>
      </c>
      <c r="Q34" s="21">
        <v>593</v>
      </c>
      <c r="R34" s="21">
        <v>775</v>
      </c>
      <c r="S34" s="29">
        <v>-0.23480000000000001</v>
      </c>
      <c r="T34" s="21">
        <v>-182</v>
      </c>
      <c r="U34" s="35"/>
      <c r="V34" s="35"/>
      <c r="W34" s="21" t="s">
        <v>131</v>
      </c>
      <c r="X34" s="21">
        <v>243</v>
      </c>
      <c r="Y34" s="21">
        <v>325</v>
      </c>
      <c r="Z34" s="29">
        <v>-0.25230000000000002</v>
      </c>
      <c r="AA34" s="21">
        <v>-82</v>
      </c>
      <c r="AB34" s="35"/>
      <c r="AC34" s="35"/>
      <c r="AD34" s="24" t="s">
        <v>164</v>
      </c>
      <c r="AE34" s="21">
        <v>427.49</v>
      </c>
      <c r="AF34" s="21">
        <v>535.64</v>
      </c>
      <c r="AG34" s="29">
        <v>-0.2019</v>
      </c>
      <c r="AH34" s="25">
        <v>-108.15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/>
      <c r="AZ34" s="21"/>
      <c r="BA34" s="21"/>
      <c r="BB34" s="29"/>
      <c r="BC34" s="2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211</v>
      </c>
      <c r="BU34" s="21">
        <v>662.58</v>
      </c>
      <c r="BV34" s="21">
        <v>895.83</v>
      </c>
      <c r="BW34" s="29">
        <v>-0.26040000000000002</v>
      </c>
      <c r="BX34" s="25">
        <v>-233.25</v>
      </c>
      <c r="BY34" s="35"/>
      <c r="BZ34" s="35"/>
      <c r="CA34" s="24" t="s">
        <v>250</v>
      </c>
      <c r="CB34" s="21">
        <v>228</v>
      </c>
      <c r="CC34" s="21">
        <v>272</v>
      </c>
      <c r="CD34" s="29">
        <v>-0.1618</v>
      </c>
      <c r="CE34" s="25">
        <v>-44</v>
      </c>
      <c r="CF34" s="35"/>
    </row>
    <row r="35" spans="1:84" x14ac:dyDescent="0.3">
      <c r="A35" s="35"/>
      <c r="B35" s="24" t="s">
        <v>65</v>
      </c>
      <c r="C35" s="21">
        <v>290</v>
      </c>
      <c r="D35" s="21">
        <v>392</v>
      </c>
      <c r="E35" s="29">
        <v>-0.26019999999999999</v>
      </c>
      <c r="F35" s="25">
        <v>-102</v>
      </c>
      <c r="G35" s="35"/>
      <c r="H35" s="35"/>
      <c r="I35" s="24" t="s">
        <v>91</v>
      </c>
      <c r="J35" s="21">
        <v>210.1</v>
      </c>
      <c r="K35" s="21">
        <v>305.89999999999998</v>
      </c>
      <c r="L35" s="29">
        <v>-0.31319999999999998</v>
      </c>
      <c r="M35" s="25">
        <v>-95.8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133</v>
      </c>
      <c r="X35" s="21">
        <v>252.33</v>
      </c>
      <c r="Y35" s="21">
        <v>333.98</v>
      </c>
      <c r="Z35" s="29">
        <v>-0.2445</v>
      </c>
      <c r="AA35" s="21">
        <v>-81.650000000000006</v>
      </c>
      <c r="AB35" s="35"/>
      <c r="AC35" s="35"/>
      <c r="AD35" s="24" t="s">
        <v>168</v>
      </c>
      <c r="AE35" s="21">
        <v>583.48</v>
      </c>
      <c r="AF35" s="21">
        <v>682.61</v>
      </c>
      <c r="AG35" s="29">
        <v>-0.1452</v>
      </c>
      <c r="AH35" s="25">
        <v>-99.13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/>
      <c r="AZ35" s="21"/>
      <c r="BA35" s="21"/>
      <c r="BB35" s="29"/>
      <c r="BC35" s="2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210</v>
      </c>
      <c r="BU35" s="21">
        <v>835.63</v>
      </c>
      <c r="BV35" s="21">
        <v>1124.3800000000001</v>
      </c>
      <c r="BW35" s="29">
        <v>-0.25679999999999997</v>
      </c>
      <c r="BX35" s="25">
        <v>-288.75</v>
      </c>
      <c r="BY35" s="35"/>
      <c r="BZ35" s="35"/>
      <c r="CA35" s="24" t="s">
        <v>249</v>
      </c>
      <c r="CB35" s="21">
        <v>265.10000000000002</v>
      </c>
      <c r="CC35" s="21">
        <v>313.89999999999998</v>
      </c>
      <c r="CD35" s="29">
        <v>-0.1555</v>
      </c>
      <c r="CE35" s="25">
        <v>-48.8</v>
      </c>
      <c r="CF35" s="35"/>
    </row>
    <row r="36" spans="1:84" x14ac:dyDescent="0.3">
      <c r="A36" s="35"/>
      <c r="B36" s="24" t="s">
        <v>71</v>
      </c>
      <c r="C36" s="21">
        <v>330</v>
      </c>
      <c r="D36" s="21">
        <v>435</v>
      </c>
      <c r="E36" s="29">
        <v>-0.2414</v>
      </c>
      <c r="F36" s="25">
        <v>-105</v>
      </c>
      <c r="G36" s="35"/>
      <c r="H36" s="35"/>
      <c r="I36" s="24" t="s">
        <v>102</v>
      </c>
      <c r="J36" s="21">
        <v>168</v>
      </c>
      <c r="K36" s="21">
        <v>243</v>
      </c>
      <c r="L36" s="29">
        <v>-0.30859999999999999</v>
      </c>
      <c r="M36" s="25">
        <v>-75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126</v>
      </c>
      <c r="X36" s="21">
        <v>330.19</v>
      </c>
      <c r="Y36" s="21">
        <v>423.08</v>
      </c>
      <c r="Z36" s="29">
        <v>-0.21959999999999999</v>
      </c>
      <c r="AA36" s="21">
        <v>-92.89</v>
      </c>
      <c r="AB36" s="35"/>
      <c r="AC36" s="35"/>
      <c r="AD36" s="24" t="s">
        <v>283</v>
      </c>
      <c r="AE36" s="21">
        <v>9800</v>
      </c>
      <c r="AF36" s="21">
        <v>11460</v>
      </c>
      <c r="AG36" s="29">
        <v>-0.1449</v>
      </c>
      <c r="AH36" s="25">
        <v>-1660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/>
      <c r="AZ36" s="21"/>
      <c r="BA36" s="21"/>
      <c r="BB36" s="29"/>
      <c r="BC36" s="2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213</v>
      </c>
      <c r="BU36" s="21">
        <v>701.9</v>
      </c>
      <c r="BV36" s="21">
        <v>940</v>
      </c>
      <c r="BW36" s="29">
        <v>-0.25330000000000003</v>
      </c>
      <c r="BX36" s="25">
        <v>-238.1</v>
      </c>
      <c r="BY36" s="35"/>
      <c r="BZ36" s="35"/>
      <c r="CA36" s="24" t="s">
        <v>235</v>
      </c>
      <c r="CB36" s="21">
        <v>182</v>
      </c>
      <c r="CC36" s="21">
        <v>214.8</v>
      </c>
      <c r="CD36" s="29">
        <v>-0.1527</v>
      </c>
      <c r="CE36" s="25">
        <v>-32.799999999999997</v>
      </c>
      <c r="CF36" s="35"/>
    </row>
    <row r="37" spans="1:84" x14ac:dyDescent="0.3">
      <c r="A37" s="35"/>
      <c r="B37" s="24" t="s">
        <v>66</v>
      </c>
      <c r="C37" s="21">
        <v>232</v>
      </c>
      <c r="D37" s="21">
        <v>301.5</v>
      </c>
      <c r="E37" s="29">
        <v>-0.23050000000000001</v>
      </c>
      <c r="F37" s="25">
        <v>-69.5</v>
      </c>
      <c r="G37" s="35"/>
      <c r="H37" s="35"/>
      <c r="I37" s="24" t="s">
        <v>100</v>
      </c>
      <c r="J37" s="21">
        <v>184.3</v>
      </c>
      <c r="K37" s="21">
        <v>261.5</v>
      </c>
      <c r="L37" s="29">
        <v>-0.29520000000000002</v>
      </c>
      <c r="M37" s="25">
        <v>-77.2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139</v>
      </c>
      <c r="X37" s="21">
        <v>323.08</v>
      </c>
      <c r="Y37" s="21">
        <v>411.54</v>
      </c>
      <c r="Z37" s="29">
        <v>-0.21490000000000001</v>
      </c>
      <c r="AA37" s="21">
        <v>-88.46</v>
      </c>
      <c r="AB37" s="35"/>
      <c r="AC37" s="35"/>
      <c r="AD37" s="24" t="s">
        <v>171</v>
      </c>
      <c r="AE37" s="21">
        <v>12286</v>
      </c>
      <c r="AF37" s="21">
        <v>14250</v>
      </c>
      <c r="AG37" s="29">
        <v>-0.13780000000000001</v>
      </c>
      <c r="AH37" s="25">
        <v>-1964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/>
      <c r="AZ37" s="21"/>
      <c r="BA37" s="21"/>
      <c r="BB37" s="29"/>
      <c r="BC37" s="2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204</v>
      </c>
      <c r="BU37" s="21">
        <v>827</v>
      </c>
      <c r="BV37" s="21">
        <v>1100</v>
      </c>
      <c r="BW37" s="29">
        <v>-0.2482</v>
      </c>
      <c r="BX37" s="25">
        <v>-273</v>
      </c>
      <c r="BY37" s="35"/>
      <c r="BZ37" s="35"/>
      <c r="CA37" s="24" t="s">
        <v>239</v>
      </c>
      <c r="CB37" s="21">
        <v>178.01</v>
      </c>
      <c r="CC37" s="21">
        <v>208.97</v>
      </c>
      <c r="CD37" s="29">
        <v>-0.1482</v>
      </c>
      <c r="CE37" s="25">
        <v>-30.96</v>
      </c>
      <c r="CF37" s="35"/>
    </row>
    <row r="38" spans="1:84" x14ac:dyDescent="0.3">
      <c r="A38" s="35"/>
      <c r="B38" s="24" t="s">
        <v>68</v>
      </c>
      <c r="C38" s="21">
        <v>292.87</v>
      </c>
      <c r="D38" s="21">
        <v>379.49</v>
      </c>
      <c r="E38" s="29">
        <v>-0.2283</v>
      </c>
      <c r="F38" s="25">
        <v>-86.62</v>
      </c>
      <c r="G38" s="35"/>
      <c r="H38" s="35"/>
      <c r="I38" s="24" t="s">
        <v>97</v>
      </c>
      <c r="J38" s="21">
        <v>243.1</v>
      </c>
      <c r="K38" s="21">
        <v>343.7</v>
      </c>
      <c r="L38" s="29">
        <v>-0.29270000000000002</v>
      </c>
      <c r="M38" s="25">
        <v>-100.6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130</v>
      </c>
      <c r="X38" s="21">
        <v>248.42</v>
      </c>
      <c r="Y38" s="21">
        <v>312.22000000000003</v>
      </c>
      <c r="Z38" s="29">
        <v>-0.20430000000000001</v>
      </c>
      <c r="AA38" s="21">
        <v>-63.8</v>
      </c>
      <c r="AB38" s="35"/>
      <c r="AC38" s="35"/>
      <c r="AD38" s="24"/>
      <c r="AE38" s="21"/>
      <c r="AF38" s="21"/>
      <c r="AG38" s="29"/>
      <c r="AH38" s="2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/>
      <c r="AZ38" s="21"/>
      <c r="BA38" s="21"/>
      <c r="BB38" s="29"/>
      <c r="BC38" s="2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192</v>
      </c>
      <c r="BU38" s="21">
        <v>705</v>
      </c>
      <c r="BV38" s="21">
        <v>929</v>
      </c>
      <c r="BW38" s="29">
        <v>-0.24110000000000001</v>
      </c>
      <c r="BX38" s="25">
        <v>-224</v>
      </c>
      <c r="BY38" s="35"/>
      <c r="BZ38" s="35"/>
      <c r="CA38" s="24" t="s">
        <v>258</v>
      </c>
      <c r="CB38" s="21">
        <v>635.36</v>
      </c>
      <c r="CC38" s="21">
        <v>744.22</v>
      </c>
      <c r="CD38" s="29">
        <v>-0.14630000000000001</v>
      </c>
      <c r="CE38" s="25">
        <v>-108.86</v>
      </c>
      <c r="CF38" s="35"/>
    </row>
    <row r="39" spans="1:84" ht="15" thickBot="1" x14ac:dyDescent="0.35">
      <c r="A39" s="35"/>
      <c r="B39" s="24" t="s">
        <v>69</v>
      </c>
      <c r="C39" s="21">
        <v>269.11</v>
      </c>
      <c r="D39" s="21">
        <v>347.42</v>
      </c>
      <c r="E39" s="29">
        <v>-0.22539999999999999</v>
      </c>
      <c r="F39" s="25">
        <v>-78.31</v>
      </c>
      <c r="G39" s="35"/>
      <c r="H39" s="35"/>
      <c r="I39" s="24" t="s">
        <v>80</v>
      </c>
      <c r="J39" s="21">
        <v>186.09</v>
      </c>
      <c r="K39" s="21">
        <v>262.45999999999998</v>
      </c>
      <c r="L39" s="29">
        <v>-0.29099999999999998</v>
      </c>
      <c r="M39" s="25">
        <v>-76.37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135</v>
      </c>
      <c r="X39" s="21">
        <v>354.9</v>
      </c>
      <c r="Y39" s="21">
        <v>445</v>
      </c>
      <c r="Z39" s="29">
        <v>-0.20250000000000001</v>
      </c>
      <c r="AA39" s="21">
        <v>-90.1</v>
      </c>
      <c r="AB39" s="35"/>
      <c r="AC39" s="35"/>
      <c r="AD39" s="24"/>
      <c r="AE39" s="21"/>
      <c r="AF39" s="21"/>
      <c r="AG39" s="29"/>
      <c r="AH39" s="2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/>
      <c r="AZ39" s="33"/>
      <c r="BA39" s="33"/>
      <c r="BB39" s="34"/>
      <c r="BC39" s="28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214</v>
      </c>
      <c r="BU39" s="21">
        <v>665.9</v>
      </c>
      <c r="BV39" s="21">
        <v>870.79</v>
      </c>
      <c r="BW39" s="29">
        <v>-0.23530000000000001</v>
      </c>
      <c r="BX39" s="25">
        <v>-204.89</v>
      </c>
      <c r="BY39" s="35"/>
      <c r="BZ39" s="35"/>
      <c r="CA39" s="24" t="s">
        <v>241</v>
      </c>
      <c r="CB39" s="21">
        <v>191</v>
      </c>
      <c r="CC39" s="21">
        <v>223</v>
      </c>
      <c r="CD39" s="29">
        <v>-0.14349999999999999</v>
      </c>
      <c r="CE39" s="25">
        <v>-32</v>
      </c>
      <c r="CF39" s="35"/>
    </row>
    <row r="40" spans="1:84" x14ac:dyDescent="0.3">
      <c r="A40" s="35"/>
      <c r="B40" s="24" t="s">
        <v>70</v>
      </c>
      <c r="C40" s="21">
        <v>287.32</v>
      </c>
      <c r="D40" s="21">
        <v>370.61</v>
      </c>
      <c r="E40" s="29">
        <v>-0.22470000000000001</v>
      </c>
      <c r="F40" s="25">
        <v>-83.29</v>
      </c>
      <c r="G40" s="35"/>
      <c r="H40" s="35"/>
      <c r="I40" s="24" t="s">
        <v>84</v>
      </c>
      <c r="J40" s="21">
        <v>200.6</v>
      </c>
      <c r="K40" s="21">
        <v>282.67</v>
      </c>
      <c r="L40" s="29">
        <v>-0.2903</v>
      </c>
      <c r="M40" s="25">
        <v>-82.07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127</v>
      </c>
      <c r="X40" s="21">
        <v>262.38</v>
      </c>
      <c r="Y40" s="21">
        <v>325.24</v>
      </c>
      <c r="Z40" s="29">
        <v>-0.1933</v>
      </c>
      <c r="AA40" s="21">
        <v>-62.86</v>
      </c>
      <c r="AB40" s="35"/>
      <c r="AC40" s="35"/>
      <c r="AD40" s="24"/>
      <c r="AE40" s="21"/>
      <c r="AF40" s="21"/>
      <c r="AG40" s="29"/>
      <c r="AH40" s="2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/>
      <c r="AZ40" s="21"/>
      <c r="BA40" s="21"/>
      <c r="BB40" s="29"/>
      <c r="BC40" s="21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209</v>
      </c>
      <c r="BU40" s="21">
        <v>675.41</v>
      </c>
      <c r="BV40" s="21">
        <v>883.03</v>
      </c>
      <c r="BW40" s="29">
        <v>-0.2351</v>
      </c>
      <c r="BX40" s="25">
        <v>-207.62</v>
      </c>
      <c r="BY40" s="35"/>
      <c r="BZ40" s="35"/>
      <c r="CA40" s="24" t="s">
        <v>237</v>
      </c>
      <c r="CB40" s="21">
        <v>256.36</v>
      </c>
      <c r="CC40" s="21">
        <v>298.22000000000003</v>
      </c>
      <c r="CD40" s="29">
        <v>-0.1404</v>
      </c>
      <c r="CE40" s="25">
        <v>-41.86</v>
      </c>
      <c r="CF40" s="35"/>
    </row>
    <row r="41" spans="1:84" x14ac:dyDescent="0.3">
      <c r="A41" s="35"/>
      <c r="B41" s="24" t="s">
        <v>74</v>
      </c>
      <c r="C41" s="21">
        <v>249.3</v>
      </c>
      <c r="D41" s="21">
        <v>299</v>
      </c>
      <c r="E41" s="29">
        <v>-0.16619999999999999</v>
      </c>
      <c r="F41" s="25">
        <v>-49.7</v>
      </c>
      <c r="G41" s="35"/>
      <c r="H41" s="35"/>
      <c r="I41" s="24" t="s">
        <v>101</v>
      </c>
      <c r="J41" s="21">
        <v>209.72</v>
      </c>
      <c r="K41" s="21">
        <v>295.33</v>
      </c>
      <c r="L41" s="29">
        <v>-0.28989999999999999</v>
      </c>
      <c r="M41" s="25">
        <v>-85.61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132</v>
      </c>
      <c r="X41" s="21">
        <v>231.21</v>
      </c>
      <c r="Y41" s="21">
        <v>283.24</v>
      </c>
      <c r="Z41" s="29">
        <v>-0.1837</v>
      </c>
      <c r="AA41" s="21">
        <v>-52.03</v>
      </c>
      <c r="AB41" s="35"/>
      <c r="AC41" s="35"/>
      <c r="AD41" s="24"/>
      <c r="AE41" s="21"/>
      <c r="AF41" s="21"/>
      <c r="AG41" s="29"/>
      <c r="AH41" s="2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201</v>
      </c>
      <c r="BU41" s="21">
        <v>719.63</v>
      </c>
      <c r="BV41" s="21">
        <v>937.94</v>
      </c>
      <c r="BW41" s="29">
        <v>-0.23280000000000001</v>
      </c>
      <c r="BX41" s="25">
        <v>-218.31</v>
      </c>
      <c r="BY41" s="35"/>
      <c r="BZ41" s="35"/>
      <c r="CA41" s="24" t="s">
        <v>256</v>
      </c>
      <c r="CB41" s="21">
        <v>220.18</v>
      </c>
      <c r="CC41" s="21">
        <v>255.96</v>
      </c>
      <c r="CD41" s="29">
        <v>-0.13980000000000001</v>
      </c>
      <c r="CE41" s="25">
        <v>-35.78</v>
      </c>
      <c r="CF41" s="35"/>
    </row>
    <row r="42" spans="1:84" ht="15" thickBot="1" x14ac:dyDescent="0.35">
      <c r="A42" s="35"/>
      <c r="B42" s="26" t="s">
        <v>73</v>
      </c>
      <c r="C42" s="33">
        <v>250.37</v>
      </c>
      <c r="D42" s="33">
        <v>275.56</v>
      </c>
      <c r="E42" s="34">
        <v>-9.1399999999999995E-2</v>
      </c>
      <c r="F42" s="28">
        <v>-25.19</v>
      </c>
      <c r="G42" s="35"/>
      <c r="H42" s="35"/>
      <c r="I42" s="24" t="s">
        <v>95</v>
      </c>
      <c r="J42" s="21">
        <v>185</v>
      </c>
      <c r="K42" s="21">
        <v>259.89999999999998</v>
      </c>
      <c r="L42" s="29">
        <v>-0.28820000000000001</v>
      </c>
      <c r="M42" s="25">
        <v>-74.900000000000006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129</v>
      </c>
      <c r="X42" s="21">
        <v>319.63</v>
      </c>
      <c r="Y42" s="21">
        <v>390.87</v>
      </c>
      <c r="Z42" s="29">
        <v>-0.18229999999999999</v>
      </c>
      <c r="AA42" s="21">
        <v>-71.239999999999995</v>
      </c>
      <c r="AB42" s="35"/>
      <c r="AC42" s="35"/>
      <c r="AD42" s="24"/>
      <c r="AE42" s="21"/>
      <c r="AF42" s="21"/>
      <c r="AG42" s="29"/>
      <c r="AH42" s="2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294</v>
      </c>
      <c r="BU42" s="21">
        <v>599.6</v>
      </c>
      <c r="BV42" s="21">
        <v>780.17</v>
      </c>
      <c r="BW42" s="29">
        <v>-0.23139999999999999</v>
      </c>
      <c r="BX42" s="25">
        <v>-180.57</v>
      </c>
      <c r="BY42" s="35"/>
      <c r="BZ42" s="35"/>
      <c r="CA42" s="24" t="s">
        <v>242</v>
      </c>
      <c r="CB42" s="21">
        <v>183.1</v>
      </c>
      <c r="CC42" s="21">
        <v>210.8</v>
      </c>
      <c r="CD42" s="29">
        <v>-0.13139999999999999</v>
      </c>
      <c r="CE42" s="25">
        <v>-27.7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105</v>
      </c>
      <c r="J43" s="21">
        <v>170</v>
      </c>
      <c r="K43" s="21">
        <v>236</v>
      </c>
      <c r="L43" s="29">
        <v>-0.2797</v>
      </c>
      <c r="M43" s="25">
        <v>-66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140</v>
      </c>
      <c r="X43" s="21">
        <v>364.46</v>
      </c>
      <c r="Y43" s="21">
        <v>445.56</v>
      </c>
      <c r="Z43" s="29">
        <v>-0.182</v>
      </c>
      <c r="AA43" s="21">
        <v>-81.099999999999994</v>
      </c>
      <c r="AB43" s="35"/>
      <c r="AC43" s="35"/>
      <c r="AD43" s="24"/>
      <c r="AE43" s="21"/>
      <c r="AF43" s="21"/>
      <c r="AG43" s="29"/>
      <c r="AH43" s="2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218</v>
      </c>
      <c r="BU43" s="21">
        <v>672.73</v>
      </c>
      <c r="BV43" s="21">
        <v>873.64</v>
      </c>
      <c r="BW43" s="29">
        <v>-0.23</v>
      </c>
      <c r="BX43" s="25">
        <v>-200.91</v>
      </c>
      <c r="BY43" s="35"/>
      <c r="BZ43" s="35"/>
      <c r="CA43" s="24" t="s">
        <v>236</v>
      </c>
      <c r="CB43" s="21">
        <v>186</v>
      </c>
      <c r="CC43" s="21">
        <v>209.5</v>
      </c>
      <c r="CD43" s="29">
        <v>-0.11219999999999999</v>
      </c>
      <c r="CE43" s="25">
        <v>-23.5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281</v>
      </c>
      <c r="J44" s="21">
        <v>198.5</v>
      </c>
      <c r="K44" s="21">
        <v>275</v>
      </c>
      <c r="L44" s="29">
        <v>-0.2782</v>
      </c>
      <c r="M44" s="25">
        <v>-76.5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134</v>
      </c>
      <c r="X44" s="21">
        <v>325.11</v>
      </c>
      <c r="Y44" s="21">
        <v>385.39</v>
      </c>
      <c r="Z44" s="29">
        <v>-0.15640000000000001</v>
      </c>
      <c r="AA44" s="21">
        <v>-60.28</v>
      </c>
      <c r="AB44" s="35"/>
      <c r="AC44" s="35"/>
      <c r="AD44" s="24"/>
      <c r="AE44" s="21"/>
      <c r="AF44" s="21"/>
      <c r="AG44" s="29"/>
      <c r="AH44" s="2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206</v>
      </c>
      <c r="BU44" s="21">
        <v>1082</v>
      </c>
      <c r="BV44" s="21">
        <v>1400</v>
      </c>
      <c r="BW44" s="29">
        <v>-0.2271</v>
      </c>
      <c r="BX44" s="25">
        <v>-318</v>
      </c>
      <c r="BY44" s="35"/>
      <c r="BZ44" s="35"/>
      <c r="CA44" s="24" t="s">
        <v>251</v>
      </c>
      <c r="CB44" s="21">
        <v>298.04000000000002</v>
      </c>
      <c r="CC44" s="21">
        <v>330.39</v>
      </c>
      <c r="CD44" s="29">
        <v>-9.7900000000000001E-2</v>
      </c>
      <c r="CE44" s="25">
        <v>-32.35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96</v>
      </c>
      <c r="J45" s="21">
        <v>276.36</v>
      </c>
      <c r="K45" s="21">
        <v>377.27</v>
      </c>
      <c r="L45" s="29">
        <v>-0.26750000000000002</v>
      </c>
      <c r="M45" s="25">
        <v>-100.91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/>
      <c r="AE45" s="21"/>
      <c r="AF45" s="21"/>
      <c r="AG45" s="29"/>
      <c r="AH45" s="2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224</v>
      </c>
      <c r="BU45" s="21">
        <v>904.35</v>
      </c>
      <c r="BV45" s="21">
        <v>1167.9100000000001</v>
      </c>
      <c r="BW45" s="29">
        <v>-0.22570000000000001</v>
      </c>
      <c r="BX45" s="25">
        <v>-263.56</v>
      </c>
      <c r="BY45" s="35"/>
      <c r="BZ45" s="35"/>
      <c r="CA45" s="24" t="s">
        <v>238</v>
      </c>
      <c r="CB45" s="21">
        <v>193</v>
      </c>
      <c r="CC45" s="21">
        <v>212</v>
      </c>
      <c r="CD45" s="29">
        <v>-8.9599999999999999E-2</v>
      </c>
      <c r="CE45" s="25">
        <v>-19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277</v>
      </c>
      <c r="J46" s="21">
        <v>352</v>
      </c>
      <c r="K46" s="21">
        <v>480</v>
      </c>
      <c r="L46" s="29">
        <v>-0.26669999999999999</v>
      </c>
      <c r="M46" s="25">
        <v>-128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203</v>
      </c>
      <c r="BU46" s="21">
        <v>825</v>
      </c>
      <c r="BV46" s="21">
        <v>1057.69</v>
      </c>
      <c r="BW46" s="29">
        <v>-0.22</v>
      </c>
      <c r="BX46" s="25">
        <v>-232.69</v>
      </c>
      <c r="BY46" s="35"/>
      <c r="BZ46" s="35"/>
      <c r="CA46" s="24" t="s">
        <v>257</v>
      </c>
      <c r="CB46" s="21">
        <v>435.36</v>
      </c>
      <c r="CC46" s="21">
        <v>476.36</v>
      </c>
      <c r="CD46" s="29">
        <v>-8.6099999999999996E-2</v>
      </c>
      <c r="CE46" s="25">
        <v>-41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81</v>
      </c>
      <c r="J47" s="21">
        <v>222.2</v>
      </c>
      <c r="K47" s="21">
        <v>301.2</v>
      </c>
      <c r="L47" s="29">
        <v>-0.26229999999999998</v>
      </c>
      <c r="M47" s="25">
        <v>-79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212</v>
      </c>
      <c r="BU47" s="21">
        <v>736.97</v>
      </c>
      <c r="BV47" s="21">
        <v>942.86</v>
      </c>
      <c r="BW47" s="29">
        <v>-0.21840000000000001</v>
      </c>
      <c r="BX47" s="25">
        <v>-205.89</v>
      </c>
      <c r="BY47" s="35"/>
      <c r="BZ47" s="35"/>
      <c r="CA47" s="24" t="s">
        <v>296</v>
      </c>
      <c r="CB47" s="21">
        <v>287.95999999999998</v>
      </c>
      <c r="CC47" s="21">
        <v>302.77999999999997</v>
      </c>
      <c r="CD47" s="29">
        <v>-4.8899999999999999E-2</v>
      </c>
      <c r="CE47" s="25">
        <v>-14.82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107</v>
      </c>
      <c r="J48" s="21">
        <v>213.1</v>
      </c>
      <c r="K48" s="21">
        <v>288</v>
      </c>
      <c r="L48" s="29">
        <v>-0.2601</v>
      </c>
      <c r="M48" s="25">
        <v>-74.900000000000006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202</v>
      </c>
      <c r="BU48" s="21">
        <v>1732.09</v>
      </c>
      <c r="BV48" s="21">
        <v>2209.3000000000002</v>
      </c>
      <c r="BW48" s="29">
        <v>-0.216</v>
      </c>
      <c r="BX48" s="25">
        <v>-477.21</v>
      </c>
      <c r="BY48" s="35"/>
      <c r="BZ48" s="35"/>
      <c r="CA48" s="24"/>
      <c r="CB48" s="21"/>
      <c r="CC48" s="21"/>
      <c r="CD48" s="29"/>
      <c r="CE48" s="25"/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297</v>
      </c>
      <c r="J49" s="21">
        <v>247</v>
      </c>
      <c r="K49" s="21">
        <v>333.6</v>
      </c>
      <c r="L49" s="29">
        <v>-0.2596</v>
      </c>
      <c r="M49" s="25">
        <v>-86.6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227</v>
      </c>
      <c r="BU49" s="21">
        <v>1049.6500000000001</v>
      </c>
      <c r="BV49" s="21">
        <v>1336.28</v>
      </c>
      <c r="BW49" s="29">
        <v>-0.2145</v>
      </c>
      <c r="BX49" s="25">
        <v>-286.63</v>
      </c>
      <c r="BY49" s="35"/>
      <c r="BZ49" s="35"/>
      <c r="CA49" s="24"/>
      <c r="CB49" s="21"/>
      <c r="CC49" s="21"/>
      <c r="CD49" s="29"/>
      <c r="CE49" s="25"/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114</v>
      </c>
      <c r="J50" s="21">
        <v>234</v>
      </c>
      <c r="K50" s="21">
        <v>315.5</v>
      </c>
      <c r="L50" s="29">
        <v>-0.25829999999999997</v>
      </c>
      <c r="M50" s="25">
        <v>-81.5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219</v>
      </c>
      <c r="BU50" s="21">
        <v>877.1</v>
      </c>
      <c r="BV50" s="21">
        <v>1111</v>
      </c>
      <c r="BW50" s="29">
        <v>-0.21049999999999999</v>
      </c>
      <c r="BX50" s="25">
        <v>-233.9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112</v>
      </c>
      <c r="J51" s="21">
        <v>159.33000000000001</v>
      </c>
      <c r="K51" s="21">
        <v>214.33</v>
      </c>
      <c r="L51" s="29">
        <v>-0.25659999999999999</v>
      </c>
      <c r="M51" s="25">
        <v>-55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195</v>
      </c>
      <c r="BU51" s="21">
        <v>990.43</v>
      </c>
      <c r="BV51" s="21">
        <v>1252.17</v>
      </c>
      <c r="BW51" s="29">
        <v>-0.20899999999999999</v>
      </c>
      <c r="BX51" s="25">
        <v>-261.74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88</v>
      </c>
      <c r="J52" s="21">
        <v>185</v>
      </c>
      <c r="K52" s="21">
        <v>247.05</v>
      </c>
      <c r="L52" s="29">
        <v>-0.25119999999999998</v>
      </c>
      <c r="M52" s="25">
        <v>-62.05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190</v>
      </c>
      <c r="BU52" s="21">
        <v>557.21</v>
      </c>
      <c r="BV52" s="21">
        <v>703.35</v>
      </c>
      <c r="BW52" s="29">
        <v>-0.20780000000000001</v>
      </c>
      <c r="BX52" s="25">
        <v>-146.13999999999999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86</v>
      </c>
      <c r="J53" s="21">
        <v>231.91</v>
      </c>
      <c r="K53" s="21">
        <v>309.08999999999997</v>
      </c>
      <c r="L53" s="29">
        <v>-0.24970000000000001</v>
      </c>
      <c r="M53" s="25">
        <v>-77.180000000000007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198</v>
      </c>
      <c r="BU53" s="21">
        <v>673.72</v>
      </c>
      <c r="BV53" s="21">
        <v>849.75</v>
      </c>
      <c r="BW53" s="29">
        <v>-0.2072</v>
      </c>
      <c r="BX53" s="25">
        <v>-176.03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79</v>
      </c>
      <c r="J54" s="21">
        <v>281.5</v>
      </c>
      <c r="K54" s="21">
        <v>373.83</v>
      </c>
      <c r="L54" s="29">
        <v>-0.247</v>
      </c>
      <c r="M54" s="25">
        <v>-92.33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223</v>
      </c>
      <c r="BU54" s="21">
        <v>1352.17</v>
      </c>
      <c r="BV54" s="21">
        <v>1693.91</v>
      </c>
      <c r="BW54" s="29">
        <v>-0.20169999999999999</v>
      </c>
      <c r="BX54" s="25">
        <v>-341.74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280</v>
      </c>
      <c r="J55" s="21">
        <v>260</v>
      </c>
      <c r="K55" s="21">
        <v>344</v>
      </c>
      <c r="L55" s="29">
        <v>-0.2442</v>
      </c>
      <c r="M55" s="25">
        <v>-84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278</v>
      </c>
      <c r="BU55" s="21">
        <v>1033.9000000000001</v>
      </c>
      <c r="BV55" s="21">
        <v>1289</v>
      </c>
      <c r="BW55" s="29">
        <v>-0.19789999999999999</v>
      </c>
      <c r="BX55" s="25">
        <v>-255.1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104</v>
      </c>
      <c r="J56" s="21">
        <v>216</v>
      </c>
      <c r="K56" s="21">
        <v>284.89999999999998</v>
      </c>
      <c r="L56" s="29">
        <v>-0.24179999999999999</v>
      </c>
      <c r="M56" s="25">
        <v>-68.900000000000006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216</v>
      </c>
      <c r="BU56" s="21">
        <v>776.72</v>
      </c>
      <c r="BV56" s="21">
        <v>966.39</v>
      </c>
      <c r="BW56" s="29">
        <v>-0.1963</v>
      </c>
      <c r="BX56" s="25">
        <v>-189.67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94</v>
      </c>
      <c r="J57" s="21">
        <v>219</v>
      </c>
      <c r="K57" s="21">
        <v>286</v>
      </c>
      <c r="L57" s="29">
        <v>-0.23430000000000001</v>
      </c>
      <c r="M57" s="25">
        <v>-67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233</v>
      </c>
      <c r="BU57" s="21">
        <v>827.68</v>
      </c>
      <c r="BV57" s="21">
        <v>1029.1199999999999</v>
      </c>
      <c r="BW57" s="29">
        <v>-0.19570000000000001</v>
      </c>
      <c r="BX57" s="25">
        <v>-201.44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85</v>
      </c>
      <c r="J58" s="21">
        <v>299</v>
      </c>
      <c r="K58" s="21">
        <v>390</v>
      </c>
      <c r="L58" s="29">
        <v>-0.23330000000000001</v>
      </c>
      <c r="M58" s="25">
        <v>-91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226</v>
      </c>
      <c r="BU58" s="21">
        <v>785.59</v>
      </c>
      <c r="BV58" s="21">
        <v>974.58</v>
      </c>
      <c r="BW58" s="29">
        <v>-0.19389999999999999</v>
      </c>
      <c r="BX58" s="25">
        <v>-188.99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109</v>
      </c>
      <c r="J59" s="21">
        <v>151.25</v>
      </c>
      <c r="K59" s="21">
        <v>196.5</v>
      </c>
      <c r="L59" s="29">
        <v>-0.2303</v>
      </c>
      <c r="M59" s="25">
        <v>-45.25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230</v>
      </c>
      <c r="BU59" s="21">
        <v>773.19</v>
      </c>
      <c r="BV59" s="21">
        <v>952.27</v>
      </c>
      <c r="BW59" s="29">
        <v>-0.18809999999999999</v>
      </c>
      <c r="BX59" s="25">
        <v>-179.08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93</v>
      </c>
      <c r="J60" s="21">
        <v>270</v>
      </c>
      <c r="K60" s="21">
        <v>349.5</v>
      </c>
      <c r="L60" s="29">
        <v>-0.22750000000000001</v>
      </c>
      <c r="M60" s="25">
        <v>-79.5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200</v>
      </c>
      <c r="BU60" s="21">
        <v>1017.86</v>
      </c>
      <c r="BV60" s="21">
        <v>1245.54</v>
      </c>
      <c r="BW60" s="29">
        <v>-0.18279999999999999</v>
      </c>
      <c r="BX60" s="25">
        <v>-227.68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276</v>
      </c>
      <c r="J61" s="21">
        <v>406</v>
      </c>
      <c r="K61" s="21">
        <v>523.1</v>
      </c>
      <c r="L61" s="29">
        <v>-0.22389999999999999</v>
      </c>
      <c r="M61" s="25">
        <v>-117.1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228</v>
      </c>
      <c r="BU61" s="21">
        <v>743.93</v>
      </c>
      <c r="BV61" s="21">
        <v>908.41</v>
      </c>
      <c r="BW61" s="29">
        <v>-0.18110000000000001</v>
      </c>
      <c r="BX61" s="25">
        <v>-164.48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103</v>
      </c>
      <c r="J62" s="21">
        <v>174.29</v>
      </c>
      <c r="K62" s="21">
        <v>224.29</v>
      </c>
      <c r="L62" s="29">
        <v>-0.22289999999999999</v>
      </c>
      <c r="M62" s="25">
        <v>-50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231</v>
      </c>
      <c r="BU62" s="21">
        <v>1207.5</v>
      </c>
      <c r="BV62" s="21">
        <v>1470.83</v>
      </c>
      <c r="BW62" s="29">
        <v>-0.17899999999999999</v>
      </c>
      <c r="BX62" s="25">
        <v>-263.33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273</v>
      </c>
      <c r="J63" s="21">
        <v>424.57</v>
      </c>
      <c r="K63" s="21">
        <v>544.79999999999995</v>
      </c>
      <c r="L63" s="29">
        <v>-0.22070000000000001</v>
      </c>
      <c r="M63" s="25">
        <v>-120.23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221</v>
      </c>
      <c r="BU63" s="21">
        <v>910.28</v>
      </c>
      <c r="BV63" s="21">
        <v>1102.8399999999999</v>
      </c>
      <c r="BW63" s="29">
        <v>-0.17460000000000001</v>
      </c>
      <c r="BX63" s="25">
        <v>-192.56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115</v>
      </c>
      <c r="J64" s="21">
        <v>276.19</v>
      </c>
      <c r="K64" s="21">
        <v>353.33</v>
      </c>
      <c r="L64" s="29">
        <v>-0.21829999999999999</v>
      </c>
      <c r="M64" s="25">
        <v>-77.14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191</v>
      </c>
      <c r="BU64" s="21">
        <v>793.27</v>
      </c>
      <c r="BV64" s="21">
        <v>960.91</v>
      </c>
      <c r="BW64" s="29">
        <v>-0.17449999999999999</v>
      </c>
      <c r="BX64" s="25">
        <v>-167.64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285</v>
      </c>
      <c r="J65" s="21">
        <v>290.7</v>
      </c>
      <c r="K65" s="21">
        <v>370</v>
      </c>
      <c r="L65" s="29">
        <v>-0.21429999999999999</v>
      </c>
      <c r="M65" s="25">
        <v>-79.3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197</v>
      </c>
      <c r="BU65" s="21">
        <v>756.1</v>
      </c>
      <c r="BV65" s="21">
        <v>914.8</v>
      </c>
      <c r="BW65" s="29">
        <v>-0.17349999999999999</v>
      </c>
      <c r="BX65" s="25">
        <v>-158.69999999999999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106</v>
      </c>
      <c r="J66" s="21">
        <v>165</v>
      </c>
      <c r="K66" s="21">
        <v>210</v>
      </c>
      <c r="L66" s="29">
        <v>-0.21429999999999999</v>
      </c>
      <c r="M66" s="25">
        <v>-45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222</v>
      </c>
      <c r="BU66" s="21">
        <v>902.86</v>
      </c>
      <c r="BV66" s="21">
        <v>1090.48</v>
      </c>
      <c r="BW66" s="29">
        <v>-0.1721</v>
      </c>
      <c r="BX66" s="25">
        <v>-187.62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116</v>
      </c>
      <c r="J67" s="21">
        <v>608.70000000000005</v>
      </c>
      <c r="K67" s="21">
        <v>766.09</v>
      </c>
      <c r="L67" s="29">
        <v>-0.2054</v>
      </c>
      <c r="M67" s="25">
        <v>-157.38999999999999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217</v>
      </c>
      <c r="BU67" s="21">
        <v>740.83</v>
      </c>
      <c r="BV67" s="21">
        <v>891.67</v>
      </c>
      <c r="BW67" s="29">
        <v>-0.16919999999999999</v>
      </c>
      <c r="BX67" s="25">
        <v>-150.84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90</v>
      </c>
      <c r="J68" s="21">
        <v>235.5</v>
      </c>
      <c r="K68" s="21">
        <v>295</v>
      </c>
      <c r="L68" s="29">
        <v>-0.20169999999999999</v>
      </c>
      <c r="M68" s="25">
        <v>-59.5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295</v>
      </c>
      <c r="BU68" s="21">
        <v>894</v>
      </c>
      <c r="BV68" s="21">
        <v>1068</v>
      </c>
      <c r="BW68" s="29">
        <v>-0.16289999999999999</v>
      </c>
      <c r="BX68" s="25">
        <v>-174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282</v>
      </c>
      <c r="J69" s="33">
        <v>353</v>
      </c>
      <c r="K69" s="33">
        <v>438.6</v>
      </c>
      <c r="L69" s="34">
        <v>-0.19520000000000001</v>
      </c>
      <c r="M69" s="28">
        <v>-85.6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205</v>
      </c>
      <c r="BU69" s="21">
        <v>1000.36</v>
      </c>
      <c r="BV69" s="21">
        <v>1194.3800000000001</v>
      </c>
      <c r="BW69" s="29">
        <v>-0.16239999999999999</v>
      </c>
      <c r="BX69" s="25">
        <v>-194.02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286</v>
      </c>
      <c r="J70" s="21">
        <v>208.4</v>
      </c>
      <c r="K70" s="21">
        <v>258</v>
      </c>
      <c r="L70" s="29">
        <v>-0.19220000000000001</v>
      </c>
      <c r="M70" s="21">
        <v>-49.6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232</v>
      </c>
      <c r="BU70" s="21">
        <v>2141.23</v>
      </c>
      <c r="BV70" s="21">
        <v>2526.3200000000002</v>
      </c>
      <c r="BW70" s="29">
        <v>-0.15240000000000001</v>
      </c>
      <c r="BX70" s="25">
        <v>-385.09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99</v>
      </c>
      <c r="J71" s="21">
        <v>183.6</v>
      </c>
      <c r="K71" s="21">
        <v>226</v>
      </c>
      <c r="L71" s="29">
        <v>-0.18759999999999999</v>
      </c>
      <c r="M71" s="21">
        <v>-42.4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208</v>
      </c>
      <c r="BU71" s="21">
        <v>697.3</v>
      </c>
      <c r="BV71" s="21">
        <v>822.52</v>
      </c>
      <c r="BW71" s="29">
        <v>-0.1522</v>
      </c>
      <c r="BX71" s="25">
        <v>-125.22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108</v>
      </c>
      <c r="J72" s="21">
        <v>128</v>
      </c>
      <c r="K72" s="21">
        <v>155.19999999999999</v>
      </c>
      <c r="L72" s="29">
        <v>-0.17530000000000001</v>
      </c>
      <c r="M72" s="21">
        <v>-27.2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199</v>
      </c>
      <c r="BU72" s="33">
        <v>891.03</v>
      </c>
      <c r="BV72" s="33">
        <v>1025.82</v>
      </c>
      <c r="BW72" s="34">
        <v>-0.13139999999999999</v>
      </c>
      <c r="BX72" s="28">
        <v>-134.79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284</v>
      </c>
      <c r="J73" s="21">
        <v>250</v>
      </c>
      <c r="K73" s="21">
        <v>299</v>
      </c>
      <c r="L73" s="29">
        <v>-0.16389999999999999</v>
      </c>
      <c r="M73" s="21">
        <v>-49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207</v>
      </c>
      <c r="BU73" s="21">
        <v>661.9</v>
      </c>
      <c r="BV73" s="21">
        <v>753.17</v>
      </c>
      <c r="BW73" s="29">
        <v>-0.1212</v>
      </c>
      <c r="BX73" s="21">
        <v>-91.27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117</v>
      </c>
      <c r="J74" s="21">
        <v>324.55</v>
      </c>
      <c r="K74" s="21">
        <v>386.27</v>
      </c>
      <c r="L74" s="29">
        <v>-0.1598</v>
      </c>
      <c r="M74" s="21">
        <v>-61.72</v>
      </c>
      <c r="N74" s="35"/>
      <c r="O74" s="35"/>
      <c r="P74" s="35"/>
      <c r="BT74" s="21" t="s">
        <v>292</v>
      </c>
      <c r="BU74" s="21">
        <v>1879.51</v>
      </c>
      <c r="BV74" s="21">
        <v>2074.81</v>
      </c>
      <c r="BW74" s="29">
        <v>-9.4100000000000003E-2</v>
      </c>
      <c r="BX74" s="21">
        <v>-195.3</v>
      </c>
    </row>
    <row r="75" spans="1:84" x14ac:dyDescent="0.3">
      <c r="I75" s="21" t="s">
        <v>113</v>
      </c>
      <c r="J75" s="21">
        <v>124.67</v>
      </c>
      <c r="K75" s="21">
        <v>144.33000000000001</v>
      </c>
      <c r="L75" s="29">
        <v>-0.13619999999999999</v>
      </c>
      <c r="M75" s="21">
        <v>-19.66</v>
      </c>
      <c r="BT75" s="21" t="s">
        <v>220</v>
      </c>
      <c r="BU75" s="21">
        <v>1952</v>
      </c>
      <c r="BV75" s="21">
        <v>2132</v>
      </c>
      <c r="BW75" s="29">
        <v>-8.4400000000000003E-2</v>
      </c>
      <c r="BX75" s="21">
        <v>-180</v>
      </c>
    </row>
    <row r="76" spans="1:84" x14ac:dyDescent="0.3">
      <c r="I76" s="21" t="s">
        <v>82</v>
      </c>
      <c r="J76" s="21">
        <v>691.82</v>
      </c>
      <c r="K76" s="21">
        <v>797.27</v>
      </c>
      <c r="L76" s="29">
        <v>-0.1323</v>
      </c>
      <c r="M76" s="21">
        <v>-105.45</v>
      </c>
      <c r="BT76" s="21" t="s">
        <v>291</v>
      </c>
      <c r="BU76" s="21">
        <v>2710</v>
      </c>
      <c r="BV76" s="21">
        <v>2930</v>
      </c>
      <c r="BW76" s="29">
        <v>-7.51E-2</v>
      </c>
      <c r="BX76" s="21">
        <v>-220</v>
      </c>
    </row>
    <row r="77" spans="1:84" x14ac:dyDescent="0.3">
      <c r="I77" s="21" t="s">
        <v>298</v>
      </c>
      <c r="J77" s="21">
        <v>338</v>
      </c>
      <c r="K77" s="21">
        <v>387.14</v>
      </c>
      <c r="L77" s="29">
        <v>-0.12690000000000001</v>
      </c>
      <c r="M77" s="21">
        <v>-49.14</v>
      </c>
      <c r="BT77" s="21" t="s">
        <v>229</v>
      </c>
      <c r="BU77" s="21">
        <v>2463.73</v>
      </c>
      <c r="BV77" s="21">
        <v>2535.59</v>
      </c>
      <c r="BW77" s="29">
        <v>-2.8299999999999999E-2</v>
      </c>
      <c r="BX77" s="21">
        <v>-71.86</v>
      </c>
    </row>
    <row r="78" spans="1:84" x14ac:dyDescent="0.3">
      <c r="I78" s="21" t="s">
        <v>279</v>
      </c>
      <c r="J78" s="21">
        <v>508.8</v>
      </c>
      <c r="K78" s="21">
        <v>509</v>
      </c>
      <c r="L78" s="29">
        <v>-4.0000000000000002E-4</v>
      </c>
      <c r="M78" s="21">
        <v>-0.2</v>
      </c>
      <c r="BT78" s="21" t="s">
        <v>293</v>
      </c>
      <c r="BU78" s="21">
        <v>2513.79</v>
      </c>
      <c r="BV78" s="21">
        <v>2407</v>
      </c>
      <c r="BW78" s="29">
        <v>4.4400000000000002E-2</v>
      </c>
      <c r="BX78" s="21">
        <v>106.79</v>
      </c>
    </row>
    <row r="79" spans="1:84" x14ac:dyDescent="0.3">
      <c r="BT79" s="21"/>
      <c r="BU79" s="21"/>
      <c r="BV79" s="21"/>
      <c r="BW79" s="29"/>
      <c r="BX79" s="21"/>
    </row>
    <row r="80" spans="1:84" x14ac:dyDescent="0.3">
      <c r="BT80" s="21"/>
      <c r="BU80" s="21"/>
      <c r="BV80" s="21"/>
      <c r="BW80" s="29"/>
      <c r="BX80" s="21"/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F4A80-A609-475C-9713-DCAE6584DD2D}">
  <dimension ref="A1:CF86"/>
  <sheetViews>
    <sheetView zoomScale="78" zoomScaleNormal="70" workbookViewId="0">
      <selection activeCell="CA46" sqref="CA46:CE48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265</v>
      </c>
      <c r="B1" s="76"/>
      <c r="C1" s="76"/>
      <c r="D1" s="77"/>
      <c r="I1" s="35"/>
      <c r="J1" s="66" t="s">
        <v>43</v>
      </c>
      <c r="K1" s="67"/>
      <c r="L1" s="67"/>
      <c r="M1" s="67"/>
      <c r="N1" s="67"/>
      <c r="O1" s="67"/>
      <c r="P1" s="68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9"/>
      <c r="K2" s="70"/>
      <c r="L2" s="70"/>
      <c r="M2" s="70"/>
      <c r="N2" s="70"/>
      <c r="O2" s="70"/>
      <c r="P2" s="71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272</v>
      </c>
      <c r="D3" s="25"/>
      <c r="I3" s="35"/>
      <c r="J3" s="69"/>
      <c r="K3" s="70"/>
      <c r="L3" s="70"/>
      <c r="M3" s="70"/>
      <c r="N3" s="70"/>
      <c r="O3" s="70"/>
      <c r="P3" s="71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49</v>
      </c>
      <c r="L5" s="21">
        <v>2473.9038</v>
      </c>
      <c r="M5" s="21">
        <v>1794.5</v>
      </c>
      <c r="N5" s="29">
        <v>0.37859999999999999</v>
      </c>
      <c r="O5" s="21">
        <v>679.4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53</v>
      </c>
      <c r="L6" s="21">
        <v>3401.36</v>
      </c>
      <c r="M6" s="21">
        <v>2500.1799999999998</v>
      </c>
      <c r="N6" s="29">
        <v>0.3604</v>
      </c>
      <c r="O6" s="21">
        <v>901.18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45</v>
      </c>
      <c r="L7" s="21">
        <v>2602.7791999999999</v>
      </c>
      <c r="M7" s="21">
        <v>1955.09</v>
      </c>
      <c r="N7" s="29">
        <v>0.33129999999999998</v>
      </c>
      <c r="O7" s="21">
        <v>647.69000000000005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48</v>
      </c>
      <c r="L8" s="21">
        <v>9686.1429000000007</v>
      </c>
      <c r="M8" s="21">
        <v>7459.32</v>
      </c>
      <c r="N8" s="29">
        <v>0.29849999999999999</v>
      </c>
      <c r="O8" s="21">
        <v>2226.8200000000002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51</v>
      </c>
      <c r="L9" s="21">
        <v>11244.8081</v>
      </c>
      <c r="M9" s="21">
        <v>8698.7900000000009</v>
      </c>
      <c r="N9" s="29">
        <v>0.29270000000000002</v>
      </c>
      <c r="O9" s="21">
        <v>2546.02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44</v>
      </c>
      <c r="L10" s="21">
        <v>1925.2842000000001</v>
      </c>
      <c r="M10" s="21">
        <v>1499.27</v>
      </c>
      <c r="N10" s="29">
        <v>0.28410000000000002</v>
      </c>
      <c r="O10" s="21">
        <v>426.01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46</v>
      </c>
      <c r="L11" s="21">
        <v>71.143799999999999</v>
      </c>
      <c r="M11" s="21">
        <v>55.71</v>
      </c>
      <c r="N11" s="29">
        <v>0.27700000000000002</v>
      </c>
      <c r="O11" s="21">
        <v>15.43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50</v>
      </c>
      <c r="L12" s="21">
        <v>1615.1035999999999</v>
      </c>
      <c r="M12" s="21">
        <v>1303.6400000000001</v>
      </c>
      <c r="N12" s="29">
        <v>0.2389</v>
      </c>
      <c r="O12" s="21">
        <v>311.45999999999998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54</v>
      </c>
      <c r="L13" s="21">
        <v>5002.7942000000003</v>
      </c>
      <c r="M13" s="21">
        <v>4084.24</v>
      </c>
      <c r="N13" s="29">
        <v>0.22489999999999999</v>
      </c>
      <c r="O13" s="21">
        <v>918.55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47</v>
      </c>
      <c r="L14" s="21">
        <v>3948.0864000000001</v>
      </c>
      <c r="M14" s="21">
        <v>3252.36</v>
      </c>
      <c r="N14" s="29">
        <v>0.21390000000000001</v>
      </c>
      <c r="O14" s="21">
        <v>695.73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32</v>
      </c>
      <c r="L15" s="21">
        <v>2211.7667000000001</v>
      </c>
      <c r="M15" s="21">
        <v>1831.05</v>
      </c>
      <c r="N15" s="29">
        <v>0.2079</v>
      </c>
      <c r="O15" s="21">
        <v>380.72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52</v>
      </c>
      <c r="L16" s="21">
        <v>5550.7914000000001</v>
      </c>
      <c r="M16" s="21">
        <v>4611.0200000000004</v>
      </c>
      <c r="N16" s="29">
        <v>0.20380000000000001</v>
      </c>
      <c r="O16" s="21">
        <v>939.77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55</v>
      </c>
      <c r="L17" s="21">
        <v>1412.6688999999999</v>
      </c>
      <c r="M17" s="21">
        <v>1285.47</v>
      </c>
      <c r="N17" s="29">
        <v>9.9000000000000005E-2</v>
      </c>
      <c r="O17" s="41">
        <v>127.2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56</v>
      </c>
      <c r="L18" s="33">
        <v>14.7089</v>
      </c>
      <c r="M18" s="33">
        <v>13.41</v>
      </c>
      <c r="N18" s="34">
        <v>9.69E-2</v>
      </c>
      <c r="O18" s="33">
        <v>1.3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2" t="s">
        <v>77</v>
      </c>
      <c r="C26" s="73"/>
      <c r="D26" s="73"/>
      <c r="E26" s="73"/>
      <c r="F26" s="74"/>
      <c r="G26" s="35"/>
      <c r="H26" s="35"/>
      <c r="I26" s="35"/>
      <c r="J26" s="35"/>
      <c r="K26" s="35"/>
      <c r="L26" s="35"/>
      <c r="M26" s="35"/>
      <c r="N26" s="35"/>
      <c r="O26" s="35"/>
      <c r="P26" s="60" t="s">
        <v>124</v>
      </c>
      <c r="Q26" s="61"/>
      <c r="R26" s="61"/>
      <c r="S26" s="61"/>
      <c r="T26" s="62"/>
      <c r="U26" s="35"/>
      <c r="V26" s="35"/>
      <c r="W26" s="60" t="s">
        <v>141</v>
      </c>
      <c r="X26" s="61"/>
      <c r="Y26" s="61"/>
      <c r="Z26" s="61"/>
      <c r="AA26" s="62"/>
      <c r="AB26" s="35"/>
      <c r="AC26" s="35"/>
      <c r="AD26" s="60" t="s">
        <v>153</v>
      </c>
      <c r="AE26" s="61"/>
      <c r="AF26" s="61"/>
      <c r="AG26" s="61"/>
      <c r="AH26" s="62"/>
      <c r="AI26" s="35"/>
      <c r="AJ26" s="35"/>
      <c r="AK26" s="60" t="s">
        <v>174</v>
      </c>
      <c r="AL26" s="61"/>
      <c r="AM26" s="61"/>
      <c r="AN26" s="61"/>
      <c r="AO26" s="62"/>
      <c r="AP26" s="35"/>
      <c r="AQ26" s="35"/>
      <c r="AR26" s="60" t="s">
        <v>177</v>
      </c>
      <c r="AS26" s="61"/>
      <c r="AT26" s="61"/>
      <c r="AU26" s="61"/>
      <c r="AV26" s="62"/>
      <c r="AW26" s="35"/>
      <c r="AX26" s="35"/>
      <c r="AY26" s="60" t="s">
        <v>178</v>
      </c>
      <c r="AZ26" s="61"/>
      <c r="BA26" s="61"/>
      <c r="BB26" s="61"/>
      <c r="BC26" s="62"/>
      <c r="BD26" s="35"/>
      <c r="BE26" s="35"/>
      <c r="BF26" s="60" t="s">
        <v>179</v>
      </c>
      <c r="BG26" s="61"/>
      <c r="BH26" s="61"/>
      <c r="BI26" s="61"/>
      <c r="BJ26" s="62"/>
      <c r="BK26" s="35"/>
      <c r="BL26" s="35"/>
      <c r="BM26" s="60" t="s">
        <v>188</v>
      </c>
      <c r="BN26" s="61"/>
      <c r="BO26" s="61"/>
      <c r="BP26" s="61"/>
      <c r="BQ26" s="62"/>
      <c r="BR26" s="35"/>
      <c r="BS26" s="35"/>
      <c r="BT26" s="60" t="s">
        <v>189</v>
      </c>
      <c r="BU26" s="61"/>
      <c r="BV26" s="61"/>
      <c r="BW26" s="61"/>
      <c r="BX26" s="62"/>
      <c r="BY26" s="35"/>
      <c r="BZ26" s="35"/>
      <c r="CA26" s="60" t="s">
        <v>234</v>
      </c>
      <c r="CB26" s="61"/>
      <c r="CC26" s="61"/>
      <c r="CD26" s="61"/>
      <c r="CE26" s="62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0" t="s">
        <v>118</v>
      </c>
      <c r="J27" s="61"/>
      <c r="K27" s="61"/>
      <c r="L27" s="61"/>
      <c r="M27" s="62"/>
      <c r="N27" s="35"/>
      <c r="O27" s="35"/>
      <c r="P27" s="63"/>
      <c r="Q27" s="64"/>
      <c r="R27" s="64"/>
      <c r="S27" s="64"/>
      <c r="T27" s="65"/>
      <c r="U27" s="35"/>
      <c r="V27" s="35"/>
      <c r="W27" s="63"/>
      <c r="X27" s="64"/>
      <c r="Y27" s="64"/>
      <c r="Z27" s="64"/>
      <c r="AA27" s="65"/>
      <c r="AB27" s="35"/>
      <c r="AC27" s="35"/>
      <c r="AD27" s="63"/>
      <c r="AE27" s="64"/>
      <c r="AF27" s="64"/>
      <c r="AG27" s="64"/>
      <c r="AH27" s="65"/>
      <c r="AI27" s="35"/>
      <c r="AJ27" s="35"/>
      <c r="AK27" s="63"/>
      <c r="AL27" s="64"/>
      <c r="AM27" s="64"/>
      <c r="AN27" s="64"/>
      <c r="AO27" s="65"/>
      <c r="AP27" s="35"/>
      <c r="AQ27" s="35"/>
      <c r="AR27" s="63"/>
      <c r="AS27" s="64"/>
      <c r="AT27" s="64"/>
      <c r="AU27" s="64"/>
      <c r="AV27" s="65"/>
      <c r="AW27" s="35"/>
      <c r="AX27" s="35"/>
      <c r="AY27" s="63"/>
      <c r="AZ27" s="64"/>
      <c r="BA27" s="64"/>
      <c r="BB27" s="64"/>
      <c r="BC27" s="65"/>
      <c r="BD27" s="35"/>
      <c r="BE27" s="35"/>
      <c r="BF27" s="63"/>
      <c r="BG27" s="64"/>
      <c r="BH27" s="64"/>
      <c r="BI27" s="64"/>
      <c r="BJ27" s="65"/>
      <c r="BK27" s="35"/>
      <c r="BL27" s="35"/>
      <c r="BM27" s="63"/>
      <c r="BN27" s="64"/>
      <c r="BO27" s="64"/>
      <c r="BP27" s="64"/>
      <c r="BQ27" s="65"/>
      <c r="BR27" s="35"/>
      <c r="BS27" s="35"/>
      <c r="BT27" s="63"/>
      <c r="BU27" s="64"/>
      <c r="BV27" s="64"/>
      <c r="BW27" s="64"/>
      <c r="BX27" s="65"/>
      <c r="BY27" s="35"/>
      <c r="BZ27" s="35"/>
      <c r="CA27" s="63"/>
      <c r="CB27" s="64"/>
      <c r="CC27" s="64"/>
      <c r="CD27" s="64"/>
      <c r="CE27" s="65"/>
      <c r="CF27" s="35"/>
    </row>
    <row r="28" spans="1:84" ht="15" thickBot="1" x14ac:dyDescent="0.35">
      <c r="A28" s="35"/>
      <c r="B28" s="24" t="s">
        <v>74</v>
      </c>
      <c r="C28" s="21">
        <v>375</v>
      </c>
      <c r="D28" s="21">
        <v>253</v>
      </c>
      <c r="E28" s="29">
        <v>0.48220000000000002</v>
      </c>
      <c r="F28" s="25">
        <v>122</v>
      </c>
      <c r="G28" s="35"/>
      <c r="H28" s="35"/>
      <c r="I28" s="63"/>
      <c r="J28" s="64"/>
      <c r="K28" s="64"/>
      <c r="L28" s="64"/>
      <c r="M28" s="65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66</v>
      </c>
      <c r="C29" s="21">
        <v>333</v>
      </c>
      <c r="D29" s="21">
        <v>236.5</v>
      </c>
      <c r="E29" s="29">
        <v>0.40799999999999997</v>
      </c>
      <c r="F29" s="25">
        <v>96.5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120</v>
      </c>
      <c r="Q29" s="21">
        <v>219.9</v>
      </c>
      <c r="R29" s="21">
        <v>167.3</v>
      </c>
      <c r="S29" s="29">
        <v>0.31440000000000001</v>
      </c>
      <c r="T29" s="25">
        <v>52.6</v>
      </c>
      <c r="U29" s="35"/>
      <c r="V29" s="35"/>
      <c r="W29" s="21" t="s">
        <v>136</v>
      </c>
      <c r="X29" s="21">
        <v>317</v>
      </c>
      <c r="Y29" s="21">
        <v>216</v>
      </c>
      <c r="Z29" s="29">
        <v>0.46760000000000002</v>
      </c>
      <c r="AA29" s="21">
        <v>101</v>
      </c>
      <c r="AB29" s="35"/>
      <c r="AC29" s="35"/>
      <c r="AD29" s="24" t="s">
        <v>164</v>
      </c>
      <c r="AE29" s="21">
        <v>690.05</v>
      </c>
      <c r="AF29" s="21">
        <v>434.12</v>
      </c>
      <c r="AG29" s="29">
        <v>0.58950000000000002</v>
      </c>
      <c r="AH29" s="25">
        <v>255.93</v>
      </c>
      <c r="AI29" s="35"/>
      <c r="AJ29" s="35"/>
      <c r="AK29" s="24" t="s">
        <v>172</v>
      </c>
      <c r="AL29" s="21">
        <v>4322.6099999999997</v>
      </c>
      <c r="AM29" s="21">
        <v>3042.61</v>
      </c>
      <c r="AN29" s="29">
        <v>0.42070000000000002</v>
      </c>
      <c r="AO29" s="25">
        <v>1280</v>
      </c>
      <c r="AP29" s="35"/>
      <c r="AQ29" s="35"/>
      <c r="AR29" s="26" t="s">
        <v>175</v>
      </c>
      <c r="AS29" s="21">
        <v>842</v>
      </c>
      <c r="AT29" s="21">
        <v>556.55999999999995</v>
      </c>
      <c r="AU29" s="29">
        <v>0.51290000000000002</v>
      </c>
      <c r="AV29" s="25">
        <v>285.44</v>
      </c>
      <c r="AW29" s="35"/>
      <c r="AX29" s="35"/>
      <c r="AY29" s="24" t="s">
        <v>148</v>
      </c>
      <c r="AZ29" s="21">
        <v>689.56</v>
      </c>
      <c r="BA29" s="21">
        <v>401.86</v>
      </c>
      <c r="BB29" s="29">
        <v>0.71589999999999998</v>
      </c>
      <c r="BC29" s="25">
        <v>287.7</v>
      </c>
      <c r="BD29" s="35"/>
      <c r="BE29" s="35"/>
      <c r="BF29" s="24" t="s">
        <v>182</v>
      </c>
      <c r="BG29" s="21">
        <v>13547</v>
      </c>
      <c r="BH29" s="21">
        <v>11944.2</v>
      </c>
      <c r="BI29" s="29">
        <v>0.13420000000000001</v>
      </c>
      <c r="BJ29" s="25">
        <v>1602.8</v>
      </c>
      <c r="BK29" s="35"/>
      <c r="BL29" s="35"/>
      <c r="BM29" s="24" t="s">
        <v>186</v>
      </c>
      <c r="BN29" s="21">
        <v>461.92</v>
      </c>
      <c r="BO29" s="21">
        <v>309.13</v>
      </c>
      <c r="BP29" s="29">
        <v>0.49430000000000002</v>
      </c>
      <c r="BQ29" s="25">
        <v>152.79</v>
      </c>
      <c r="BR29" s="35"/>
      <c r="BS29" s="35"/>
      <c r="BT29" s="24" t="s">
        <v>307</v>
      </c>
      <c r="BU29" s="21">
        <v>806</v>
      </c>
      <c r="BV29" s="21">
        <v>368.7</v>
      </c>
      <c r="BW29" s="29">
        <v>1.1860999999999999</v>
      </c>
      <c r="BX29" s="25">
        <v>437.3</v>
      </c>
      <c r="BY29" s="35"/>
      <c r="BZ29" s="35"/>
      <c r="CA29" s="24" t="s">
        <v>248</v>
      </c>
      <c r="CB29" s="21">
        <v>623.26</v>
      </c>
      <c r="CC29" s="21">
        <v>472.09</v>
      </c>
      <c r="CD29" s="29">
        <v>0.32019999999999998</v>
      </c>
      <c r="CE29" s="25">
        <v>151.16999999999999</v>
      </c>
      <c r="CF29" s="35"/>
    </row>
    <row r="30" spans="1:84" x14ac:dyDescent="0.3">
      <c r="A30" s="35"/>
      <c r="B30" s="24" t="s">
        <v>67</v>
      </c>
      <c r="C30" s="21">
        <v>336</v>
      </c>
      <c r="D30" s="21">
        <v>242.5</v>
      </c>
      <c r="E30" s="29">
        <v>0.3856</v>
      </c>
      <c r="F30" s="25">
        <v>93.5</v>
      </c>
      <c r="G30" s="35"/>
      <c r="H30" s="35"/>
      <c r="I30" s="24" t="s">
        <v>299</v>
      </c>
      <c r="J30" s="21">
        <v>372.3</v>
      </c>
      <c r="K30" s="21">
        <v>224</v>
      </c>
      <c r="L30" s="29">
        <v>0.66210000000000002</v>
      </c>
      <c r="M30" s="25">
        <v>148.30000000000001</v>
      </c>
      <c r="N30" s="35"/>
      <c r="O30" s="35"/>
      <c r="P30" s="24" t="s">
        <v>122</v>
      </c>
      <c r="Q30" s="21">
        <v>241.8</v>
      </c>
      <c r="R30" s="21">
        <v>187.6</v>
      </c>
      <c r="S30" s="29">
        <v>0.28889999999999999</v>
      </c>
      <c r="T30" s="25">
        <v>54.2</v>
      </c>
      <c r="U30" s="35"/>
      <c r="V30" s="35"/>
      <c r="W30" s="21" t="s">
        <v>137</v>
      </c>
      <c r="X30" s="21">
        <v>328.48</v>
      </c>
      <c r="Y30" s="21">
        <v>247.62</v>
      </c>
      <c r="Z30" s="29">
        <v>0.32650000000000001</v>
      </c>
      <c r="AA30" s="21">
        <v>80.86</v>
      </c>
      <c r="AB30" s="35"/>
      <c r="AC30" s="35"/>
      <c r="AD30" s="24" t="s">
        <v>166</v>
      </c>
      <c r="AE30" s="21">
        <v>546</v>
      </c>
      <c r="AF30" s="21">
        <v>352</v>
      </c>
      <c r="AG30" s="29">
        <v>0.55110000000000003</v>
      </c>
      <c r="AH30" s="25">
        <v>194</v>
      </c>
      <c r="AI30" s="35"/>
      <c r="AJ30" s="35"/>
      <c r="AK30" s="21" t="s">
        <v>173</v>
      </c>
      <c r="AL30" s="21">
        <v>3643</v>
      </c>
      <c r="AM30" s="21">
        <v>3190</v>
      </c>
      <c r="AN30" s="29">
        <v>0.14199999999999999</v>
      </c>
      <c r="AO30" s="21">
        <v>453</v>
      </c>
      <c r="AP30" s="35"/>
      <c r="AQ30" s="35"/>
      <c r="AR30" s="21" t="s">
        <v>176</v>
      </c>
      <c r="AS30" s="21">
        <v>895</v>
      </c>
      <c r="AT30" s="21">
        <v>810</v>
      </c>
      <c r="AU30" s="29">
        <v>0.10489999999999999</v>
      </c>
      <c r="AV30" s="21">
        <v>85</v>
      </c>
      <c r="AW30" s="35"/>
      <c r="AX30" s="35"/>
      <c r="AY30" s="24" t="s">
        <v>150</v>
      </c>
      <c r="AZ30" s="21">
        <v>1648.7</v>
      </c>
      <c r="BA30" s="21">
        <v>1225.0999999999999</v>
      </c>
      <c r="BB30" s="29">
        <v>0.3458</v>
      </c>
      <c r="BC30" s="25">
        <v>423.6</v>
      </c>
      <c r="BD30" s="35"/>
      <c r="BE30" s="35"/>
      <c r="BF30" s="24" t="s">
        <v>183</v>
      </c>
      <c r="BG30" s="21">
        <v>18670</v>
      </c>
      <c r="BH30" s="21">
        <v>17400</v>
      </c>
      <c r="BI30" s="29">
        <v>7.2999999999999995E-2</v>
      </c>
      <c r="BJ30" s="25">
        <v>1270</v>
      </c>
      <c r="BK30" s="35"/>
      <c r="BL30" s="35"/>
      <c r="BM30" s="24" t="s">
        <v>187</v>
      </c>
      <c r="BN30" s="21">
        <v>1390</v>
      </c>
      <c r="BO30" s="21">
        <v>950</v>
      </c>
      <c r="BP30" s="29">
        <v>0.4632</v>
      </c>
      <c r="BQ30" s="25">
        <v>440</v>
      </c>
      <c r="BR30" s="35"/>
      <c r="BS30" s="35"/>
      <c r="BT30" s="24" t="s">
        <v>198</v>
      </c>
      <c r="BU30" s="21">
        <v>1137.7</v>
      </c>
      <c r="BV30" s="21">
        <v>686.84</v>
      </c>
      <c r="BW30" s="29">
        <v>0.65639999999999998</v>
      </c>
      <c r="BX30" s="25">
        <v>450.86</v>
      </c>
      <c r="BY30" s="35"/>
      <c r="BZ30" s="35"/>
      <c r="CA30" s="24" t="s">
        <v>237</v>
      </c>
      <c r="CB30" s="21">
        <v>311.89999999999998</v>
      </c>
      <c r="CC30" s="21">
        <v>259.56</v>
      </c>
      <c r="CD30" s="29">
        <v>0.2016</v>
      </c>
      <c r="CE30" s="25">
        <v>52.34</v>
      </c>
      <c r="CF30" s="35"/>
    </row>
    <row r="31" spans="1:84" ht="15" thickBot="1" x14ac:dyDescent="0.35">
      <c r="A31" s="35"/>
      <c r="B31" s="24" t="s">
        <v>63</v>
      </c>
      <c r="C31" s="21">
        <v>425</v>
      </c>
      <c r="D31" s="21">
        <v>315.38</v>
      </c>
      <c r="E31" s="29">
        <v>0.34760000000000002</v>
      </c>
      <c r="F31" s="25">
        <v>109.62</v>
      </c>
      <c r="G31" s="35"/>
      <c r="H31" s="35"/>
      <c r="I31" s="24" t="s">
        <v>98</v>
      </c>
      <c r="J31" s="21">
        <v>310.2</v>
      </c>
      <c r="K31" s="21">
        <v>205.5</v>
      </c>
      <c r="L31" s="29">
        <v>0.50949999999999995</v>
      </c>
      <c r="M31" s="25">
        <v>104.7</v>
      </c>
      <c r="N31" s="35"/>
      <c r="O31" s="35"/>
      <c r="P31" s="24" t="s">
        <v>123</v>
      </c>
      <c r="Q31" s="21">
        <v>1951.84</v>
      </c>
      <c r="R31" s="21">
        <v>1584.21</v>
      </c>
      <c r="S31" s="29">
        <v>0.2321</v>
      </c>
      <c r="T31" s="25">
        <v>367.63</v>
      </c>
      <c r="U31" s="35"/>
      <c r="V31" s="35"/>
      <c r="W31" s="21" t="s">
        <v>128</v>
      </c>
      <c r="X31" s="21">
        <v>275</v>
      </c>
      <c r="Y31" s="21">
        <v>209.2</v>
      </c>
      <c r="Z31" s="29">
        <v>0.3145</v>
      </c>
      <c r="AA31" s="21">
        <v>65.8</v>
      </c>
      <c r="AB31" s="35"/>
      <c r="AC31" s="35"/>
      <c r="AD31" s="24" t="s">
        <v>160</v>
      </c>
      <c r="AE31" s="21">
        <v>490.68</v>
      </c>
      <c r="AF31" s="21">
        <v>327.12</v>
      </c>
      <c r="AG31" s="29">
        <v>0.5</v>
      </c>
      <c r="AH31" s="25">
        <v>163.56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21"/>
      <c r="AS31" s="33"/>
      <c r="AT31" s="33"/>
      <c r="AU31" s="34"/>
      <c r="AV31" s="28"/>
      <c r="AW31" s="35"/>
      <c r="AX31" s="35"/>
      <c r="AY31" s="24" t="s">
        <v>152</v>
      </c>
      <c r="AZ31" s="21">
        <v>786</v>
      </c>
      <c r="BA31" s="21">
        <v>585</v>
      </c>
      <c r="BB31" s="29">
        <v>0.34360000000000002</v>
      </c>
      <c r="BC31" s="25">
        <v>201</v>
      </c>
      <c r="BD31" s="35"/>
      <c r="BE31" s="35"/>
      <c r="BF31" s="24" t="s">
        <v>180</v>
      </c>
      <c r="BG31" s="21">
        <v>512.04</v>
      </c>
      <c r="BH31" s="21">
        <v>519.91</v>
      </c>
      <c r="BI31" s="29">
        <v>-1.5100000000000001E-2</v>
      </c>
      <c r="BJ31" s="25">
        <v>-7.87</v>
      </c>
      <c r="BK31" s="35"/>
      <c r="BL31" s="35"/>
      <c r="BM31" s="24" t="s">
        <v>184</v>
      </c>
      <c r="BN31" s="21">
        <v>565.9</v>
      </c>
      <c r="BO31" s="21">
        <v>426</v>
      </c>
      <c r="BP31" s="29">
        <v>0.32840000000000003</v>
      </c>
      <c r="BQ31" s="25">
        <v>139.9</v>
      </c>
      <c r="BR31" s="35"/>
      <c r="BS31" s="35"/>
      <c r="BT31" s="24" t="s">
        <v>194</v>
      </c>
      <c r="BU31" s="21">
        <v>621.54999999999995</v>
      </c>
      <c r="BV31" s="21">
        <v>432.87</v>
      </c>
      <c r="BW31" s="29">
        <v>0.43590000000000001</v>
      </c>
      <c r="BX31" s="25">
        <v>188.68</v>
      </c>
      <c r="BY31" s="35"/>
      <c r="BZ31" s="35"/>
      <c r="CA31" s="24" t="s">
        <v>252</v>
      </c>
      <c r="CB31" s="21">
        <v>300.72000000000003</v>
      </c>
      <c r="CC31" s="21">
        <v>252.05</v>
      </c>
      <c r="CD31" s="29">
        <v>0.19309999999999999</v>
      </c>
      <c r="CE31" s="25">
        <v>48.67</v>
      </c>
      <c r="CF31" s="35"/>
    </row>
    <row r="32" spans="1:84" ht="15" thickBot="1" x14ac:dyDescent="0.35">
      <c r="A32" s="35"/>
      <c r="B32" s="24" t="s">
        <v>68</v>
      </c>
      <c r="C32" s="21">
        <v>390</v>
      </c>
      <c r="D32" s="21">
        <v>296.88</v>
      </c>
      <c r="E32" s="29">
        <v>0.31369999999999998</v>
      </c>
      <c r="F32" s="25">
        <v>93.12</v>
      </c>
      <c r="G32" s="35"/>
      <c r="H32" s="35"/>
      <c r="I32" s="24" t="s">
        <v>102</v>
      </c>
      <c r="J32" s="21">
        <v>251.9</v>
      </c>
      <c r="K32" s="21">
        <v>170</v>
      </c>
      <c r="L32" s="29">
        <v>0.48180000000000001</v>
      </c>
      <c r="M32" s="25">
        <v>81.900000000000006</v>
      </c>
      <c r="N32" s="35"/>
      <c r="O32" s="35"/>
      <c r="P32" s="26" t="s">
        <v>287</v>
      </c>
      <c r="Q32" s="33">
        <v>725</v>
      </c>
      <c r="R32" s="33">
        <v>591</v>
      </c>
      <c r="S32" s="34">
        <v>0.22670000000000001</v>
      </c>
      <c r="T32" s="28">
        <v>134</v>
      </c>
      <c r="U32" s="35"/>
      <c r="V32" s="35"/>
      <c r="W32" s="21" t="s">
        <v>131</v>
      </c>
      <c r="X32" s="21">
        <v>317.10000000000002</v>
      </c>
      <c r="Y32" s="21">
        <v>250</v>
      </c>
      <c r="Z32" s="29">
        <v>0.26840000000000003</v>
      </c>
      <c r="AA32" s="21">
        <v>67.099999999999994</v>
      </c>
      <c r="AB32" s="35"/>
      <c r="AC32" s="35"/>
      <c r="AD32" s="24" t="s">
        <v>155</v>
      </c>
      <c r="AE32" s="21">
        <v>485</v>
      </c>
      <c r="AF32" s="21">
        <v>324.76</v>
      </c>
      <c r="AG32" s="29">
        <v>0.49340000000000001</v>
      </c>
      <c r="AH32" s="25">
        <v>160.24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146</v>
      </c>
      <c r="AZ32" s="21">
        <v>620</v>
      </c>
      <c r="BA32" s="21">
        <v>490.91</v>
      </c>
      <c r="BB32" s="29">
        <v>0.26300000000000001</v>
      </c>
      <c r="BC32" s="25">
        <v>129.09</v>
      </c>
      <c r="BD32" s="35"/>
      <c r="BE32" s="35"/>
      <c r="BF32" s="26" t="s">
        <v>181</v>
      </c>
      <c r="BG32" s="33">
        <v>2586.36</v>
      </c>
      <c r="BH32" s="33">
        <v>2936.36</v>
      </c>
      <c r="BI32" s="34">
        <v>-0.1192</v>
      </c>
      <c r="BJ32" s="28">
        <v>-350</v>
      </c>
      <c r="BK32" s="35"/>
      <c r="BL32" s="35"/>
      <c r="BM32" s="26" t="s">
        <v>185</v>
      </c>
      <c r="BN32" s="33">
        <v>223.81</v>
      </c>
      <c r="BO32" s="33">
        <v>186.67</v>
      </c>
      <c r="BP32" s="34">
        <v>0.19900000000000001</v>
      </c>
      <c r="BQ32" s="28">
        <v>37.14</v>
      </c>
      <c r="BR32" s="35"/>
      <c r="BS32" s="35"/>
      <c r="BT32" s="24" t="s">
        <v>294</v>
      </c>
      <c r="BU32" s="21">
        <v>833.65</v>
      </c>
      <c r="BV32" s="21">
        <v>612.74</v>
      </c>
      <c r="BW32" s="29">
        <v>0.36049999999999999</v>
      </c>
      <c r="BX32" s="25">
        <v>220.91</v>
      </c>
      <c r="BY32" s="35"/>
      <c r="BZ32" s="35"/>
      <c r="CA32" s="24" t="s">
        <v>255</v>
      </c>
      <c r="CB32" s="21">
        <v>475</v>
      </c>
      <c r="CC32" s="21">
        <v>402</v>
      </c>
      <c r="CD32" s="29">
        <v>0.18160000000000001</v>
      </c>
      <c r="CE32" s="25">
        <v>73</v>
      </c>
      <c r="CF32" s="35"/>
    </row>
    <row r="33" spans="1:84" x14ac:dyDescent="0.3">
      <c r="A33" s="35"/>
      <c r="B33" s="24" t="s">
        <v>76</v>
      </c>
      <c r="C33" s="21">
        <v>489</v>
      </c>
      <c r="D33" s="21">
        <v>372.4</v>
      </c>
      <c r="E33" s="29">
        <v>0.31309999999999999</v>
      </c>
      <c r="F33" s="25">
        <v>116.6</v>
      </c>
      <c r="G33" s="35"/>
      <c r="H33" s="35"/>
      <c r="I33" s="24" t="s">
        <v>78</v>
      </c>
      <c r="J33" s="21">
        <v>295.94</v>
      </c>
      <c r="K33" s="21">
        <v>203.44</v>
      </c>
      <c r="L33" s="29">
        <v>0.45469999999999999</v>
      </c>
      <c r="M33" s="25">
        <v>92.5</v>
      </c>
      <c r="N33" s="35"/>
      <c r="O33" s="35"/>
      <c r="P33" s="21" t="s">
        <v>119</v>
      </c>
      <c r="Q33" s="21">
        <v>688.38</v>
      </c>
      <c r="R33" s="21">
        <v>565.04999999999995</v>
      </c>
      <c r="S33" s="29">
        <v>0.21829999999999999</v>
      </c>
      <c r="T33" s="21">
        <v>123.33</v>
      </c>
      <c r="U33" s="35"/>
      <c r="V33" s="35"/>
      <c r="W33" s="21" t="s">
        <v>130</v>
      </c>
      <c r="X33" s="21">
        <v>316.74</v>
      </c>
      <c r="Y33" s="21">
        <v>253.39</v>
      </c>
      <c r="Z33" s="29">
        <v>0.25</v>
      </c>
      <c r="AA33" s="21">
        <v>63.35</v>
      </c>
      <c r="AB33" s="35"/>
      <c r="AC33" s="35"/>
      <c r="AD33" s="24" t="s">
        <v>306</v>
      </c>
      <c r="AE33" s="21">
        <v>468.47</v>
      </c>
      <c r="AF33" s="21">
        <v>335.08</v>
      </c>
      <c r="AG33" s="29">
        <v>0.39810000000000001</v>
      </c>
      <c r="AH33" s="25">
        <v>133.38999999999999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/>
      <c r="AZ33" s="21"/>
      <c r="BA33" s="21"/>
      <c r="BB33" s="29"/>
      <c r="BC33" s="2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24" t="s">
        <v>222</v>
      </c>
      <c r="BU33" s="21">
        <v>1206.76</v>
      </c>
      <c r="BV33" s="21">
        <v>909.52</v>
      </c>
      <c r="BW33" s="29">
        <v>0.32679999999999998</v>
      </c>
      <c r="BX33" s="25">
        <v>297.24</v>
      </c>
      <c r="BY33" s="35"/>
      <c r="BZ33" s="35"/>
      <c r="CA33" s="24" t="s">
        <v>253</v>
      </c>
      <c r="CB33" s="21">
        <v>224.18</v>
      </c>
      <c r="CC33" s="21">
        <v>192.41</v>
      </c>
      <c r="CD33" s="29">
        <v>0.1651</v>
      </c>
      <c r="CE33" s="25">
        <v>31.77</v>
      </c>
      <c r="CF33" s="35"/>
    </row>
    <row r="34" spans="1:84" x14ac:dyDescent="0.3">
      <c r="A34" s="35"/>
      <c r="B34" s="24" t="s">
        <v>75</v>
      </c>
      <c r="C34" s="21">
        <v>460</v>
      </c>
      <c r="D34" s="21">
        <v>354</v>
      </c>
      <c r="E34" s="29">
        <v>0.2994</v>
      </c>
      <c r="F34" s="25">
        <v>106</v>
      </c>
      <c r="G34" s="35"/>
      <c r="H34" s="35"/>
      <c r="I34" s="24" t="s">
        <v>109</v>
      </c>
      <c r="J34" s="21">
        <v>219.4</v>
      </c>
      <c r="K34" s="21">
        <v>152.05000000000001</v>
      </c>
      <c r="L34" s="29">
        <v>0.44290000000000002</v>
      </c>
      <c r="M34" s="25">
        <v>67.349999999999994</v>
      </c>
      <c r="N34" s="35"/>
      <c r="O34" s="35"/>
      <c r="P34" s="21" t="s">
        <v>121</v>
      </c>
      <c r="Q34" s="21">
        <v>495</v>
      </c>
      <c r="R34" s="21">
        <v>428</v>
      </c>
      <c r="S34" s="29">
        <v>0.1565</v>
      </c>
      <c r="T34" s="21">
        <v>67</v>
      </c>
      <c r="U34" s="35"/>
      <c r="V34" s="35"/>
      <c r="W34" s="21" t="s">
        <v>127</v>
      </c>
      <c r="X34" s="21">
        <v>336.19</v>
      </c>
      <c r="Y34" s="21">
        <v>270.48</v>
      </c>
      <c r="Z34" s="29">
        <v>0.2429</v>
      </c>
      <c r="AA34" s="21">
        <v>65.709999999999994</v>
      </c>
      <c r="AB34" s="35"/>
      <c r="AC34" s="35"/>
      <c r="AD34" s="24" t="s">
        <v>168</v>
      </c>
      <c r="AE34" s="21">
        <v>806.09</v>
      </c>
      <c r="AF34" s="21">
        <v>583.22</v>
      </c>
      <c r="AG34" s="29">
        <v>0.3821</v>
      </c>
      <c r="AH34" s="25">
        <v>222.87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/>
      <c r="AZ34" s="21"/>
      <c r="BA34" s="21"/>
      <c r="BB34" s="29"/>
      <c r="BC34" s="2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228</v>
      </c>
      <c r="BU34" s="21">
        <v>949.53</v>
      </c>
      <c r="BV34" s="21">
        <v>729.07</v>
      </c>
      <c r="BW34" s="29">
        <v>0.3024</v>
      </c>
      <c r="BX34" s="25">
        <v>220.46</v>
      </c>
      <c r="BY34" s="35"/>
      <c r="BZ34" s="35"/>
      <c r="CA34" s="24" t="s">
        <v>251</v>
      </c>
      <c r="CB34" s="21">
        <v>339.22</v>
      </c>
      <c r="CC34" s="21">
        <v>300.10000000000002</v>
      </c>
      <c r="CD34" s="29">
        <v>0.13039999999999999</v>
      </c>
      <c r="CE34" s="25">
        <v>39.119999999999997</v>
      </c>
      <c r="CF34" s="35"/>
    </row>
    <row r="35" spans="1:84" x14ac:dyDescent="0.3">
      <c r="A35" s="35"/>
      <c r="B35" s="24" t="s">
        <v>64</v>
      </c>
      <c r="C35" s="21">
        <v>629</v>
      </c>
      <c r="D35" s="21">
        <v>489</v>
      </c>
      <c r="E35" s="29">
        <v>0.2863</v>
      </c>
      <c r="F35" s="25">
        <v>140</v>
      </c>
      <c r="G35" s="35"/>
      <c r="H35" s="35"/>
      <c r="I35" s="24" t="s">
        <v>276</v>
      </c>
      <c r="J35" s="21">
        <v>590.20000000000005</v>
      </c>
      <c r="K35" s="21">
        <v>410</v>
      </c>
      <c r="L35" s="29">
        <v>0.4395</v>
      </c>
      <c r="M35" s="25">
        <v>180.2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133</v>
      </c>
      <c r="X35" s="21">
        <v>315.05</v>
      </c>
      <c r="Y35" s="21">
        <v>254.37</v>
      </c>
      <c r="Z35" s="29">
        <v>0.23860000000000001</v>
      </c>
      <c r="AA35" s="21">
        <v>60.68</v>
      </c>
      <c r="AB35" s="35"/>
      <c r="AC35" s="35"/>
      <c r="AD35" s="24" t="s">
        <v>169</v>
      </c>
      <c r="AE35" s="21">
        <v>844.83</v>
      </c>
      <c r="AF35" s="21">
        <v>612.07000000000005</v>
      </c>
      <c r="AG35" s="29">
        <v>0.38030000000000003</v>
      </c>
      <c r="AH35" s="25">
        <v>232.76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/>
      <c r="AZ35" s="21"/>
      <c r="BA35" s="21"/>
      <c r="BB35" s="29"/>
      <c r="BC35" s="2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213</v>
      </c>
      <c r="BU35" s="21">
        <v>890.8</v>
      </c>
      <c r="BV35" s="21">
        <v>697</v>
      </c>
      <c r="BW35" s="29">
        <v>0.27800000000000002</v>
      </c>
      <c r="BX35" s="25">
        <v>193.8</v>
      </c>
      <c r="BY35" s="35"/>
      <c r="BZ35" s="35"/>
      <c r="CA35" s="24" t="s">
        <v>258</v>
      </c>
      <c r="CB35" s="21">
        <v>719</v>
      </c>
      <c r="CC35" s="21">
        <v>649.79</v>
      </c>
      <c r="CD35" s="29">
        <v>0.1065</v>
      </c>
      <c r="CE35" s="25">
        <v>69.209999999999994</v>
      </c>
      <c r="CF35" s="35"/>
    </row>
    <row r="36" spans="1:84" x14ac:dyDescent="0.3">
      <c r="A36" s="35"/>
      <c r="B36" s="24" t="s">
        <v>72</v>
      </c>
      <c r="C36" s="21">
        <v>549</v>
      </c>
      <c r="D36" s="21">
        <v>428</v>
      </c>
      <c r="E36" s="29">
        <v>0.28270000000000001</v>
      </c>
      <c r="F36" s="25">
        <v>121</v>
      </c>
      <c r="G36" s="35"/>
      <c r="H36" s="35"/>
      <c r="I36" s="24" t="s">
        <v>81</v>
      </c>
      <c r="J36" s="21">
        <v>328</v>
      </c>
      <c r="K36" s="21">
        <v>228</v>
      </c>
      <c r="L36" s="29">
        <v>0.43859999999999999</v>
      </c>
      <c r="M36" s="25">
        <v>100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125</v>
      </c>
      <c r="X36" s="21">
        <v>370</v>
      </c>
      <c r="Y36" s="21">
        <v>300</v>
      </c>
      <c r="Z36" s="29">
        <v>0.23330000000000001</v>
      </c>
      <c r="AA36" s="21">
        <v>70</v>
      </c>
      <c r="AB36" s="35"/>
      <c r="AC36" s="35"/>
      <c r="AD36" s="24" t="s">
        <v>159</v>
      </c>
      <c r="AE36" s="21">
        <v>483.64</v>
      </c>
      <c r="AF36" s="21">
        <v>361.82</v>
      </c>
      <c r="AG36" s="29">
        <v>0.3367</v>
      </c>
      <c r="AH36" s="25">
        <v>121.82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/>
      <c r="AZ36" s="21"/>
      <c r="BA36" s="21"/>
      <c r="BB36" s="29"/>
      <c r="BC36" s="2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230</v>
      </c>
      <c r="BU36" s="21">
        <v>980</v>
      </c>
      <c r="BV36" s="21">
        <v>777.31</v>
      </c>
      <c r="BW36" s="29">
        <v>0.26079999999999998</v>
      </c>
      <c r="BX36" s="25">
        <v>202.69</v>
      </c>
      <c r="BY36" s="35"/>
      <c r="BZ36" s="35"/>
      <c r="CA36" s="24" t="s">
        <v>235</v>
      </c>
      <c r="CB36" s="21">
        <v>204.5</v>
      </c>
      <c r="CC36" s="21">
        <v>185</v>
      </c>
      <c r="CD36" s="29">
        <v>0.10539999999999999</v>
      </c>
      <c r="CE36" s="25">
        <v>19.5</v>
      </c>
      <c r="CF36" s="35"/>
    </row>
    <row r="37" spans="1:84" x14ac:dyDescent="0.3">
      <c r="A37" s="35"/>
      <c r="B37" s="24" t="s">
        <v>65</v>
      </c>
      <c r="C37" s="21">
        <v>375.9</v>
      </c>
      <c r="D37" s="21">
        <v>295</v>
      </c>
      <c r="E37" s="29">
        <v>0.2742</v>
      </c>
      <c r="F37" s="25">
        <v>80.900000000000006</v>
      </c>
      <c r="G37" s="35"/>
      <c r="H37" s="35"/>
      <c r="I37" s="24" t="s">
        <v>104</v>
      </c>
      <c r="J37" s="21">
        <v>310.5</v>
      </c>
      <c r="K37" s="21">
        <v>217</v>
      </c>
      <c r="L37" s="29">
        <v>0.43090000000000001</v>
      </c>
      <c r="M37" s="25">
        <v>93.5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132</v>
      </c>
      <c r="X37" s="21">
        <v>276.49</v>
      </c>
      <c r="Y37" s="21">
        <v>229.29</v>
      </c>
      <c r="Z37" s="29">
        <v>0.2059</v>
      </c>
      <c r="AA37" s="21">
        <v>47.2</v>
      </c>
      <c r="AB37" s="35"/>
      <c r="AC37" s="35"/>
      <c r="AD37" s="24" t="s">
        <v>283</v>
      </c>
      <c r="AE37" s="21">
        <v>11735</v>
      </c>
      <c r="AF37" s="21">
        <v>9916</v>
      </c>
      <c r="AG37" s="29">
        <v>0.18340000000000001</v>
      </c>
      <c r="AH37" s="25">
        <v>1819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/>
      <c r="AZ37" s="21"/>
      <c r="BA37" s="21"/>
      <c r="BB37" s="29"/>
      <c r="BC37" s="2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209</v>
      </c>
      <c r="BU37" s="21">
        <v>853.28</v>
      </c>
      <c r="BV37" s="21">
        <v>678.61</v>
      </c>
      <c r="BW37" s="29">
        <v>0.25740000000000002</v>
      </c>
      <c r="BX37" s="25">
        <v>174.67</v>
      </c>
      <c r="BY37" s="35"/>
      <c r="BZ37" s="35"/>
      <c r="CA37" s="24" t="s">
        <v>242</v>
      </c>
      <c r="CB37" s="21">
        <v>208</v>
      </c>
      <c r="CC37" s="21">
        <v>188.73</v>
      </c>
      <c r="CD37" s="29">
        <v>0.1021</v>
      </c>
      <c r="CE37" s="25">
        <v>19.27</v>
      </c>
      <c r="CF37" s="35"/>
    </row>
    <row r="38" spans="1:84" x14ac:dyDescent="0.3">
      <c r="A38" s="35"/>
      <c r="B38" s="24" t="s">
        <v>62</v>
      </c>
      <c r="C38" s="21">
        <v>505</v>
      </c>
      <c r="D38" s="21">
        <v>402.86</v>
      </c>
      <c r="E38" s="29">
        <v>0.2535</v>
      </c>
      <c r="F38" s="25">
        <v>102.14</v>
      </c>
      <c r="G38" s="35"/>
      <c r="H38" s="35"/>
      <c r="I38" s="24" t="s">
        <v>281</v>
      </c>
      <c r="J38" s="21">
        <v>286</v>
      </c>
      <c r="K38" s="21">
        <v>200.8</v>
      </c>
      <c r="L38" s="29">
        <v>0.42430000000000001</v>
      </c>
      <c r="M38" s="25">
        <v>85.2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129</v>
      </c>
      <c r="X38" s="21">
        <v>388.13</v>
      </c>
      <c r="Y38" s="21">
        <v>324.2</v>
      </c>
      <c r="Z38" s="29">
        <v>0.19719999999999999</v>
      </c>
      <c r="AA38" s="21">
        <v>63.93</v>
      </c>
      <c r="AB38" s="35"/>
      <c r="AC38" s="35"/>
      <c r="AD38" s="24" t="s">
        <v>171</v>
      </c>
      <c r="AE38" s="21">
        <v>14603</v>
      </c>
      <c r="AF38" s="21">
        <v>12400.1</v>
      </c>
      <c r="AG38" s="29">
        <v>0.1777</v>
      </c>
      <c r="AH38" s="25">
        <v>2202.9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/>
      <c r="AZ38" s="21"/>
      <c r="BA38" s="21"/>
      <c r="BB38" s="29"/>
      <c r="BC38" s="2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191</v>
      </c>
      <c r="BU38" s="21">
        <v>990.91</v>
      </c>
      <c r="BV38" s="21">
        <v>790.91</v>
      </c>
      <c r="BW38" s="29">
        <v>0.25290000000000001</v>
      </c>
      <c r="BX38" s="25">
        <v>200</v>
      </c>
      <c r="BY38" s="35"/>
      <c r="BZ38" s="35"/>
      <c r="CA38" s="24" t="s">
        <v>257</v>
      </c>
      <c r="CB38" s="21">
        <v>480</v>
      </c>
      <c r="CC38" s="21">
        <v>437.27</v>
      </c>
      <c r="CD38" s="29">
        <v>9.7699999999999995E-2</v>
      </c>
      <c r="CE38" s="25">
        <v>42.73</v>
      </c>
      <c r="CF38" s="35"/>
    </row>
    <row r="39" spans="1:84" ht="15" thickBot="1" x14ac:dyDescent="0.35">
      <c r="A39" s="35"/>
      <c r="B39" s="24" t="s">
        <v>69</v>
      </c>
      <c r="C39" s="21">
        <v>348.36</v>
      </c>
      <c r="D39" s="21">
        <v>278.87</v>
      </c>
      <c r="E39" s="29">
        <v>0.2492</v>
      </c>
      <c r="F39" s="25">
        <v>69.489999999999995</v>
      </c>
      <c r="G39" s="35"/>
      <c r="H39" s="35"/>
      <c r="I39" s="24" t="s">
        <v>100</v>
      </c>
      <c r="J39" s="21">
        <v>262</v>
      </c>
      <c r="K39" s="21">
        <v>184.2</v>
      </c>
      <c r="L39" s="29">
        <v>0.4224</v>
      </c>
      <c r="M39" s="25">
        <v>77.8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135</v>
      </c>
      <c r="X39" s="21">
        <v>437.9</v>
      </c>
      <c r="Y39" s="21">
        <v>368.9</v>
      </c>
      <c r="Z39" s="29">
        <v>0.187</v>
      </c>
      <c r="AA39" s="21">
        <v>69</v>
      </c>
      <c r="AB39" s="35"/>
      <c r="AC39" s="35"/>
      <c r="AD39" s="24"/>
      <c r="AE39" s="21"/>
      <c r="AF39" s="21"/>
      <c r="AG39" s="29"/>
      <c r="AH39" s="2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/>
      <c r="AZ39" s="33"/>
      <c r="BA39" s="33"/>
      <c r="BB39" s="34"/>
      <c r="BC39" s="28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214</v>
      </c>
      <c r="BU39" s="21">
        <v>849.92</v>
      </c>
      <c r="BV39" s="21">
        <v>682.02</v>
      </c>
      <c r="BW39" s="29">
        <v>0.2462</v>
      </c>
      <c r="BX39" s="25">
        <v>167.9</v>
      </c>
      <c r="BY39" s="35"/>
      <c r="BZ39" s="35"/>
      <c r="CA39" s="24" t="s">
        <v>254</v>
      </c>
      <c r="CB39" s="21">
        <v>229</v>
      </c>
      <c r="CC39" s="21">
        <v>208.65</v>
      </c>
      <c r="CD39" s="29">
        <v>9.7500000000000003E-2</v>
      </c>
      <c r="CE39" s="25">
        <v>20.350000000000001</v>
      </c>
      <c r="CF39" s="35"/>
    </row>
    <row r="40" spans="1:84" x14ac:dyDescent="0.3">
      <c r="A40" s="35"/>
      <c r="B40" s="24" t="s">
        <v>71</v>
      </c>
      <c r="C40" s="21">
        <v>392.5</v>
      </c>
      <c r="D40" s="21">
        <v>318</v>
      </c>
      <c r="E40" s="29">
        <v>0.23430000000000001</v>
      </c>
      <c r="F40" s="25">
        <v>74.5</v>
      </c>
      <c r="G40" s="35"/>
      <c r="H40" s="35"/>
      <c r="I40" s="24" t="s">
        <v>285</v>
      </c>
      <c r="J40" s="21">
        <v>414.9</v>
      </c>
      <c r="K40" s="21">
        <v>294</v>
      </c>
      <c r="L40" s="29">
        <v>0.41120000000000001</v>
      </c>
      <c r="M40" s="25">
        <v>120.9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138</v>
      </c>
      <c r="X40" s="21">
        <v>343.84</v>
      </c>
      <c r="Y40" s="21">
        <v>294.99</v>
      </c>
      <c r="Z40" s="29">
        <v>0.1656</v>
      </c>
      <c r="AA40" s="21">
        <v>48.85</v>
      </c>
      <c r="AB40" s="35"/>
      <c r="AC40" s="35"/>
      <c r="AD40" s="24"/>
      <c r="AE40" s="21"/>
      <c r="AF40" s="21"/>
      <c r="AG40" s="29"/>
      <c r="AH40" s="2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/>
      <c r="AZ40" s="21"/>
      <c r="BA40" s="21"/>
      <c r="BB40" s="29"/>
      <c r="BC40" s="21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218</v>
      </c>
      <c r="BU40" s="21">
        <v>831</v>
      </c>
      <c r="BV40" s="21">
        <v>673.64</v>
      </c>
      <c r="BW40" s="29">
        <v>0.2336</v>
      </c>
      <c r="BX40" s="25">
        <v>157.36000000000001</v>
      </c>
      <c r="BY40" s="35"/>
      <c r="BZ40" s="35"/>
      <c r="CA40" s="24" t="s">
        <v>249</v>
      </c>
      <c r="CB40" s="21">
        <v>295</v>
      </c>
      <c r="CC40" s="21">
        <v>269</v>
      </c>
      <c r="CD40" s="29">
        <v>9.6699999999999994E-2</v>
      </c>
      <c r="CE40" s="25">
        <v>26</v>
      </c>
      <c r="CF40" s="35"/>
    </row>
    <row r="41" spans="1:84" x14ac:dyDescent="0.3">
      <c r="A41" s="35"/>
      <c r="B41" s="24" t="s">
        <v>70</v>
      </c>
      <c r="C41" s="21">
        <v>364.32</v>
      </c>
      <c r="D41" s="21">
        <v>296.24</v>
      </c>
      <c r="E41" s="29">
        <v>0.2298</v>
      </c>
      <c r="F41" s="25">
        <v>68.08</v>
      </c>
      <c r="G41" s="35"/>
      <c r="H41" s="35"/>
      <c r="I41" s="24" t="s">
        <v>96</v>
      </c>
      <c r="J41" s="21">
        <v>381.82</v>
      </c>
      <c r="K41" s="21">
        <v>276.36</v>
      </c>
      <c r="L41" s="29">
        <v>0.38159999999999999</v>
      </c>
      <c r="M41" s="25">
        <v>105.46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139</v>
      </c>
      <c r="X41" s="21">
        <v>364</v>
      </c>
      <c r="Y41" s="21">
        <v>328.85</v>
      </c>
      <c r="Z41" s="29">
        <v>0.1069</v>
      </c>
      <c r="AA41" s="21">
        <v>35.15</v>
      </c>
      <c r="AB41" s="35"/>
      <c r="AC41" s="35"/>
      <c r="AD41" s="24"/>
      <c r="AE41" s="21"/>
      <c r="AF41" s="21"/>
      <c r="AG41" s="29"/>
      <c r="AH41" s="2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196</v>
      </c>
      <c r="BU41" s="21">
        <v>768.91</v>
      </c>
      <c r="BV41" s="21">
        <v>625.04</v>
      </c>
      <c r="BW41" s="29">
        <v>0.23019999999999999</v>
      </c>
      <c r="BX41" s="25">
        <v>143.87</v>
      </c>
      <c r="BY41" s="35"/>
      <c r="BZ41" s="35"/>
      <c r="CA41" s="24" t="s">
        <v>296</v>
      </c>
      <c r="CB41" s="21">
        <v>315.89999999999998</v>
      </c>
      <c r="CC41" s="21">
        <v>290</v>
      </c>
      <c r="CD41" s="29">
        <v>8.9300000000000004E-2</v>
      </c>
      <c r="CE41" s="25">
        <v>25.9</v>
      </c>
      <c r="CF41" s="35"/>
    </row>
    <row r="42" spans="1:84" ht="15" thickBot="1" x14ac:dyDescent="0.35">
      <c r="A42" s="35"/>
      <c r="B42" s="26" t="s">
        <v>73</v>
      </c>
      <c r="C42" s="33">
        <v>301.48</v>
      </c>
      <c r="D42" s="33">
        <v>257.77999999999997</v>
      </c>
      <c r="E42" s="34">
        <v>0.16950000000000001</v>
      </c>
      <c r="F42" s="28">
        <v>43.7</v>
      </c>
      <c r="G42" s="35"/>
      <c r="H42" s="35"/>
      <c r="I42" s="24" t="s">
        <v>107</v>
      </c>
      <c r="J42" s="21">
        <v>297</v>
      </c>
      <c r="K42" s="21">
        <v>215</v>
      </c>
      <c r="L42" s="29">
        <v>0.38140000000000002</v>
      </c>
      <c r="M42" s="25">
        <v>82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126</v>
      </c>
      <c r="X42" s="21">
        <v>358.65</v>
      </c>
      <c r="Y42" s="21">
        <v>332.69</v>
      </c>
      <c r="Z42" s="29">
        <v>7.8E-2</v>
      </c>
      <c r="AA42" s="21">
        <v>25.96</v>
      </c>
      <c r="AB42" s="35"/>
      <c r="AC42" s="35"/>
      <c r="AD42" s="24"/>
      <c r="AE42" s="21"/>
      <c r="AF42" s="21"/>
      <c r="AG42" s="29"/>
      <c r="AH42" s="2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208</v>
      </c>
      <c r="BU42" s="21">
        <v>846.85</v>
      </c>
      <c r="BV42" s="21">
        <v>692.52</v>
      </c>
      <c r="BW42" s="29">
        <v>0.22289999999999999</v>
      </c>
      <c r="BX42" s="25">
        <v>154.33000000000001</v>
      </c>
      <c r="BY42" s="35"/>
      <c r="BZ42" s="35"/>
      <c r="CA42" s="24" t="s">
        <v>250</v>
      </c>
      <c r="CB42" s="21">
        <v>249</v>
      </c>
      <c r="CC42" s="21">
        <v>229</v>
      </c>
      <c r="CD42" s="29">
        <v>8.7300000000000003E-2</v>
      </c>
      <c r="CE42" s="25">
        <v>20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105</v>
      </c>
      <c r="J43" s="21">
        <v>238.1</v>
      </c>
      <c r="K43" s="21">
        <v>173</v>
      </c>
      <c r="L43" s="29">
        <v>0.37630000000000002</v>
      </c>
      <c r="M43" s="25">
        <v>65.099999999999994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140</v>
      </c>
      <c r="X43" s="21">
        <v>395.26</v>
      </c>
      <c r="Y43" s="21">
        <v>367.2</v>
      </c>
      <c r="Z43" s="29">
        <v>7.6399999999999996E-2</v>
      </c>
      <c r="AA43" s="21">
        <v>28.06</v>
      </c>
      <c r="AB43" s="35"/>
      <c r="AC43" s="35"/>
      <c r="AD43" s="24"/>
      <c r="AE43" s="21"/>
      <c r="AF43" s="21"/>
      <c r="AG43" s="29"/>
      <c r="AH43" s="2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192</v>
      </c>
      <c r="BU43" s="21">
        <v>852</v>
      </c>
      <c r="BV43" s="21">
        <v>698</v>
      </c>
      <c r="BW43" s="29">
        <v>0.22059999999999999</v>
      </c>
      <c r="BX43" s="25">
        <v>154</v>
      </c>
      <c r="BY43" s="35"/>
      <c r="BZ43" s="35"/>
      <c r="CA43" s="24" t="s">
        <v>238</v>
      </c>
      <c r="CB43" s="21">
        <v>206.9</v>
      </c>
      <c r="CC43" s="21">
        <v>192.7</v>
      </c>
      <c r="CD43" s="29">
        <v>7.3700000000000002E-2</v>
      </c>
      <c r="CE43" s="25">
        <v>14.2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114</v>
      </c>
      <c r="J44" s="21">
        <v>319.05</v>
      </c>
      <c r="K44" s="21">
        <v>234.9</v>
      </c>
      <c r="L44" s="29">
        <v>0.35820000000000002</v>
      </c>
      <c r="M44" s="25">
        <v>84.15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134</v>
      </c>
      <c r="X44" s="21">
        <v>349.77</v>
      </c>
      <c r="Y44" s="21">
        <v>331.51</v>
      </c>
      <c r="Z44" s="29">
        <v>5.5100000000000003E-2</v>
      </c>
      <c r="AA44" s="21">
        <v>18.260000000000002</v>
      </c>
      <c r="AB44" s="35"/>
      <c r="AC44" s="35"/>
      <c r="AD44" s="24"/>
      <c r="AE44" s="21"/>
      <c r="AF44" s="21"/>
      <c r="AG44" s="29"/>
      <c r="AH44" s="2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193</v>
      </c>
      <c r="BU44" s="21">
        <v>736</v>
      </c>
      <c r="BV44" s="21">
        <v>604</v>
      </c>
      <c r="BW44" s="29">
        <v>0.2185</v>
      </c>
      <c r="BX44" s="25">
        <v>132</v>
      </c>
      <c r="BY44" s="35"/>
      <c r="BZ44" s="35"/>
      <c r="CA44" s="24" t="s">
        <v>256</v>
      </c>
      <c r="CB44" s="21">
        <v>235.78</v>
      </c>
      <c r="CC44" s="21">
        <v>221.1</v>
      </c>
      <c r="CD44" s="29">
        <v>6.6400000000000001E-2</v>
      </c>
      <c r="CE44" s="25">
        <v>14.68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286</v>
      </c>
      <c r="J45" s="21">
        <v>293</v>
      </c>
      <c r="K45" s="21">
        <v>216.8</v>
      </c>
      <c r="L45" s="29">
        <v>0.35149999999999998</v>
      </c>
      <c r="M45" s="25">
        <v>76.2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/>
      <c r="AE45" s="21"/>
      <c r="AF45" s="21"/>
      <c r="AG45" s="29"/>
      <c r="AH45" s="2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215</v>
      </c>
      <c r="BU45" s="21">
        <v>736.36</v>
      </c>
      <c r="BV45" s="21">
        <v>605.45000000000005</v>
      </c>
      <c r="BW45" s="29">
        <v>0.2162</v>
      </c>
      <c r="BX45" s="25">
        <v>130.91</v>
      </c>
      <c r="BY45" s="35"/>
      <c r="BZ45" s="35"/>
      <c r="CA45" s="24" t="s">
        <v>241</v>
      </c>
      <c r="CB45" s="21">
        <v>202</v>
      </c>
      <c r="CC45" s="21">
        <v>192.1</v>
      </c>
      <c r="CD45" s="29">
        <v>5.1499999999999997E-2</v>
      </c>
      <c r="CE45" s="25">
        <v>9.9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300</v>
      </c>
      <c r="J46" s="21">
        <v>292</v>
      </c>
      <c r="K46" s="21">
        <v>218</v>
      </c>
      <c r="L46" s="29">
        <v>0.33939999999999998</v>
      </c>
      <c r="M46" s="25">
        <v>74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190</v>
      </c>
      <c r="BU46" s="21">
        <v>683.72</v>
      </c>
      <c r="BV46" s="21">
        <v>564.55999999999995</v>
      </c>
      <c r="BW46" s="29">
        <v>0.21110000000000001</v>
      </c>
      <c r="BX46" s="25">
        <v>119.16</v>
      </c>
      <c r="BY46" s="35"/>
      <c r="BZ46" s="35"/>
      <c r="CA46" s="24"/>
      <c r="CB46" s="21"/>
      <c r="CC46" s="21"/>
      <c r="CD46" s="29"/>
      <c r="CE46" s="25"/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280</v>
      </c>
      <c r="J47" s="21">
        <v>349</v>
      </c>
      <c r="K47" s="21">
        <v>261.8</v>
      </c>
      <c r="L47" s="29">
        <v>0.33310000000000001</v>
      </c>
      <c r="M47" s="25">
        <v>87.2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227</v>
      </c>
      <c r="BU47" s="21">
        <v>1327.43</v>
      </c>
      <c r="BV47" s="21">
        <v>1100.8</v>
      </c>
      <c r="BW47" s="29">
        <v>0.2059</v>
      </c>
      <c r="BX47" s="25">
        <v>226.63</v>
      </c>
      <c r="BY47" s="35"/>
      <c r="BZ47" s="35"/>
      <c r="CA47" s="24"/>
      <c r="CB47" s="21"/>
      <c r="CC47" s="21"/>
      <c r="CD47" s="29"/>
      <c r="CE47" s="25"/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86</v>
      </c>
      <c r="J48" s="21">
        <v>310.91000000000003</v>
      </c>
      <c r="K48" s="21">
        <v>233.64</v>
      </c>
      <c r="L48" s="29">
        <v>0.33069999999999999</v>
      </c>
      <c r="M48" s="25">
        <v>77.27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212</v>
      </c>
      <c r="BU48" s="21">
        <v>895.8</v>
      </c>
      <c r="BV48" s="21">
        <v>743.7</v>
      </c>
      <c r="BW48" s="29">
        <v>0.20449999999999999</v>
      </c>
      <c r="BX48" s="25">
        <v>152.1</v>
      </c>
      <c r="BY48" s="35"/>
      <c r="BZ48" s="35"/>
      <c r="CA48" s="24"/>
      <c r="CB48" s="21"/>
      <c r="CC48" s="21"/>
      <c r="CD48" s="29"/>
      <c r="CE48" s="25"/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99</v>
      </c>
      <c r="J49" s="21">
        <v>240.9</v>
      </c>
      <c r="K49" s="21">
        <v>181.3</v>
      </c>
      <c r="L49" s="29">
        <v>0.32869999999999999</v>
      </c>
      <c r="M49" s="25">
        <v>59.6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291</v>
      </c>
      <c r="BU49" s="21">
        <v>3311</v>
      </c>
      <c r="BV49" s="21">
        <v>2775</v>
      </c>
      <c r="BW49" s="29">
        <v>0.19320000000000001</v>
      </c>
      <c r="BX49" s="25">
        <v>536</v>
      </c>
      <c r="BY49" s="35"/>
      <c r="BZ49" s="35"/>
      <c r="CA49" s="24"/>
      <c r="CB49" s="21"/>
      <c r="CC49" s="21"/>
      <c r="CD49" s="29"/>
      <c r="CE49" s="25"/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97</v>
      </c>
      <c r="J50" s="21">
        <v>321</v>
      </c>
      <c r="K50" s="21">
        <v>243.1</v>
      </c>
      <c r="L50" s="29">
        <v>0.32040000000000002</v>
      </c>
      <c r="M50" s="25">
        <v>77.900000000000006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201</v>
      </c>
      <c r="BU50" s="21">
        <v>871.03</v>
      </c>
      <c r="BV50" s="21">
        <v>734.11</v>
      </c>
      <c r="BW50" s="29">
        <v>0.1865</v>
      </c>
      <c r="BX50" s="25">
        <v>136.91999999999999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89</v>
      </c>
      <c r="J51" s="21">
        <v>266.92</v>
      </c>
      <c r="K51" s="21">
        <v>202.39</v>
      </c>
      <c r="L51" s="29">
        <v>0.31879999999999997</v>
      </c>
      <c r="M51" s="25">
        <v>64.53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293</v>
      </c>
      <c r="BU51" s="21">
        <v>2993.44</v>
      </c>
      <c r="BV51" s="21">
        <v>2529.63</v>
      </c>
      <c r="BW51" s="29">
        <v>0.18340000000000001</v>
      </c>
      <c r="BX51" s="25">
        <v>463.81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79</v>
      </c>
      <c r="J52" s="21">
        <v>368.32</v>
      </c>
      <c r="K52" s="21">
        <v>279.44</v>
      </c>
      <c r="L52" s="29">
        <v>0.31809999999999999</v>
      </c>
      <c r="M52" s="25">
        <v>88.88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211</v>
      </c>
      <c r="BU52" s="21">
        <v>803.33</v>
      </c>
      <c r="BV52" s="21">
        <v>679.17</v>
      </c>
      <c r="BW52" s="29">
        <v>0.18279999999999999</v>
      </c>
      <c r="BX52" s="25">
        <v>124.16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83</v>
      </c>
      <c r="J53" s="21">
        <v>243.1</v>
      </c>
      <c r="K53" s="21">
        <v>185</v>
      </c>
      <c r="L53" s="29">
        <v>0.31409999999999999</v>
      </c>
      <c r="M53" s="25">
        <v>58.1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216</v>
      </c>
      <c r="BU53" s="21">
        <v>924.37</v>
      </c>
      <c r="BV53" s="21">
        <v>781.51</v>
      </c>
      <c r="BW53" s="29">
        <v>0.18279999999999999</v>
      </c>
      <c r="BX53" s="25">
        <v>142.86000000000001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93</v>
      </c>
      <c r="J54" s="21">
        <v>365</v>
      </c>
      <c r="K54" s="21">
        <v>277.89999999999998</v>
      </c>
      <c r="L54" s="29">
        <v>0.31340000000000001</v>
      </c>
      <c r="M54" s="25">
        <v>87.1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205</v>
      </c>
      <c r="BU54" s="21">
        <v>1201.5</v>
      </c>
      <c r="BV54" s="21">
        <v>1021.72</v>
      </c>
      <c r="BW54" s="29">
        <v>0.17599999999999999</v>
      </c>
      <c r="BX54" s="25">
        <v>179.78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112</v>
      </c>
      <c r="J55" s="21">
        <v>208</v>
      </c>
      <c r="K55" s="21">
        <v>158.80000000000001</v>
      </c>
      <c r="L55" s="29">
        <v>0.30980000000000002</v>
      </c>
      <c r="M55" s="25">
        <v>49.2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232</v>
      </c>
      <c r="BU55" s="21">
        <v>2530.6999999999998</v>
      </c>
      <c r="BV55" s="21">
        <v>2157.89</v>
      </c>
      <c r="BW55" s="29">
        <v>0.17280000000000001</v>
      </c>
      <c r="BX55" s="25">
        <v>372.81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301</v>
      </c>
      <c r="J56" s="21">
        <v>356.1</v>
      </c>
      <c r="K56" s="21">
        <v>274.39999999999998</v>
      </c>
      <c r="L56" s="29">
        <v>0.29770000000000002</v>
      </c>
      <c r="M56" s="25">
        <v>81.7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295</v>
      </c>
      <c r="BU56" s="21">
        <v>1052.5999999999999</v>
      </c>
      <c r="BV56" s="21">
        <v>900</v>
      </c>
      <c r="BW56" s="29">
        <v>0.1696</v>
      </c>
      <c r="BX56" s="25">
        <v>152.6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111</v>
      </c>
      <c r="J57" s="21">
        <v>182.23</v>
      </c>
      <c r="K57" s="21">
        <v>140.51</v>
      </c>
      <c r="L57" s="29">
        <v>0.2969</v>
      </c>
      <c r="M57" s="25">
        <v>41.72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233</v>
      </c>
      <c r="BU57" s="21">
        <v>962.29</v>
      </c>
      <c r="BV57" s="21">
        <v>825.78</v>
      </c>
      <c r="BW57" s="29">
        <v>0.1653</v>
      </c>
      <c r="BX57" s="25">
        <v>136.51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80</v>
      </c>
      <c r="J58" s="21">
        <v>250.67</v>
      </c>
      <c r="K58" s="21">
        <v>193.46</v>
      </c>
      <c r="L58" s="29">
        <v>0.29570000000000002</v>
      </c>
      <c r="M58" s="25">
        <v>57.21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202</v>
      </c>
      <c r="BU58" s="21">
        <v>2046.51</v>
      </c>
      <c r="BV58" s="21">
        <v>1760.93</v>
      </c>
      <c r="BW58" s="29">
        <v>0.16220000000000001</v>
      </c>
      <c r="BX58" s="25">
        <v>285.58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84</v>
      </c>
      <c r="J59" s="21">
        <v>261.33</v>
      </c>
      <c r="K59" s="21">
        <v>202</v>
      </c>
      <c r="L59" s="29">
        <v>0.29370000000000002</v>
      </c>
      <c r="M59" s="25">
        <v>59.33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219</v>
      </c>
      <c r="BU59" s="21">
        <v>1032</v>
      </c>
      <c r="BV59" s="21">
        <v>890</v>
      </c>
      <c r="BW59" s="29">
        <v>0.15959999999999999</v>
      </c>
      <c r="BX59" s="25">
        <v>142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95</v>
      </c>
      <c r="J60" s="21">
        <v>239</v>
      </c>
      <c r="K60" s="21">
        <v>185</v>
      </c>
      <c r="L60" s="29">
        <v>0.29189999999999999</v>
      </c>
      <c r="M60" s="25">
        <v>54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221</v>
      </c>
      <c r="BU60" s="21">
        <v>1077.3699999999999</v>
      </c>
      <c r="BV60" s="21">
        <v>936.54</v>
      </c>
      <c r="BW60" s="29">
        <v>0.15040000000000001</v>
      </c>
      <c r="BX60" s="25">
        <v>140.83000000000001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103</v>
      </c>
      <c r="J61" s="21">
        <v>227.86</v>
      </c>
      <c r="K61" s="21">
        <v>176.64</v>
      </c>
      <c r="L61" s="29">
        <v>0.28999999999999998</v>
      </c>
      <c r="M61" s="25">
        <v>51.22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200</v>
      </c>
      <c r="BU61" s="21">
        <v>1172.32</v>
      </c>
      <c r="BV61" s="21">
        <v>1022.32</v>
      </c>
      <c r="BW61" s="29">
        <v>0.1467</v>
      </c>
      <c r="BX61" s="25">
        <v>150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82</v>
      </c>
      <c r="J62" s="21">
        <v>858</v>
      </c>
      <c r="K62" s="21">
        <v>668.18</v>
      </c>
      <c r="L62" s="29">
        <v>0.28410000000000002</v>
      </c>
      <c r="M62" s="25">
        <v>189.82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204</v>
      </c>
      <c r="BU62" s="21">
        <v>950</v>
      </c>
      <c r="BV62" s="21">
        <v>835</v>
      </c>
      <c r="BW62" s="29">
        <v>0.13769999999999999</v>
      </c>
      <c r="BX62" s="25">
        <v>115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113</v>
      </c>
      <c r="J63" s="21">
        <v>160.33000000000001</v>
      </c>
      <c r="K63" s="21">
        <v>125.33</v>
      </c>
      <c r="L63" s="29">
        <v>0.27929999999999999</v>
      </c>
      <c r="M63" s="25">
        <v>35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289</v>
      </c>
      <c r="BU63" s="21">
        <v>1005</v>
      </c>
      <c r="BV63" s="21">
        <v>886</v>
      </c>
      <c r="BW63" s="29">
        <v>0.1343</v>
      </c>
      <c r="BX63" s="25">
        <v>119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298</v>
      </c>
      <c r="J64" s="21">
        <v>440</v>
      </c>
      <c r="K64" s="21">
        <v>345.71</v>
      </c>
      <c r="L64" s="29">
        <v>0.2727</v>
      </c>
      <c r="M64" s="25">
        <v>94.29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203</v>
      </c>
      <c r="BU64" s="21">
        <v>935</v>
      </c>
      <c r="BV64" s="21">
        <v>825</v>
      </c>
      <c r="BW64" s="29">
        <v>0.1333</v>
      </c>
      <c r="BX64" s="25">
        <v>110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91</v>
      </c>
      <c r="J65" s="21">
        <v>272.8</v>
      </c>
      <c r="K65" s="21">
        <v>215</v>
      </c>
      <c r="L65" s="29">
        <v>0.26879999999999998</v>
      </c>
      <c r="M65" s="25">
        <v>57.8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292</v>
      </c>
      <c r="BU65" s="21">
        <v>2154.56</v>
      </c>
      <c r="BV65" s="21">
        <v>1904.17</v>
      </c>
      <c r="BW65" s="29">
        <v>0.13150000000000001</v>
      </c>
      <c r="BX65" s="25">
        <v>250.39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284</v>
      </c>
      <c r="J66" s="21">
        <v>314</v>
      </c>
      <c r="K66" s="21">
        <v>250.3</v>
      </c>
      <c r="L66" s="29">
        <v>0.2545</v>
      </c>
      <c r="M66" s="25">
        <v>63.7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217</v>
      </c>
      <c r="BU66" s="21">
        <v>837.42</v>
      </c>
      <c r="BV66" s="21">
        <v>744.08</v>
      </c>
      <c r="BW66" s="29">
        <v>0.12540000000000001</v>
      </c>
      <c r="BX66" s="25">
        <v>93.34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282</v>
      </c>
      <c r="J67" s="21">
        <v>455</v>
      </c>
      <c r="K67" s="21">
        <v>365.1</v>
      </c>
      <c r="L67" s="29">
        <v>0.2462</v>
      </c>
      <c r="M67" s="25">
        <v>89.9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210</v>
      </c>
      <c r="BU67" s="21">
        <v>945.96</v>
      </c>
      <c r="BV67" s="21">
        <v>841.66</v>
      </c>
      <c r="BW67" s="29">
        <v>0.1239</v>
      </c>
      <c r="BX67" s="25">
        <v>104.3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101</v>
      </c>
      <c r="J68" s="21">
        <v>265.42</v>
      </c>
      <c r="K68" s="21">
        <v>214.95</v>
      </c>
      <c r="L68" s="29">
        <v>0.23480000000000001</v>
      </c>
      <c r="M68" s="25">
        <v>50.47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226</v>
      </c>
      <c r="BU68" s="21">
        <v>886.44</v>
      </c>
      <c r="BV68" s="21">
        <v>790.68</v>
      </c>
      <c r="BW68" s="29">
        <v>0.1211</v>
      </c>
      <c r="BX68" s="25">
        <v>95.76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106</v>
      </c>
      <c r="J69" s="33">
        <v>206.75</v>
      </c>
      <c r="K69" s="33">
        <v>168.5</v>
      </c>
      <c r="L69" s="34">
        <v>0.22700000000000001</v>
      </c>
      <c r="M69" s="28">
        <v>38.25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224</v>
      </c>
      <c r="BU69" s="21">
        <v>1065.22</v>
      </c>
      <c r="BV69" s="21">
        <v>952.17</v>
      </c>
      <c r="BW69" s="29">
        <v>0.1187</v>
      </c>
      <c r="BX69" s="25">
        <v>113.05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302</v>
      </c>
      <c r="J70" s="21">
        <v>433.33</v>
      </c>
      <c r="K70" s="21">
        <v>357.33</v>
      </c>
      <c r="L70" s="29">
        <v>0.2127</v>
      </c>
      <c r="M70" s="21">
        <v>76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197</v>
      </c>
      <c r="BU70" s="21">
        <v>872</v>
      </c>
      <c r="BV70" s="21">
        <v>784.39</v>
      </c>
      <c r="BW70" s="29">
        <v>0.11169999999999999</v>
      </c>
      <c r="BX70" s="25">
        <v>87.61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297</v>
      </c>
      <c r="J71" s="21">
        <v>302.8</v>
      </c>
      <c r="K71" s="21">
        <v>250</v>
      </c>
      <c r="L71" s="29">
        <v>0.2112</v>
      </c>
      <c r="M71" s="21">
        <v>52.8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195</v>
      </c>
      <c r="BU71" s="21">
        <v>1095.6500000000001</v>
      </c>
      <c r="BV71" s="21">
        <v>987.83</v>
      </c>
      <c r="BW71" s="29">
        <v>0.1091</v>
      </c>
      <c r="BX71" s="25">
        <v>107.82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115</v>
      </c>
      <c r="J72" s="21">
        <v>335</v>
      </c>
      <c r="K72" s="21">
        <v>277.14</v>
      </c>
      <c r="L72" s="29">
        <v>0.20880000000000001</v>
      </c>
      <c r="M72" s="21">
        <v>57.86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223</v>
      </c>
      <c r="BU72" s="33">
        <v>1495.65</v>
      </c>
      <c r="BV72" s="33">
        <v>1348.78</v>
      </c>
      <c r="BW72" s="34">
        <v>0.1089</v>
      </c>
      <c r="BX72" s="28">
        <v>146.87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108</v>
      </c>
      <c r="J73" s="21">
        <v>154.80000000000001</v>
      </c>
      <c r="K73" s="21">
        <v>128.80000000000001</v>
      </c>
      <c r="L73" s="29">
        <v>0.2019</v>
      </c>
      <c r="M73" s="21">
        <v>26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229</v>
      </c>
      <c r="BU73" s="21">
        <v>2746.44</v>
      </c>
      <c r="BV73" s="21">
        <v>2484.75</v>
      </c>
      <c r="BW73" s="29">
        <v>0.1053</v>
      </c>
      <c r="BX73" s="21">
        <v>261.69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88</v>
      </c>
      <c r="J74" s="21">
        <v>223.35</v>
      </c>
      <c r="K74" s="21">
        <v>186</v>
      </c>
      <c r="L74" s="29">
        <v>0.20080000000000001</v>
      </c>
      <c r="M74" s="21">
        <v>37.35</v>
      </c>
      <c r="N74" s="35"/>
      <c r="O74" s="35"/>
      <c r="P74" s="35"/>
      <c r="BT74" s="21" t="s">
        <v>278</v>
      </c>
      <c r="BU74" s="21">
        <v>1143</v>
      </c>
      <c r="BV74" s="21">
        <v>1040</v>
      </c>
      <c r="BW74" s="29">
        <v>9.9000000000000005E-2</v>
      </c>
      <c r="BX74" s="21">
        <v>103</v>
      </c>
    </row>
    <row r="75" spans="1:84" x14ac:dyDescent="0.3">
      <c r="I75" s="21" t="s">
        <v>303</v>
      </c>
      <c r="J75" s="21">
        <v>274.89999999999998</v>
      </c>
      <c r="K75" s="21">
        <v>231</v>
      </c>
      <c r="L75" s="29">
        <v>0.19</v>
      </c>
      <c r="M75" s="21">
        <v>43.9</v>
      </c>
      <c r="BT75" s="21" t="s">
        <v>231</v>
      </c>
      <c r="BU75" s="21">
        <v>1329.17</v>
      </c>
      <c r="BV75" s="21">
        <v>1231.67</v>
      </c>
      <c r="BW75" s="29">
        <v>7.9200000000000007E-2</v>
      </c>
      <c r="BX75" s="21">
        <v>97.5</v>
      </c>
    </row>
    <row r="76" spans="1:84" x14ac:dyDescent="0.3">
      <c r="I76" s="21" t="s">
        <v>94</v>
      </c>
      <c r="J76" s="21">
        <v>267</v>
      </c>
      <c r="K76" s="21">
        <v>225</v>
      </c>
      <c r="L76" s="29">
        <v>0.1867</v>
      </c>
      <c r="M76" s="21">
        <v>42</v>
      </c>
      <c r="BT76" s="21" t="s">
        <v>206</v>
      </c>
      <c r="BU76" s="21">
        <v>1214.55</v>
      </c>
      <c r="BV76" s="21">
        <v>1189.9100000000001</v>
      </c>
      <c r="BW76" s="29">
        <v>2.07E-2</v>
      </c>
      <c r="BX76" s="21">
        <v>24.64</v>
      </c>
    </row>
    <row r="77" spans="1:84" x14ac:dyDescent="0.3">
      <c r="I77" s="21" t="s">
        <v>277</v>
      </c>
      <c r="J77" s="21">
        <v>423</v>
      </c>
      <c r="K77" s="21">
        <v>361</v>
      </c>
      <c r="L77" s="29">
        <v>0.17169999999999999</v>
      </c>
      <c r="M77" s="21">
        <v>62</v>
      </c>
      <c r="BT77" s="21" t="s">
        <v>220</v>
      </c>
      <c r="BU77" s="21">
        <v>1965</v>
      </c>
      <c r="BV77" s="21">
        <v>1968</v>
      </c>
      <c r="BW77" s="29">
        <v>-1.5E-3</v>
      </c>
      <c r="BX77" s="21">
        <v>-3</v>
      </c>
    </row>
    <row r="78" spans="1:84" x14ac:dyDescent="0.3">
      <c r="I78" s="21" t="s">
        <v>116</v>
      </c>
      <c r="J78" s="21">
        <v>752.17</v>
      </c>
      <c r="K78" s="21">
        <v>643.48</v>
      </c>
      <c r="L78" s="29">
        <v>0.16889999999999999</v>
      </c>
      <c r="M78" s="21">
        <v>108.69</v>
      </c>
      <c r="BT78" s="21"/>
      <c r="BU78" s="21"/>
      <c r="BV78" s="21"/>
      <c r="BW78" s="29"/>
      <c r="BX78" s="21"/>
    </row>
    <row r="79" spans="1:84" x14ac:dyDescent="0.3">
      <c r="I79" s="21" t="s">
        <v>92</v>
      </c>
      <c r="J79" s="21">
        <v>496.68</v>
      </c>
      <c r="K79" s="21">
        <v>426.54</v>
      </c>
      <c r="L79" s="29">
        <v>0.16439999999999999</v>
      </c>
      <c r="M79" s="21">
        <v>70.14</v>
      </c>
      <c r="BT79" s="21"/>
      <c r="BU79" s="21"/>
      <c r="BV79" s="21"/>
      <c r="BW79" s="29"/>
      <c r="BX79" s="21"/>
    </row>
    <row r="80" spans="1:84" x14ac:dyDescent="0.3">
      <c r="I80" s="21" t="s">
        <v>117</v>
      </c>
      <c r="J80" s="21">
        <v>382</v>
      </c>
      <c r="K80" s="21">
        <v>329</v>
      </c>
      <c r="L80" s="29">
        <v>0.16109999999999999</v>
      </c>
      <c r="M80" s="21">
        <v>53</v>
      </c>
      <c r="BT80" s="21"/>
      <c r="BU80" s="21"/>
      <c r="BV80" s="21"/>
      <c r="BW80" s="29"/>
      <c r="BX80" s="21"/>
    </row>
    <row r="81" spans="9:13" x14ac:dyDescent="0.3">
      <c r="I81" s="21" t="s">
        <v>304</v>
      </c>
      <c r="J81" s="21">
        <v>370.12</v>
      </c>
      <c r="K81" s="21">
        <v>326.97000000000003</v>
      </c>
      <c r="L81" s="29">
        <v>0.13200000000000001</v>
      </c>
      <c r="M81" s="21">
        <v>43.15</v>
      </c>
    </row>
    <row r="82" spans="9:13" x14ac:dyDescent="0.3">
      <c r="I82" s="21" t="s">
        <v>90</v>
      </c>
      <c r="J82" s="21">
        <v>267.45</v>
      </c>
      <c r="K82" s="21">
        <v>236.6</v>
      </c>
      <c r="L82" s="29">
        <v>0.13039999999999999</v>
      </c>
      <c r="M82" s="21">
        <v>30.85</v>
      </c>
    </row>
    <row r="83" spans="9:13" x14ac:dyDescent="0.3">
      <c r="I83" s="21" t="s">
        <v>273</v>
      </c>
      <c r="J83" s="21">
        <v>477.89</v>
      </c>
      <c r="K83" s="21">
        <v>435.23</v>
      </c>
      <c r="L83" s="29">
        <v>9.8000000000000004E-2</v>
      </c>
      <c r="M83" s="21">
        <v>42.66</v>
      </c>
    </row>
    <row r="84" spans="9:13" x14ac:dyDescent="0.3">
      <c r="I84" s="21" t="s">
        <v>85</v>
      </c>
      <c r="J84" s="21">
        <v>336</v>
      </c>
      <c r="K84" s="21">
        <v>316.89999999999998</v>
      </c>
      <c r="L84" s="29">
        <v>6.0299999999999999E-2</v>
      </c>
      <c r="M84" s="21">
        <v>19.100000000000001</v>
      </c>
    </row>
    <row r="85" spans="9:13" x14ac:dyDescent="0.3">
      <c r="I85" s="21" t="s">
        <v>305</v>
      </c>
      <c r="J85" s="21">
        <v>425</v>
      </c>
      <c r="K85" s="21">
        <v>402.9</v>
      </c>
      <c r="L85" s="29">
        <v>5.4899999999999997E-2</v>
      </c>
      <c r="M85" s="21">
        <v>22.1</v>
      </c>
    </row>
    <row r="86" spans="9:13" x14ac:dyDescent="0.3">
      <c r="I86" s="21" t="s">
        <v>279</v>
      </c>
      <c r="J86" s="21">
        <v>474</v>
      </c>
      <c r="K86" s="21">
        <v>485</v>
      </c>
      <c r="L86" s="29">
        <v>-2.2700000000000001E-2</v>
      </c>
      <c r="M86" s="21">
        <v>-11</v>
      </c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36B8B-4A19-48B6-838F-0618C7ACE9F9}">
  <dimension ref="A1:CF92"/>
  <sheetViews>
    <sheetView zoomScale="78" zoomScaleNormal="70" workbookViewId="0">
      <selection activeCell="CF53" sqref="CF53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266</v>
      </c>
      <c r="B1" s="76"/>
      <c r="C1" s="76"/>
      <c r="D1" s="77"/>
      <c r="I1" s="35"/>
      <c r="J1" s="66" t="s">
        <v>43</v>
      </c>
      <c r="K1" s="67"/>
      <c r="L1" s="67"/>
      <c r="M1" s="67"/>
      <c r="N1" s="67"/>
      <c r="O1" s="67"/>
      <c r="P1" s="68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9"/>
      <c r="K2" s="70"/>
      <c r="L2" s="70"/>
      <c r="M2" s="70"/>
      <c r="N2" s="70"/>
      <c r="O2" s="70"/>
      <c r="P2" s="71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36</v>
      </c>
      <c r="D3" s="25"/>
      <c r="I3" s="35"/>
      <c r="J3" s="69"/>
      <c r="K3" s="70"/>
      <c r="L3" s="70"/>
      <c r="M3" s="70"/>
      <c r="N3" s="70"/>
      <c r="O3" s="70"/>
      <c r="P3" s="71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54</v>
      </c>
      <c r="L5" s="21">
        <v>3230.09</v>
      </c>
      <c r="M5" s="21">
        <v>4902.4426999999996</v>
      </c>
      <c r="N5" s="29">
        <v>-0.34110000000000001</v>
      </c>
      <c r="O5" s="21">
        <v>-1672.35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52</v>
      </c>
      <c r="L6" s="21">
        <v>4349.3500000000004</v>
      </c>
      <c r="M6" s="21">
        <v>5495.0488999999998</v>
      </c>
      <c r="N6" s="29">
        <v>-0.20849999999999999</v>
      </c>
      <c r="O6" s="21">
        <v>-1145.7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44</v>
      </c>
      <c r="L7" s="21">
        <v>1512.85</v>
      </c>
      <c r="M7" s="21">
        <v>1842.2358999999999</v>
      </c>
      <c r="N7" s="29">
        <v>-0.17879999999999999</v>
      </c>
      <c r="O7" s="21">
        <v>-329.39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32</v>
      </c>
      <c r="L8" s="21">
        <v>1818.31</v>
      </c>
      <c r="M8" s="21">
        <v>2190.4267</v>
      </c>
      <c r="N8" s="29">
        <v>-0.1699</v>
      </c>
      <c r="O8" s="21">
        <v>-372.12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49</v>
      </c>
      <c r="L9" s="21">
        <v>1994.51</v>
      </c>
      <c r="M9" s="21">
        <v>2402.1048999999998</v>
      </c>
      <c r="N9" s="29">
        <v>-0.16969999999999999</v>
      </c>
      <c r="O9" s="21">
        <v>-407.59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50</v>
      </c>
      <c r="L10" s="21">
        <v>1312.75</v>
      </c>
      <c r="M10" s="21">
        <v>1575.0447999999999</v>
      </c>
      <c r="N10" s="29">
        <v>-0.16650000000000001</v>
      </c>
      <c r="O10" s="21">
        <v>-262.29000000000002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51</v>
      </c>
      <c r="L11" s="21">
        <v>9189.74</v>
      </c>
      <c r="M11" s="21">
        <v>11001.7217</v>
      </c>
      <c r="N11" s="29">
        <v>-0.16470000000000001</v>
      </c>
      <c r="O11" s="21">
        <v>-1811.98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55</v>
      </c>
      <c r="L12" s="21">
        <v>1201.79</v>
      </c>
      <c r="M12" s="21">
        <v>1421.8632</v>
      </c>
      <c r="N12" s="29">
        <v>-0.15479999999999999</v>
      </c>
      <c r="O12" s="21">
        <v>-220.07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47</v>
      </c>
      <c r="L13" s="21">
        <v>3363.8</v>
      </c>
      <c r="M13" s="21">
        <v>3906.2869999999998</v>
      </c>
      <c r="N13" s="29">
        <v>-0.1389</v>
      </c>
      <c r="O13" s="21">
        <v>-542.49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45</v>
      </c>
      <c r="L14" s="21">
        <v>2233.67</v>
      </c>
      <c r="M14" s="21">
        <v>2586.6563000000001</v>
      </c>
      <c r="N14" s="29">
        <v>-0.13650000000000001</v>
      </c>
      <c r="O14" s="21">
        <v>-352.99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48</v>
      </c>
      <c r="L15" s="21">
        <v>8360.3799999999992</v>
      </c>
      <c r="M15" s="21">
        <v>9407.8274999999994</v>
      </c>
      <c r="N15" s="29">
        <v>-0.1113</v>
      </c>
      <c r="O15" s="21">
        <v>-1047.45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46</v>
      </c>
      <c r="L16" s="21">
        <v>62.52</v>
      </c>
      <c r="M16" s="21">
        <v>70.295599999999993</v>
      </c>
      <c r="N16" s="29">
        <v>-0.1106</v>
      </c>
      <c r="O16" s="21">
        <v>-7.78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56</v>
      </c>
      <c r="L17" s="21">
        <v>13.42</v>
      </c>
      <c r="M17" s="21">
        <v>14.7407</v>
      </c>
      <c r="N17" s="29">
        <v>-8.9599999999999999E-2</v>
      </c>
      <c r="O17" s="41">
        <v>-1.32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53</v>
      </c>
      <c r="L18" s="33">
        <v>3386.52</v>
      </c>
      <c r="M18" s="33">
        <v>3285.4704999999999</v>
      </c>
      <c r="N18" s="34">
        <v>3.0800000000000001E-2</v>
      </c>
      <c r="O18" s="33">
        <v>101.05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2" t="s">
        <v>77</v>
      </c>
      <c r="C26" s="73"/>
      <c r="D26" s="73"/>
      <c r="E26" s="73"/>
      <c r="F26" s="74"/>
      <c r="G26" s="35"/>
      <c r="H26" s="35"/>
      <c r="I26" s="35"/>
      <c r="J26" s="35"/>
      <c r="K26" s="35"/>
      <c r="L26" s="35"/>
      <c r="M26" s="35"/>
      <c r="N26" s="35"/>
      <c r="O26" s="35"/>
      <c r="P26" s="60" t="s">
        <v>124</v>
      </c>
      <c r="Q26" s="61"/>
      <c r="R26" s="61"/>
      <c r="S26" s="61"/>
      <c r="T26" s="62"/>
      <c r="U26" s="35"/>
      <c r="V26" s="35"/>
      <c r="W26" s="60" t="s">
        <v>141</v>
      </c>
      <c r="X26" s="61"/>
      <c r="Y26" s="61"/>
      <c r="Z26" s="61"/>
      <c r="AA26" s="62"/>
      <c r="AB26" s="35"/>
      <c r="AC26" s="35"/>
      <c r="AD26" s="60" t="s">
        <v>153</v>
      </c>
      <c r="AE26" s="61"/>
      <c r="AF26" s="61"/>
      <c r="AG26" s="61"/>
      <c r="AH26" s="62"/>
      <c r="AI26" s="35"/>
      <c r="AJ26" s="35"/>
      <c r="AK26" s="60" t="s">
        <v>174</v>
      </c>
      <c r="AL26" s="61"/>
      <c r="AM26" s="61"/>
      <c r="AN26" s="61"/>
      <c r="AO26" s="62"/>
      <c r="AP26" s="35"/>
      <c r="AQ26" s="35"/>
      <c r="AR26" s="60" t="s">
        <v>177</v>
      </c>
      <c r="AS26" s="61"/>
      <c r="AT26" s="61"/>
      <c r="AU26" s="61"/>
      <c r="AV26" s="62"/>
      <c r="AW26" s="35"/>
      <c r="AX26" s="35"/>
      <c r="AY26" s="60" t="s">
        <v>178</v>
      </c>
      <c r="AZ26" s="61"/>
      <c r="BA26" s="61"/>
      <c r="BB26" s="61"/>
      <c r="BC26" s="62"/>
      <c r="BD26" s="35"/>
      <c r="BE26" s="35"/>
      <c r="BF26" s="60" t="s">
        <v>179</v>
      </c>
      <c r="BG26" s="61"/>
      <c r="BH26" s="61"/>
      <c r="BI26" s="61"/>
      <c r="BJ26" s="62"/>
      <c r="BK26" s="35"/>
      <c r="BL26" s="35"/>
      <c r="BM26" s="60" t="s">
        <v>188</v>
      </c>
      <c r="BN26" s="61"/>
      <c r="BO26" s="61"/>
      <c r="BP26" s="61"/>
      <c r="BQ26" s="62"/>
      <c r="BR26" s="35"/>
      <c r="BS26" s="35"/>
      <c r="BT26" s="60" t="s">
        <v>189</v>
      </c>
      <c r="BU26" s="61"/>
      <c r="BV26" s="61"/>
      <c r="BW26" s="61"/>
      <c r="BX26" s="62"/>
      <c r="BY26" s="35"/>
      <c r="BZ26" s="35"/>
      <c r="CA26" s="60" t="s">
        <v>234</v>
      </c>
      <c r="CB26" s="61"/>
      <c r="CC26" s="61"/>
      <c r="CD26" s="61"/>
      <c r="CE26" s="62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0" t="s">
        <v>118</v>
      </c>
      <c r="J27" s="61"/>
      <c r="K27" s="61"/>
      <c r="L27" s="61"/>
      <c r="M27" s="62"/>
      <c r="N27" s="35"/>
      <c r="O27" s="35"/>
      <c r="P27" s="63"/>
      <c r="Q27" s="64"/>
      <c r="R27" s="64"/>
      <c r="S27" s="64"/>
      <c r="T27" s="65"/>
      <c r="U27" s="35"/>
      <c r="V27" s="35"/>
      <c r="W27" s="63"/>
      <c r="X27" s="64"/>
      <c r="Y27" s="64"/>
      <c r="Z27" s="64"/>
      <c r="AA27" s="65"/>
      <c r="AB27" s="35"/>
      <c r="AC27" s="35"/>
      <c r="AD27" s="63"/>
      <c r="AE27" s="64"/>
      <c r="AF27" s="64"/>
      <c r="AG27" s="64"/>
      <c r="AH27" s="65"/>
      <c r="AI27" s="35"/>
      <c r="AJ27" s="35"/>
      <c r="AK27" s="63"/>
      <c r="AL27" s="64"/>
      <c r="AM27" s="64"/>
      <c r="AN27" s="64"/>
      <c r="AO27" s="65"/>
      <c r="AP27" s="35"/>
      <c r="AQ27" s="35"/>
      <c r="AR27" s="63"/>
      <c r="AS27" s="64"/>
      <c r="AT27" s="64"/>
      <c r="AU27" s="64"/>
      <c r="AV27" s="65"/>
      <c r="AW27" s="35"/>
      <c r="AX27" s="35"/>
      <c r="AY27" s="63"/>
      <c r="AZ27" s="64"/>
      <c r="BA27" s="64"/>
      <c r="BB27" s="64"/>
      <c r="BC27" s="65"/>
      <c r="BD27" s="35"/>
      <c r="BE27" s="35"/>
      <c r="BF27" s="63"/>
      <c r="BG27" s="64"/>
      <c r="BH27" s="64"/>
      <c r="BI27" s="64"/>
      <c r="BJ27" s="65"/>
      <c r="BK27" s="35"/>
      <c r="BL27" s="35"/>
      <c r="BM27" s="63"/>
      <c r="BN27" s="64"/>
      <c r="BO27" s="64"/>
      <c r="BP27" s="64"/>
      <c r="BQ27" s="65"/>
      <c r="BR27" s="35"/>
      <c r="BS27" s="35"/>
      <c r="BT27" s="63"/>
      <c r="BU27" s="64"/>
      <c r="BV27" s="64"/>
      <c r="BW27" s="64"/>
      <c r="BX27" s="65"/>
      <c r="BY27" s="35"/>
      <c r="BZ27" s="35"/>
      <c r="CA27" s="63"/>
      <c r="CB27" s="64"/>
      <c r="CC27" s="64"/>
      <c r="CD27" s="64"/>
      <c r="CE27" s="65"/>
      <c r="CF27" s="35"/>
    </row>
    <row r="28" spans="1:84" ht="15" thickBot="1" x14ac:dyDescent="0.35">
      <c r="A28" s="35"/>
      <c r="B28" s="24" t="s">
        <v>64</v>
      </c>
      <c r="C28" s="21">
        <v>463.9</v>
      </c>
      <c r="D28" s="21">
        <v>603</v>
      </c>
      <c r="E28" s="29">
        <v>-0.23069999999999999</v>
      </c>
      <c r="F28" s="25">
        <v>-139.1</v>
      </c>
      <c r="G28" s="35"/>
      <c r="H28" s="35"/>
      <c r="I28" s="63"/>
      <c r="J28" s="64"/>
      <c r="K28" s="64"/>
      <c r="L28" s="64"/>
      <c r="M28" s="65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69</v>
      </c>
      <c r="C29" s="21">
        <v>258.22000000000003</v>
      </c>
      <c r="D29" s="21">
        <v>332.39</v>
      </c>
      <c r="E29" s="29">
        <v>-0.22309999999999999</v>
      </c>
      <c r="F29" s="25">
        <v>-74.17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120</v>
      </c>
      <c r="Q29" s="21">
        <v>178</v>
      </c>
      <c r="R29" s="21">
        <v>224</v>
      </c>
      <c r="S29" s="29">
        <v>-0.2054</v>
      </c>
      <c r="T29" s="25">
        <v>-46</v>
      </c>
      <c r="U29" s="35"/>
      <c r="V29" s="35"/>
      <c r="W29" s="21" t="s">
        <v>125</v>
      </c>
      <c r="X29" s="21">
        <v>277.5</v>
      </c>
      <c r="Y29" s="21">
        <v>370</v>
      </c>
      <c r="Z29" s="29">
        <v>-0.25</v>
      </c>
      <c r="AA29" s="21">
        <v>-92.5</v>
      </c>
      <c r="AB29" s="35"/>
      <c r="AC29" s="35"/>
      <c r="AD29" s="24" t="s">
        <v>166</v>
      </c>
      <c r="AE29" s="21">
        <v>373</v>
      </c>
      <c r="AF29" s="21">
        <v>530.29999999999995</v>
      </c>
      <c r="AG29" s="29">
        <v>-0.29659999999999997</v>
      </c>
      <c r="AH29" s="25">
        <v>-157.30000000000001</v>
      </c>
      <c r="AI29" s="35"/>
      <c r="AJ29" s="35"/>
      <c r="AK29" s="24" t="s">
        <v>172</v>
      </c>
      <c r="AL29" s="21">
        <v>3150.43</v>
      </c>
      <c r="AM29" s="21">
        <v>4200</v>
      </c>
      <c r="AN29" s="29">
        <v>-0.24990000000000001</v>
      </c>
      <c r="AO29" s="25">
        <v>-1049.57</v>
      </c>
      <c r="AP29" s="35"/>
      <c r="AQ29" s="35"/>
      <c r="AR29" s="26" t="s">
        <v>175</v>
      </c>
      <c r="AS29" s="21">
        <v>625.29999999999995</v>
      </c>
      <c r="AT29" s="21">
        <v>812.41</v>
      </c>
      <c r="AU29" s="29">
        <v>-0.2303</v>
      </c>
      <c r="AV29" s="25">
        <v>-187.11</v>
      </c>
      <c r="AW29" s="35"/>
      <c r="AX29" s="35"/>
      <c r="AY29" s="24" t="s">
        <v>148</v>
      </c>
      <c r="AZ29" s="21">
        <v>490.02</v>
      </c>
      <c r="BA29" s="21">
        <v>651.51</v>
      </c>
      <c r="BB29" s="29">
        <v>-0.24790000000000001</v>
      </c>
      <c r="BC29" s="25">
        <v>-161.49</v>
      </c>
      <c r="BD29" s="35"/>
      <c r="BE29" s="35"/>
      <c r="BF29" s="24" t="s">
        <v>181</v>
      </c>
      <c r="BG29" s="21">
        <v>1672.73</v>
      </c>
      <c r="BH29" s="21">
        <v>2540</v>
      </c>
      <c r="BI29" s="29">
        <v>-0.34139999999999998</v>
      </c>
      <c r="BJ29" s="25">
        <v>-867.27</v>
      </c>
      <c r="BK29" s="35"/>
      <c r="BL29" s="35"/>
      <c r="BM29" s="24" t="s">
        <v>187</v>
      </c>
      <c r="BN29" s="21">
        <v>1015</v>
      </c>
      <c r="BO29" s="21">
        <v>1374</v>
      </c>
      <c r="BP29" s="29">
        <v>-0.26129999999999998</v>
      </c>
      <c r="BQ29" s="25">
        <v>-359</v>
      </c>
      <c r="BR29" s="35"/>
      <c r="BS29" s="35"/>
      <c r="BT29" s="24" t="s">
        <v>293</v>
      </c>
      <c r="BU29" s="21">
        <v>1277.9000000000001</v>
      </c>
      <c r="BV29" s="21">
        <v>2971.55</v>
      </c>
      <c r="BW29" s="29">
        <v>-0.56999999999999995</v>
      </c>
      <c r="BX29" s="25">
        <v>-1693.65</v>
      </c>
      <c r="BY29" s="35"/>
      <c r="BZ29" s="35"/>
      <c r="CA29" s="24" t="s">
        <v>296</v>
      </c>
      <c r="CB29" s="21">
        <v>216.1</v>
      </c>
      <c r="CC29" s="21">
        <v>320</v>
      </c>
      <c r="CD29" s="29">
        <v>-0.32469999999999999</v>
      </c>
      <c r="CE29" s="25">
        <v>-103.9</v>
      </c>
      <c r="CF29" s="35"/>
    </row>
    <row r="30" spans="1:84" x14ac:dyDescent="0.3">
      <c r="A30" s="35"/>
      <c r="B30" s="24" t="s">
        <v>65</v>
      </c>
      <c r="C30" s="21">
        <v>281.5</v>
      </c>
      <c r="D30" s="21">
        <v>361</v>
      </c>
      <c r="E30" s="29">
        <v>-0.22020000000000001</v>
      </c>
      <c r="F30" s="25">
        <v>-79.5</v>
      </c>
      <c r="G30" s="35"/>
      <c r="H30" s="35"/>
      <c r="I30" s="24" t="s">
        <v>302</v>
      </c>
      <c r="J30" s="21">
        <v>203.33</v>
      </c>
      <c r="K30" s="21">
        <v>414.13</v>
      </c>
      <c r="L30" s="29">
        <v>-0.50900000000000001</v>
      </c>
      <c r="M30" s="25">
        <v>-210.8</v>
      </c>
      <c r="N30" s="35"/>
      <c r="O30" s="35"/>
      <c r="P30" s="24" t="s">
        <v>122</v>
      </c>
      <c r="Q30" s="21">
        <v>203</v>
      </c>
      <c r="R30" s="21">
        <v>236</v>
      </c>
      <c r="S30" s="29">
        <v>-0.13980000000000001</v>
      </c>
      <c r="T30" s="25">
        <v>-33</v>
      </c>
      <c r="U30" s="35"/>
      <c r="V30" s="35"/>
      <c r="W30" s="21" t="s">
        <v>131</v>
      </c>
      <c r="X30" s="21">
        <v>237</v>
      </c>
      <c r="Y30" s="21">
        <v>306.39999999999998</v>
      </c>
      <c r="Z30" s="29">
        <v>-0.22650000000000001</v>
      </c>
      <c r="AA30" s="21">
        <v>-69.400000000000006</v>
      </c>
      <c r="AB30" s="35"/>
      <c r="AC30" s="35"/>
      <c r="AD30" s="24" t="s">
        <v>167</v>
      </c>
      <c r="AE30" s="21">
        <v>400.1</v>
      </c>
      <c r="AF30" s="21">
        <v>559</v>
      </c>
      <c r="AG30" s="29">
        <v>-0.2843</v>
      </c>
      <c r="AH30" s="25">
        <v>-158.9</v>
      </c>
      <c r="AI30" s="35"/>
      <c r="AJ30" s="35"/>
      <c r="AK30" s="21" t="s">
        <v>173</v>
      </c>
      <c r="AL30" s="21">
        <v>3050.2</v>
      </c>
      <c r="AM30" s="21">
        <v>3520</v>
      </c>
      <c r="AN30" s="29">
        <v>-0.13350000000000001</v>
      </c>
      <c r="AO30" s="21">
        <v>-469.8</v>
      </c>
      <c r="AP30" s="35"/>
      <c r="AQ30" s="35"/>
      <c r="AR30" s="21" t="s">
        <v>176</v>
      </c>
      <c r="AS30" s="21">
        <v>769.5</v>
      </c>
      <c r="AT30" s="21">
        <v>879</v>
      </c>
      <c r="AU30" s="29">
        <v>-0.1246</v>
      </c>
      <c r="AV30" s="21">
        <v>-109.5</v>
      </c>
      <c r="AW30" s="35"/>
      <c r="AX30" s="35"/>
      <c r="AY30" s="24" t="s">
        <v>147</v>
      </c>
      <c r="AZ30" s="21">
        <v>367.67</v>
      </c>
      <c r="BA30" s="21">
        <v>471.77</v>
      </c>
      <c r="BB30" s="29">
        <v>-0.22070000000000001</v>
      </c>
      <c r="BC30" s="25">
        <v>-104.1</v>
      </c>
      <c r="BD30" s="35"/>
      <c r="BE30" s="35"/>
      <c r="BF30" s="24" t="s">
        <v>180</v>
      </c>
      <c r="BG30" s="21">
        <v>348.27</v>
      </c>
      <c r="BH30" s="21">
        <v>516.41</v>
      </c>
      <c r="BI30" s="29">
        <v>-0.3256</v>
      </c>
      <c r="BJ30" s="25">
        <v>-168.14</v>
      </c>
      <c r="BK30" s="35"/>
      <c r="BL30" s="35"/>
      <c r="BM30" s="24" t="s">
        <v>184</v>
      </c>
      <c r="BN30" s="21">
        <v>556</v>
      </c>
      <c r="BO30" s="21">
        <v>542</v>
      </c>
      <c r="BP30" s="29">
        <v>2.58E-2</v>
      </c>
      <c r="BQ30" s="25">
        <v>14</v>
      </c>
      <c r="BR30" s="35"/>
      <c r="BS30" s="35"/>
      <c r="BT30" s="24" t="s">
        <v>314</v>
      </c>
      <c r="BU30" s="21">
        <v>660</v>
      </c>
      <c r="BV30" s="21">
        <v>1463</v>
      </c>
      <c r="BW30" s="29">
        <v>-0.54890000000000005</v>
      </c>
      <c r="BX30" s="25">
        <v>-803</v>
      </c>
      <c r="BY30" s="35"/>
      <c r="BZ30" s="35"/>
      <c r="CA30" s="24" t="s">
        <v>251</v>
      </c>
      <c r="CB30" s="21">
        <v>228</v>
      </c>
      <c r="CC30" s="21">
        <v>333.33</v>
      </c>
      <c r="CD30" s="29">
        <v>-0.316</v>
      </c>
      <c r="CE30" s="25">
        <v>-105.33</v>
      </c>
      <c r="CF30" s="35"/>
    </row>
    <row r="31" spans="1:84" ht="15" thickBot="1" x14ac:dyDescent="0.35">
      <c r="A31" s="35"/>
      <c r="B31" s="24" t="s">
        <v>71</v>
      </c>
      <c r="C31" s="21">
        <v>296</v>
      </c>
      <c r="D31" s="21">
        <v>377.5</v>
      </c>
      <c r="E31" s="29">
        <v>-0.21590000000000001</v>
      </c>
      <c r="F31" s="25">
        <v>-81.5</v>
      </c>
      <c r="G31" s="35"/>
      <c r="H31" s="35"/>
      <c r="I31" s="24" t="s">
        <v>299</v>
      </c>
      <c r="J31" s="21">
        <v>275</v>
      </c>
      <c r="K31" s="21">
        <v>370</v>
      </c>
      <c r="L31" s="29">
        <v>-0.25679999999999997</v>
      </c>
      <c r="M31" s="25">
        <v>-95</v>
      </c>
      <c r="N31" s="35"/>
      <c r="O31" s="35"/>
      <c r="P31" s="24" t="s">
        <v>287</v>
      </c>
      <c r="Q31" s="21">
        <v>588.1</v>
      </c>
      <c r="R31" s="21">
        <v>682</v>
      </c>
      <c r="S31" s="29">
        <v>-0.13769999999999999</v>
      </c>
      <c r="T31" s="25">
        <v>-93.9</v>
      </c>
      <c r="U31" s="35"/>
      <c r="V31" s="35"/>
      <c r="W31" s="21" t="s">
        <v>127</v>
      </c>
      <c r="X31" s="21">
        <v>258.95</v>
      </c>
      <c r="Y31" s="21">
        <v>330.19</v>
      </c>
      <c r="Z31" s="29">
        <v>-0.21579999999999999</v>
      </c>
      <c r="AA31" s="21">
        <v>-71.239999999999995</v>
      </c>
      <c r="AB31" s="35"/>
      <c r="AC31" s="35"/>
      <c r="AD31" s="24" t="s">
        <v>163</v>
      </c>
      <c r="AE31" s="21">
        <v>427.59</v>
      </c>
      <c r="AF31" s="21">
        <v>581.38</v>
      </c>
      <c r="AG31" s="29">
        <v>-0.26450000000000001</v>
      </c>
      <c r="AH31" s="25">
        <v>-153.79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21"/>
      <c r="AS31" s="33"/>
      <c r="AT31" s="33"/>
      <c r="AU31" s="34"/>
      <c r="AV31" s="28"/>
      <c r="AW31" s="35"/>
      <c r="AX31" s="35"/>
      <c r="AY31" s="24" t="s">
        <v>150</v>
      </c>
      <c r="AZ31" s="21">
        <v>1264.0999999999999</v>
      </c>
      <c r="BA31" s="21">
        <v>1615</v>
      </c>
      <c r="BB31" s="29">
        <v>-0.21729999999999999</v>
      </c>
      <c r="BC31" s="25">
        <v>-350.9</v>
      </c>
      <c r="BD31" s="35"/>
      <c r="BE31" s="35"/>
      <c r="BF31" s="24" t="s">
        <v>182</v>
      </c>
      <c r="BG31" s="21">
        <v>11628</v>
      </c>
      <c r="BH31" s="21">
        <v>13401</v>
      </c>
      <c r="BI31" s="29">
        <v>-0.1323</v>
      </c>
      <c r="BJ31" s="25">
        <v>-1773</v>
      </c>
      <c r="BK31" s="35"/>
      <c r="BL31" s="35"/>
      <c r="BM31" s="24" t="s">
        <v>185</v>
      </c>
      <c r="BN31" s="21">
        <v>244.76</v>
      </c>
      <c r="BO31" s="21">
        <v>216.29</v>
      </c>
      <c r="BP31" s="29">
        <v>0.13159999999999999</v>
      </c>
      <c r="BQ31" s="25">
        <v>28.47</v>
      </c>
      <c r="BR31" s="35"/>
      <c r="BS31" s="35"/>
      <c r="BT31" s="24" t="s">
        <v>232</v>
      </c>
      <c r="BU31" s="21">
        <v>1210.53</v>
      </c>
      <c r="BV31" s="21">
        <v>2505.2600000000002</v>
      </c>
      <c r="BW31" s="29">
        <v>-0.51680000000000004</v>
      </c>
      <c r="BX31" s="25">
        <v>-1294.73</v>
      </c>
      <c r="BY31" s="35"/>
      <c r="BZ31" s="35"/>
      <c r="CA31" s="24" t="s">
        <v>319</v>
      </c>
      <c r="CB31" s="21">
        <v>178.3</v>
      </c>
      <c r="CC31" s="21">
        <v>251</v>
      </c>
      <c r="CD31" s="29">
        <v>-0.28960000000000002</v>
      </c>
      <c r="CE31" s="25">
        <v>-72.7</v>
      </c>
      <c r="CF31" s="35"/>
    </row>
    <row r="32" spans="1:84" ht="15" thickBot="1" x14ac:dyDescent="0.35">
      <c r="A32" s="35"/>
      <c r="B32" s="24" t="s">
        <v>66</v>
      </c>
      <c r="C32" s="21">
        <v>257.5</v>
      </c>
      <c r="D32" s="21">
        <v>325</v>
      </c>
      <c r="E32" s="29">
        <v>-0.2077</v>
      </c>
      <c r="F32" s="25">
        <v>-67.5</v>
      </c>
      <c r="G32" s="35"/>
      <c r="H32" s="35"/>
      <c r="I32" s="24" t="s">
        <v>109</v>
      </c>
      <c r="J32" s="21">
        <v>166.75</v>
      </c>
      <c r="K32" s="21">
        <v>222</v>
      </c>
      <c r="L32" s="29">
        <v>-0.24890000000000001</v>
      </c>
      <c r="M32" s="25">
        <v>-55.25</v>
      </c>
      <c r="N32" s="35"/>
      <c r="O32" s="35"/>
      <c r="P32" s="26" t="s">
        <v>121</v>
      </c>
      <c r="Q32" s="33">
        <v>439.9</v>
      </c>
      <c r="R32" s="33">
        <v>491</v>
      </c>
      <c r="S32" s="34">
        <v>-0.1041</v>
      </c>
      <c r="T32" s="28">
        <v>-51.1</v>
      </c>
      <c r="U32" s="35"/>
      <c r="V32" s="35"/>
      <c r="W32" s="21" t="s">
        <v>133</v>
      </c>
      <c r="X32" s="21">
        <v>254</v>
      </c>
      <c r="Y32" s="21">
        <v>314.56</v>
      </c>
      <c r="Z32" s="29">
        <v>-0.1925</v>
      </c>
      <c r="AA32" s="21">
        <v>-60.56</v>
      </c>
      <c r="AB32" s="35"/>
      <c r="AC32" s="35"/>
      <c r="AD32" s="24" t="s">
        <v>160</v>
      </c>
      <c r="AE32" s="21">
        <v>367.6</v>
      </c>
      <c r="AF32" s="21">
        <v>466.49</v>
      </c>
      <c r="AG32" s="29">
        <v>-0.21199999999999999</v>
      </c>
      <c r="AH32" s="25">
        <v>-98.89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143</v>
      </c>
      <c r="AZ32" s="21">
        <v>387</v>
      </c>
      <c r="BA32" s="21">
        <v>461.9</v>
      </c>
      <c r="BB32" s="29">
        <v>-0.16220000000000001</v>
      </c>
      <c r="BC32" s="25">
        <v>-74.900000000000006</v>
      </c>
      <c r="BD32" s="35"/>
      <c r="BE32" s="35"/>
      <c r="BF32" s="26" t="s">
        <v>183</v>
      </c>
      <c r="BG32" s="33">
        <v>24990</v>
      </c>
      <c r="BH32" s="33">
        <v>18500</v>
      </c>
      <c r="BI32" s="34">
        <v>0.3508</v>
      </c>
      <c r="BJ32" s="28">
        <v>6490</v>
      </c>
      <c r="BK32" s="35"/>
      <c r="BL32" s="35"/>
      <c r="BM32" s="26" t="s">
        <v>186</v>
      </c>
      <c r="BN32" s="33">
        <v>478.85</v>
      </c>
      <c r="BO32" s="33">
        <v>421.54</v>
      </c>
      <c r="BP32" s="34">
        <v>0.13600000000000001</v>
      </c>
      <c r="BQ32" s="28">
        <v>57.31</v>
      </c>
      <c r="BR32" s="35"/>
      <c r="BS32" s="35"/>
      <c r="BT32" s="24" t="s">
        <v>315</v>
      </c>
      <c r="BU32" s="21">
        <v>1095</v>
      </c>
      <c r="BV32" s="21">
        <v>2244</v>
      </c>
      <c r="BW32" s="29">
        <v>-0.51200000000000001</v>
      </c>
      <c r="BX32" s="25">
        <v>-1149</v>
      </c>
      <c r="BY32" s="35"/>
      <c r="BZ32" s="35"/>
      <c r="CA32" s="24" t="s">
        <v>242</v>
      </c>
      <c r="CB32" s="21">
        <v>163</v>
      </c>
      <c r="CC32" s="21">
        <v>214.8</v>
      </c>
      <c r="CD32" s="29">
        <v>-0.2412</v>
      </c>
      <c r="CE32" s="25">
        <v>-51.8</v>
      </c>
      <c r="CF32" s="35"/>
    </row>
    <row r="33" spans="1:84" x14ac:dyDescent="0.3">
      <c r="A33" s="35"/>
      <c r="B33" s="24" t="s">
        <v>70</v>
      </c>
      <c r="C33" s="21">
        <v>283.3</v>
      </c>
      <c r="D33" s="21">
        <v>355.87</v>
      </c>
      <c r="E33" s="29">
        <v>-0.2039</v>
      </c>
      <c r="F33" s="25">
        <v>-72.569999999999993</v>
      </c>
      <c r="G33" s="35"/>
      <c r="H33" s="35"/>
      <c r="I33" s="24" t="s">
        <v>100</v>
      </c>
      <c r="J33" s="21">
        <v>205.3</v>
      </c>
      <c r="K33" s="21">
        <v>270</v>
      </c>
      <c r="L33" s="29">
        <v>-0.23960000000000001</v>
      </c>
      <c r="M33" s="25">
        <v>-64.7</v>
      </c>
      <c r="N33" s="35"/>
      <c r="O33" s="35"/>
      <c r="P33" s="21" t="s">
        <v>123</v>
      </c>
      <c r="Q33" s="21">
        <v>1824.56</v>
      </c>
      <c r="R33" s="21">
        <v>1912.19</v>
      </c>
      <c r="S33" s="29">
        <v>-4.58E-2</v>
      </c>
      <c r="T33" s="21">
        <v>-87.63</v>
      </c>
      <c r="U33" s="35"/>
      <c r="V33" s="35"/>
      <c r="W33" s="21" t="s">
        <v>132</v>
      </c>
      <c r="X33" s="21">
        <v>233.14</v>
      </c>
      <c r="Y33" s="21">
        <v>288.05</v>
      </c>
      <c r="Z33" s="29">
        <v>-0.19059999999999999</v>
      </c>
      <c r="AA33" s="21">
        <v>-54.91</v>
      </c>
      <c r="AB33" s="35"/>
      <c r="AC33" s="35"/>
      <c r="AD33" s="24" t="s">
        <v>164</v>
      </c>
      <c r="AE33" s="21">
        <v>561.14</v>
      </c>
      <c r="AF33" s="21">
        <v>657.82</v>
      </c>
      <c r="AG33" s="29">
        <v>-0.14699999999999999</v>
      </c>
      <c r="AH33" s="25">
        <v>-96.68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146</v>
      </c>
      <c r="AZ33" s="21">
        <v>516.45000000000005</v>
      </c>
      <c r="BA33" s="21">
        <v>610.91</v>
      </c>
      <c r="BB33" s="29">
        <v>-0.15459999999999999</v>
      </c>
      <c r="BC33" s="25">
        <v>-94.46</v>
      </c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24" t="s">
        <v>316</v>
      </c>
      <c r="BU33" s="21">
        <v>820</v>
      </c>
      <c r="BV33" s="21">
        <v>1603.1</v>
      </c>
      <c r="BW33" s="29">
        <v>-0.48849999999999999</v>
      </c>
      <c r="BX33" s="25">
        <v>-783.1</v>
      </c>
      <c r="BY33" s="35"/>
      <c r="BZ33" s="35"/>
      <c r="CA33" s="24" t="s">
        <v>237</v>
      </c>
      <c r="CB33" s="21">
        <v>245</v>
      </c>
      <c r="CC33" s="21">
        <v>316.5</v>
      </c>
      <c r="CD33" s="29">
        <v>-0.22589999999999999</v>
      </c>
      <c r="CE33" s="25">
        <v>-71.5</v>
      </c>
      <c r="CF33" s="35"/>
    </row>
    <row r="34" spans="1:84" x14ac:dyDescent="0.3">
      <c r="A34" s="35"/>
      <c r="B34" s="24" t="s">
        <v>62</v>
      </c>
      <c r="C34" s="21">
        <v>401</v>
      </c>
      <c r="D34" s="21">
        <v>499</v>
      </c>
      <c r="E34" s="29">
        <v>-0.19639999999999999</v>
      </c>
      <c r="F34" s="25">
        <v>-98</v>
      </c>
      <c r="G34" s="35"/>
      <c r="H34" s="35"/>
      <c r="I34" s="24" t="s">
        <v>95</v>
      </c>
      <c r="J34" s="21">
        <v>184.8</v>
      </c>
      <c r="K34" s="21">
        <v>241</v>
      </c>
      <c r="L34" s="29">
        <v>-0.23319999999999999</v>
      </c>
      <c r="M34" s="25">
        <v>-56.2</v>
      </c>
      <c r="N34" s="35"/>
      <c r="O34" s="35"/>
      <c r="P34" s="21" t="s">
        <v>119</v>
      </c>
      <c r="Q34" s="21">
        <v>644.14</v>
      </c>
      <c r="R34" s="21">
        <v>672.97</v>
      </c>
      <c r="S34" s="29">
        <v>-4.2799999999999998E-2</v>
      </c>
      <c r="T34" s="21">
        <v>-28.83</v>
      </c>
      <c r="U34" s="35"/>
      <c r="V34" s="35"/>
      <c r="W34" s="21" t="s">
        <v>138</v>
      </c>
      <c r="X34" s="21">
        <v>280</v>
      </c>
      <c r="Y34" s="21">
        <v>342.88</v>
      </c>
      <c r="Z34" s="29">
        <v>-0.18340000000000001</v>
      </c>
      <c r="AA34" s="21">
        <v>-62.88</v>
      </c>
      <c r="AB34" s="35"/>
      <c r="AC34" s="35"/>
      <c r="AD34" s="24" t="s">
        <v>169</v>
      </c>
      <c r="AE34" s="21">
        <v>698</v>
      </c>
      <c r="AF34" s="21">
        <v>813.79</v>
      </c>
      <c r="AG34" s="29">
        <v>-0.14230000000000001</v>
      </c>
      <c r="AH34" s="25">
        <v>-115.79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274</v>
      </c>
      <c r="AZ34" s="21">
        <v>396.8</v>
      </c>
      <c r="BA34" s="21">
        <v>467</v>
      </c>
      <c r="BB34" s="29">
        <v>-0.15029999999999999</v>
      </c>
      <c r="BC34" s="25">
        <v>-70.2</v>
      </c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228</v>
      </c>
      <c r="BU34" s="21">
        <v>500</v>
      </c>
      <c r="BV34" s="21">
        <v>970.09</v>
      </c>
      <c r="BW34" s="29">
        <v>-0.48459999999999998</v>
      </c>
      <c r="BX34" s="25">
        <v>-470.09</v>
      </c>
      <c r="BY34" s="35"/>
      <c r="BZ34" s="35"/>
      <c r="CA34" s="24" t="s">
        <v>235</v>
      </c>
      <c r="CB34" s="21">
        <v>170.6</v>
      </c>
      <c r="CC34" s="21">
        <v>211</v>
      </c>
      <c r="CD34" s="29">
        <v>-0.1915</v>
      </c>
      <c r="CE34" s="25">
        <v>-40.4</v>
      </c>
      <c r="CF34" s="35"/>
    </row>
    <row r="35" spans="1:84" x14ac:dyDescent="0.3">
      <c r="A35" s="35"/>
      <c r="B35" s="24" t="s">
        <v>72</v>
      </c>
      <c r="C35" s="21">
        <v>418</v>
      </c>
      <c r="D35" s="21">
        <v>520</v>
      </c>
      <c r="E35" s="29">
        <v>-0.19620000000000001</v>
      </c>
      <c r="F35" s="25">
        <v>-102</v>
      </c>
      <c r="G35" s="35"/>
      <c r="H35" s="35"/>
      <c r="I35" s="24" t="s">
        <v>114</v>
      </c>
      <c r="J35" s="21">
        <v>247.5</v>
      </c>
      <c r="K35" s="21">
        <v>322</v>
      </c>
      <c r="L35" s="29">
        <v>-0.23139999999999999</v>
      </c>
      <c r="M35" s="25">
        <v>-74.5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128</v>
      </c>
      <c r="X35" s="21">
        <v>223</v>
      </c>
      <c r="Y35" s="21">
        <v>273</v>
      </c>
      <c r="Z35" s="29">
        <v>-0.1832</v>
      </c>
      <c r="AA35" s="21">
        <v>-50</v>
      </c>
      <c r="AB35" s="35"/>
      <c r="AC35" s="35"/>
      <c r="AD35" s="24" t="s">
        <v>171</v>
      </c>
      <c r="AE35" s="21">
        <v>12550</v>
      </c>
      <c r="AF35" s="21">
        <v>14249</v>
      </c>
      <c r="AG35" s="29">
        <v>-0.1192</v>
      </c>
      <c r="AH35" s="25">
        <v>-1699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152</v>
      </c>
      <c r="AZ35" s="21">
        <v>654.1</v>
      </c>
      <c r="BA35" s="21">
        <v>765.4</v>
      </c>
      <c r="BB35" s="29">
        <v>-0.1454</v>
      </c>
      <c r="BC35" s="25">
        <v>-111.3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202</v>
      </c>
      <c r="BU35" s="21">
        <v>1047.44</v>
      </c>
      <c r="BV35" s="21">
        <v>2000</v>
      </c>
      <c r="BW35" s="29">
        <v>-0.4763</v>
      </c>
      <c r="BX35" s="25">
        <v>-952.56</v>
      </c>
      <c r="BY35" s="35"/>
      <c r="BZ35" s="35"/>
      <c r="CA35" s="24" t="s">
        <v>258</v>
      </c>
      <c r="CB35" s="21">
        <v>583.79999999999995</v>
      </c>
      <c r="CC35" s="21">
        <v>719.2</v>
      </c>
      <c r="CD35" s="29">
        <v>-0.1883</v>
      </c>
      <c r="CE35" s="25">
        <v>-135.4</v>
      </c>
      <c r="CF35" s="35"/>
    </row>
    <row r="36" spans="1:84" x14ac:dyDescent="0.3">
      <c r="A36" s="35"/>
      <c r="B36" s="24" t="s">
        <v>75</v>
      </c>
      <c r="C36" s="21">
        <v>350</v>
      </c>
      <c r="D36" s="21">
        <v>433</v>
      </c>
      <c r="E36" s="29">
        <v>-0.19170000000000001</v>
      </c>
      <c r="F36" s="25">
        <v>-83</v>
      </c>
      <c r="G36" s="35"/>
      <c r="H36" s="35"/>
      <c r="I36" s="24" t="s">
        <v>78</v>
      </c>
      <c r="J36" s="21">
        <v>232.2</v>
      </c>
      <c r="K36" s="21">
        <v>301.67</v>
      </c>
      <c r="L36" s="29">
        <v>-0.2303</v>
      </c>
      <c r="M36" s="25">
        <v>-69.47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139</v>
      </c>
      <c r="X36" s="21">
        <v>295</v>
      </c>
      <c r="Y36" s="21">
        <v>361</v>
      </c>
      <c r="Z36" s="29">
        <v>-0.18279999999999999</v>
      </c>
      <c r="AA36" s="21">
        <v>-66</v>
      </c>
      <c r="AB36" s="35"/>
      <c r="AC36" s="35"/>
      <c r="AD36" s="24" t="s">
        <v>306</v>
      </c>
      <c r="AE36" s="21">
        <v>392.16</v>
      </c>
      <c r="AF36" s="21">
        <v>444.63</v>
      </c>
      <c r="AG36" s="29">
        <v>-0.11799999999999999</v>
      </c>
      <c r="AH36" s="25">
        <v>-52.47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/>
      <c r="AZ36" s="21"/>
      <c r="BA36" s="21"/>
      <c r="BB36" s="29"/>
      <c r="BC36" s="2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205</v>
      </c>
      <c r="BU36" s="21">
        <v>621.30999999999995</v>
      </c>
      <c r="BV36" s="21">
        <v>1179.25</v>
      </c>
      <c r="BW36" s="29">
        <v>-0.47310000000000002</v>
      </c>
      <c r="BX36" s="25">
        <v>-557.94000000000005</v>
      </c>
      <c r="BY36" s="35"/>
      <c r="BZ36" s="35"/>
      <c r="CA36" s="24" t="s">
        <v>254</v>
      </c>
      <c r="CB36" s="21">
        <v>192.8</v>
      </c>
      <c r="CC36" s="21">
        <v>233</v>
      </c>
      <c r="CD36" s="29">
        <v>-0.17249999999999999</v>
      </c>
      <c r="CE36" s="25">
        <v>-40.200000000000003</v>
      </c>
      <c r="CF36" s="35"/>
    </row>
    <row r="37" spans="1:84" x14ac:dyDescent="0.3">
      <c r="A37" s="35"/>
      <c r="B37" s="24" t="s">
        <v>74</v>
      </c>
      <c r="C37" s="21">
        <v>285</v>
      </c>
      <c r="D37" s="21">
        <v>352</v>
      </c>
      <c r="E37" s="29">
        <v>-0.1903</v>
      </c>
      <c r="F37" s="25">
        <v>-67</v>
      </c>
      <c r="G37" s="35"/>
      <c r="H37" s="35"/>
      <c r="I37" s="24" t="s">
        <v>308</v>
      </c>
      <c r="J37" s="21">
        <v>331.3</v>
      </c>
      <c r="K37" s="21">
        <v>424</v>
      </c>
      <c r="L37" s="29">
        <v>-0.21859999999999999</v>
      </c>
      <c r="M37" s="25">
        <v>-92.7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136</v>
      </c>
      <c r="X37" s="21">
        <v>255</v>
      </c>
      <c r="Y37" s="21">
        <v>309</v>
      </c>
      <c r="Z37" s="29">
        <v>-0.17480000000000001</v>
      </c>
      <c r="AA37" s="21">
        <v>-54</v>
      </c>
      <c r="AB37" s="35"/>
      <c r="AC37" s="35"/>
      <c r="AD37" s="24" t="s">
        <v>283</v>
      </c>
      <c r="AE37" s="21">
        <v>10045</v>
      </c>
      <c r="AF37" s="21">
        <v>11233</v>
      </c>
      <c r="AG37" s="29">
        <v>-0.10580000000000001</v>
      </c>
      <c r="AH37" s="25">
        <v>-1188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/>
      <c r="AZ37" s="21"/>
      <c r="BA37" s="21"/>
      <c r="BB37" s="29"/>
      <c r="BC37" s="2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220</v>
      </c>
      <c r="BU37" s="21">
        <v>1077.0999999999999</v>
      </c>
      <c r="BV37" s="21">
        <v>1944</v>
      </c>
      <c r="BW37" s="29">
        <v>-0.44590000000000002</v>
      </c>
      <c r="BX37" s="25">
        <v>-866.9</v>
      </c>
      <c r="BY37" s="35"/>
      <c r="BZ37" s="35"/>
      <c r="CA37" s="24" t="s">
        <v>249</v>
      </c>
      <c r="CB37" s="21">
        <v>246.3</v>
      </c>
      <c r="CC37" s="21">
        <v>296</v>
      </c>
      <c r="CD37" s="29">
        <v>-0.16789999999999999</v>
      </c>
      <c r="CE37" s="25">
        <v>-49.7</v>
      </c>
      <c r="CF37" s="35"/>
    </row>
    <row r="38" spans="1:84" x14ac:dyDescent="0.3">
      <c r="A38" s="35"/>
      <c r="B38" s="24" t="s">
        <v>68</v>
      </c>
      <c r="C38" s="21">
        <v>300</v>
      </c>
      <c r="D38" s="21">
        <v>367.9</v>
      </c>
      <c r="E38" s="29">
        <v>-0.18459999999999999</v>
      </c>
      <c r="F38" s="25">
        <v>-67.900000000000006</v>
      </c>
      <c r="G38" s="35"/>
      <c r="H38" s="35"/>
      <c r="I38" s="24" t="s">
        <v>102</v>
      </c>
      <c r="J38" s="21">
        <v>210.9</v>
      </c>
      <c r="K38" s="21">
        <v>268.3</v>
      </c>
      <c r="L38" s="29">
        <v>-0.21390000000000001</v>
      </c>
      <c r="M38" s="25">
        <v>-57.4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135</v>
      </c>
      <c r="X38" s="21">
        <v>378</v>
      </c>
      <c r="Y38" s="21">
        <v>446</v>
      </c>
      <c r="Z38" s="29">
        <v>-0.1525</v>
      </c>
      <c r="AA38" s="21">
        <v>-68</v>
      </c>
      <c r="AB38" s="35"/>
      <c r="AC38" s="35"/>
      <c r="AD38" s="24" t="s">
        <v>155</v>
      </c>
      <c r="AE38" s="21">
        <v>430</v>
      </c>
      <c r="AF38" s="21">
        <v>475</v>
      </c>
      <c r="AG38" s="29">
        <v>-9.4700000000000006E-2</v>
      </c>
      <c r="AH38" s="25">
        <v>-45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/>
      <c r="AZ38" s="21"/>
      <c r="BA38" s="21"/>
      <c r="BB38" s="29"/>
      <c r="BC38" s="2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206</v>
      </c>
      <c r="BU38" s="21">
        <v>689</v>
      </c>
      <c r="BV38" s="21">
        <v>1224.55</v>
      </c>
      <c r="BW38" s="29">
        <v>-0.43730000000000002</v>
      </c>
      <c r="BX38" s="25">
        <v>-535.54999999999995</v>
      </c>
      <c r="BY38" s="35"/>
      <c r="BZ38" s="35"/>
      <c r="CA38" s="24" t="s">
        <v>238</v>
      </c>
      <c r="CB38" s="21">
        <v>176</v>
      </c>
      <c r="CC38" s="21">
        <v>207</v>
      </c>
      <c r="CD38" s="29">
        <v>-0.14979999999999999</v>
      </c>
      <c r="CE38" s="25">
        <v>-31</v>
      </c>
      <c r="CF38" s="35"/>
    </row>
    <row r="39" spans="1:84" ht="15" thickBot="1" x14ac:dyDescent="0.35">
      <c r="A39" s="35"/>
      <c r="B39" s="24" t="s">
        <v>67</v>
      </c>
      <c r="C39" s="21">
        <v>263</v>
      </c>
      <c r="D39" s="21">
        <v>319</v>
      </c>
      <c r="E39" s="29">
        <v>-0.17549999999999999</v>
      </c>
      <c r="F39" s="25">
        <v>-56</v>
      </c>
      <c r="G39" s="35"/>
      <c r="H39" s="35"/>
      <c r="I39" s="24" t="s">
        <v>85</v>
      </c>
      <c r="J39" s="21">
        <v>260.10000000000002</v>
      </c>
      <c r="K39" s="21">
        <v>327.9</v>
      </c>
      <c r="L39" s="29">
        <v>-0.20680000000000001</v>
      </c>
      <c r="M39" s="25">
        <v>-67.8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129</v>
      </c>
      <c r="X39" s="21">
        <v>328.77</v>
      </c>
      <c r="Y39" s="21">
        <v>380.82</v>
      </c>
      <c r="Z39" s="29">
        <v>-0.13669999999999999</v>
      </c>
      <c r="AA39" s="21">
        <v>-52.05</v>
      </c>
      <c r="AB39" s="35"/>
      <c r="AC39" s="35"/>
      <c r="AD39" s="24" t="s">
        <v>165</v>
      </c>
      <c r="AE39" s="21">
        <v>624</v>
      </c>
      <c r="AF39" s="21">
        <v>679</v>
      </c>
      <c r="AG39" s="29">
        <v>-8.1000000000000003E-2</v>
      </c>
      <c r="AH39" s="25">
        <v>-55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/>
      <c r="AZ39" s="33"/>
      <c r="BA39" s="33"/>
      <c r="BB39" s="34"/>
      <c r="BC39" s="28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227</v>
      </c>
      <c r="BU39" s="21">
        <v>730.09</v>
      </c>
      <c r="BV39" s="21">
        <v>1265.49</v>
      </c>
      <c r="BW39" s="29">
        <v>-0.42309999999999998</v>
      </c>
      <c r="BX39" s="25">
        <v>-535.4</v>
      </c>
      <c r="BY39" s="35"/>
      <c r="BZ39" s="35"/>
      <c r="CA39" s="24" t="s">
        <v>241</v>
      </c>
      <c r="CB39" s="21">
        <v>177</v>
      </c>
      <c r="CC39" s="21">
        <v>207</v>
      </c>
      <c r="CD39" s="29">
        <v>-0.1449</v>
      </c>
      <c r="CE39" s="25">
        <v>-30</v>
      </c>
      <c r="CF39" s="35"/>
    </row>
    <row r="40" spans="1:84" x14ac:dyDescent="0.3">
      <c r="A40" s="35"/>
      <c r="B40" s="24" t="s">
        <v>73</v>
      </c>
      <c r="C40" s="21">
        <v>242.96</v>
      </c>
      <c r="D40" s="21">
        <v>288.89</v>
      </c>
      <c r="E40" s="29">
        <v>-0.159</v>
      </c>
      <c r="F40" s="25">
        <v>-45.93</v>
      </c>
      <c r="G40" s="35"/>
      <c r="H40" s="35"/>
      <c r="I40" s="24" t="s">
        <v>80</v>
      </c>
      <c r="J40" s="21">
        <v>196.32</v>
      </c>
      <c r="K40" s="21">
        <v>246.98</v>
      </c>
      <c r="L40" s="29">
        <v>-0.2051</v>
      </c>
      <c r="M40" s="25">
        <v>-50.66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140</v>
      </c>
      <c r="X40" s="21">
        <v>348.52</v>
      </c>
      <c r="Y40" s="21">
        <v>390.89</v>
      </c>
      <c r="Z40" s="29">
        <v>-0.1084</v>
      </c>
      <c r="AA40" s="21">
        <v>-42.37</v>
      </c>
      <c r="AB40" s="35"/>
      <c r="AC40" s="35"/>
      <c r="AD40" s="24" t="s">
        <v>168</v>
      </c>
      <c r="AE40" s="21">
        <v>724</v>
      </c>
      <c r="AF40" s="21">
        <v>786.35</v>
      </c>
      <c r="AG40" s="29">
        <v>-7.9299999999999995E-2</v>
      </c>
      <c r="AH40" s="25">
        <v>-62.35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/>
      <c r="AZ40" s="21"/>
      <c r="BA40" s="21"/>
      <c r="BB40" s="29"/>
      <c r="BC40" s="21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278</v>
      </c>
      <c r="BU40" s="21">
        <v>693</v>
      </c>
      <c r="BV40" s="21">
        <v>1190</v>
      </c>
      <c r="BW40" s="29">
        <v>-0.41760000000000003</v>
      </c>
      <c r="BX40" s="25">
        <v>-497</v>
      </c>
      <c r="BY40" s="35"/>
      <c r="BZ40" s="35"/>
      <c r="CA40" s="24" t="s">
        <v>248</v>
      </c>
      <c r="CB40" s="21">
        <v>538.45000000000005</v>
      </c>
      <c r="CC40" s="21">
        <v>624.03</v>
      </c>
      <c r="CD40" s="29">
        <v>-0.1371</v>
      </c>
      <c r="CE40" s="25">
        <v>-85.58</v>
      </c>
      <c r="CF40" s="35"/>
    </row>
    <row r="41" spans="1:84" x14ac:dyDescent="0.3">
      <c r="A41" s="35"/>
      <c r="B41" s="24" t="s">
        <v>63</v>
      </c>
      <c r="C41" s="21">
        <v>343</v>
      </c>
      <c r="D41" s="21">
        <v>398</v>
      </c>
      <c r="E41" s="29">
        <v>-0.13819999999999999</v>
      </c>
      <c r="F41" s="25">
        <v>-55</v>
      </c>
      <c r="G41" s="35"/>
      <c r="H41" s="35"/>
      <c r="I41" s="24" t="s">
        <v>112</v>
      </c>
      <c r="J41" s="21">
        <v>166.67</v>
      </c>
      <c r="K41" s="21">
        <v>208.6</v>
      </c>
      <c r="L41" s="29">
        <v>-0.20100000000000001</v>
      </c>
      <c r="M41" s="25">
        <v>-41.93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130</v>
      </c>
      <c r="X41" s="21">
        <v>285.97000000000003</v>
      </c>
      <c r="Y41" s="21">
        <v>317.74</v>
      </c>
      <c r="Z41" s="29">
        <v>-0.1</v>
      </c>
      <c r="AA41" s="21">
        <v>-31.77</v>
      </c>
      <c r="AB41" s="35"/>
      <c r="AC41" s="35"/>
      <c r="AD41" s="24" t="s">
        <v>158</v>
      </c>
      <c r="AE41" s="21">
        <v>651.20000000000005</v>
      </c>
      <c r="AF41" s="21">
        <v>684</v>
      </c>
      <c r="AG41" s="29">
        <v>-4.8000000000000001E-2</v>
      </c>
      <c r="AH41" s="25">
        <v>-32.799999999999997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191</v>
      </c>
      <c r="BU41" s="21">
        <v>564.54999999999995</v>
      </c>
      <c r="BV41" s="21">
        <v>956.36</v>
      </c>
      <c r="BW41" s="29">
        <v>-0.40970000000000001</v>
      </c>
      <c r="BX41" s="25">
        <v>-391.81</v>
      </c>
      <c r="BY41" s="35"/>
      <c r="BZ41" s="35"/>
      <c r="CA41" s="24" t="s">
        <v>253</v>
      </c>
      <c r="CB41" s="21">
        <v>199.91</v>
      </c>
      <c r="CC41" s="21">
        <v>223.3</v>
      </c>
      <c r="CD41" s="29">
        <v>-0.1047</v>
      </c>
      <c r="CE41" s="25">
        <v>-23.39</v>
      </c>
      <c r="CF41" s="35"/>
    </row>
    <row r="42" spans="1:84" ht="15" thickBot="1" x14ac:dyDescent="0.35">
      <c r="A42" s="35"/>
      <c r="B42" s="26" t="s">
        <v>76</v>
      </c>
      <c r="C42" s="33">
        <v>419</v>
      </c>
      <c r="D42" s="33">
        <v>460</v>
      </c>
      <c r="E42" s="34">
        <v>-8.9099999999999999E-2</v>
      </c>
      <c r="F42" s="28">
        <v>-41</v>
      </c>
      <c r="G42" s="35"/>
      <c r="H42" s="35"/>
      <c r="I42" s="24" t="s">
        <v>304</v>
      </c>
      <c r="J42" s="21">
        <v>304.52999999999997</v>
      </c>
      <c r="K42" s="21">
        <v>380.91</v>
      </c>
      <c r="L42" s="29">
        <v>-0.20050000000000001</v>
      </c>
      <c r="M42" s="25">
        <v>-76.38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126</v>
      </c>
      <c r="X42" s="21">
        <v>316.63</v>
      </c>
      <c r="Y42" s="21">
        <v>350</v>
      </c>
      <c r="Z42" s="29">
        <v>-9.5299999999999996E-2</v>
      </c>
      <c r="AA42" s="21">
        <v>-33.369999999999997</v>
      </c>
      <c r="AB42" s="35"/>
      <c r="AC42" s="35"/>
      <c r="AD42" s="24" t="s">
        <v>159</v>
      </c>
      <c r="AE42" s="21">
        <v>481.82</v>
      </c>
      <c r="AF42" s="21">
        <v>466</v>
      </c>
      <c r="AG42" s="29">
        <v>3.39E-2</v>
      </c>
      <c r="AH42" s="25">
        <v>15.82</v>
      </c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223</v>
      </c>
      <c r="BU42" s="21">
        <v>877.2</v>
      </c>
      <c r="BV42" s="21">
        <v>1475.57</v>
      </c>
      <c r="BW42" s="29">
        <v>-0.40550000000000003</v>
      </c>
      <c r="BX42" s="25">
        <v>-598.37</v>
      </c>
      <c r="BY42" s="35"/>
      <c r="BZ42" s="35"/>
      <c r="CA42" s="24" t="s">
        <v>256</v>
      </c>
      <c r="CB42" s="21">
        <v>218.35</v>
      </c>
      <c r="CC42" s="21">
        <v>240.37</v>
      </c>
      <c r="CD42" s="29">
        <v>-9.1600000000000001E-2</v>
      </c>
      <c r="CE42" s="25">
        <v>-22.02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280</v>
      </c>
      <c r="J43" s="21">
        <v>264.2</v>
      </c>
      <c r="K43" s="21">
        <v>330</v>
      </c>
      <c r="L43" s="29">
        <v>-0.19939999999999999</v>
      </c>
      <c r="M43" s="25">
        <v>-65.8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134</v>
      </c>
      <c r="X43" s="21">
        <v>310.5</v>
      </c>
      <c r="Y43" s="21">
        <v>342.47</v>
      </c>
      <c r="Z43" s="29">
        <v>-9.3399999999999997E-2</v>
      </c>
      <c r="AA43" s="21">
        <v>-31.97</v>
      </c>
      <c r="AB43" s="35"/>
      <c r="AC43" s="35"/>
      <c r="AD43" s="24"/>
      <c r="AE43" s="21"/>
      <c r="AF43" s="21"/>
      <c r="AG43" s="29"/>
      <c r="AH43" s="2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195</v>
      </c>
      <c r="BU43" s="21">
        <v>665</v>
      </c>
      <c r="BV43" s="21">
        <v>1113.04</v>
      </c>
      <c r="BW43" s="29">
        <v>-0.40250000000000002</v>
      </c>
      <c r="BX43" s="25">
        <v>-448.04</v>
      </c>
      <c r="BY43" s="35"/>
      <c r="BZ43" s="35"/>
      <c r="CA43" s="24" t="s">
        <v>247</v>
      </c>
      <c r="CB43" s="21">
        <v>214</v>
      </c>
      <c r="CC43" s="21">
        <v>233</v>
      </c>
      <c r="CD43" s="29">
        <v>-8.1500000000000003E-2</v>
      </c>
      <c r="CE43" s="25">
        <v>-19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301</v>
      </c>
      <c r="J44" s="21">
        <v>275</v>
      </c>
      <c r="K44" s="21">
        <v>341</v>
      </c>
      <c r="L44" s="29">
        <v>-0.19350000000000001</v>
      </c>
      <c r="M44" s="25">
        <v>-66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137</v>
      </c>
      <c r="X44" s="21">
        <v>285</v>
      </c>
      <c r="Y44" s="21">
        <v>314.29000000000002</v>
      </c>
      <c r="Z44" s="29">
        <v>-9.3200000000000005E-2</v>
      </c>
      <c r="AA44" s="21">
        <v>-29.29</v>
      </c>
      <c r="AB44" s="35"/>
      <c r="AC44" s="35"/>
      <c r="AD44" s="24"/>
      <c r="AE44" s="21"/>
      <c r="AF44" s="21"/>
      <c r="AG44" s="29"/>
      <c r="AH44" s="2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289</v>
      </c>
      <c r="BU44" s="21">
        <v>598</v>
      </c>
      <c r="BV44" s="21">
        <v>980</v>
      </c>
      <c r="BW44" s="29">
        <v>-0.38979999999999998</v>
      </c>
      <c r="BX44" s="25">
        <v>-382</v>
      </c>
      <c r="BY44" s="35"/>
      <c r="BZ44" s="35"/>
      <c r="CA44" s="24" t="s">
        <v>250</v>
      </c>
      <c r="CB44" s="21">
        <v>236</v>
      </c>
      <c r="CC44" s="21">
        <v>252</v>
      </c>
      <c r="CD44" s="29">
        <v>-6.3500000000000001E-2</v>
      </c>
      <c r="CE44" s="25">
        <v>-16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105</v>
      </c>
      <c r="J45" s="21">
        <v>200</v>
      </c>
      <c r="K45" s="21">
        <v>247</v>
      </c>
      <c r="L45" s="29">
        <v>-0.1903</v>
      </c>
      <c r="M45" s="25">
        <v>-47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/>
      <c r="AE45" s="21"/>
      <c r="AF45" s="21"/>
      <c r="AG45" s="29"/>
      <c r="AH45" s="2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292</v>
      </c>
      <c r="BU45" s="21">
        <v>1250</v>
      </c>
      <c r="BV45" s="21">
        <v>2046.37</v>
      </c>
      <c r="BW45" s="29">
        <v>-0.38919999999999999</v>
      </c>
      <c r="BX45" s="25">
        <v>-796.37</v>
      </c>
      <c r="BY45" s="35"/>
      <c r="BZ45" s="35"/>
      <c r="CA45" s="24" t="s">
        <v>252</v>
      </c>
      <c r="CB45" s="21">
        <v>307.47000000000003</v>
      </c>
      <c r="CC45" s="21">
        <v>313.25</v>
      </c>
      <c r="CD45" s="29">
        <v>-1.8499999999999999E-2</v>
      </c>
      <c r="CE45" s="25">
        <v>-5.78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83</v>
      </c>
      <c r="J46" s="21">
        <v>201</v>
      </c>
      <c r="K46" s="21">
        <v>247</v>
      </c>
      <c r="L46" s="29">
        <v>-0.1862</v>
      </c>
      <c r="M46" s="25">
        <v>-46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291</v>
      </c>
      <c r="BU46" s="21">
        <v>1990</v>
      </c>
      <c r="BV46" s="21">
        <v>3255</v>
      </c>
      <c r="BW46" s="29">
        <v>-0.3886</v>
      </c>
      <c r="BX46" s="25">
        <v>-1265</v>
      </c>
      <c r="BY46" s="35"/>
      <c r="BZ46" s="35"/>
      <c r="CA46" s="24" t="s">
        <v>245</v>
      </c>
      <c r="CB46" s="21">
        <v>219</v>
      </c>
      <c r="CC46" s="21">
        <v>219</v>
      </c>
      <c r="CD46" s="29">
        <v>0</v>
      </c>
      <c r="CE46" s="25">
        <v>0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91</v>
      </c>
      <c r="J47" s="21">
        <v>232.7</v>
      </c>
      <c r="K47" s="21">
        <v>285.89999999999998</v>
      </c>
      <c r="L47" s="29">
        <v>-0.18609999999999999</v>
      </c>
      <c r="M47" s="25">
        <v>-53.2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212</v>
      </c>
      <c r="BU47" s="21">
        <v>541.9</v>
      </c>
      <c r="BV47" s="21">
        <v>884.03</v>
      </c>
      <c r="BW47" s="29">
        <v>-0.38700000000000001</v>
      </c>
      <c r="BX47" s="25">
        <v>-342.13</v>
      </c>
      <c r="BY47" s="35"/>
      <c r="BZ47" s="35"/>
      <c r="CA47" s="24" t="s">
        <v>257</v>
      </c>
      <c r="CB47" s="21">
        <v>478.73</v>
      </c>
      <c r="CC47" s="21">
        <v>471.82</v>
      </c>
      <c r="CD47" s="29">
        <v>1.46E-2</v>
      </c>
      <c r="CE47" s="25">
        <v>6.91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89</v>
      </c>
      <c r="J48" s="21">
        <v>222.43</v>
      </c>
      <c r="K48" s="21">
        <v>272.08</v>
      </c>
      <c r="L48" s="29">
        <v>-0.1825</v>
      </c>
      <c r="M48" s="25">
        <v>-49.65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213</v>
      </c>
      <c r="BU48" s="21">
        <v>535</v>
      </c>
      <c r="BV48" s="21">
        <v>870</v>
      </c>
      <c r="BW48" s="29">
        <v>-0.3851</v>
      </c>
      <c r="BX48" s="25">
        <v>-335</v>
      </c>
      <c r="BY48" s="35"/>
      <c r="BZ48" s="35"/>
      <c r="CA48" s="24" t="s">
        <v>255</v>
      </c>
      <c r="CB48" s="21">
        <v>519</v>
      </c>
      <c r="CC48" s="21">
        <v>469</v>
      </c>
      <c r="CD48" s="29">
        <v>0.1066</v>
      </c>
      <c r="CE48" s="25">
        <v>50</v>
      </c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84</v>
      </c>
      <c r="J49" s="21">
        <v>208</v>
      </c>
      <c r="K49" s="21">
        <v>254.33</v>
      </c>
      <c r="L49" s="29">
        <v>-0.1822</v>
      </c>
      <c r="M49" s="25">
        <v>-46.33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218</v>
      </c>
      <c r="BU49" s="21">
        <v>498</v>
      </c>
      <c r="BV49" s="21">
        <v>807.7</v>
      </c>
      <c r="BW49" s="29">
        <v>-0.38340000000000002</v>
      </c>
      <c r="BX49" s="25">
        <v>-309.7</v>
      </c>
      <c r="BY49" s="35"/>
      <c r="BZ49" s="35"/>
      <c r="CA49" s="24"/>
      <c r="CB49" s="21"/>
      <c r="CC49" s="21"/>
      <c r="CD49" s="29"/>
      <c r="CE49" s="25"/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273</v>
      </c>
      <c r="J50" s="21">
        <v>381.53</v>
      </c>
      <c r="K50" s="21">
        <v>464.68</v>
      </c>
      <c r="L50" s="29">
        <v>-0.1789</v>
      </c>
      <c r="M50" s="25">
        <v>-83.15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294</v>
      </c>
      <c r="BU50" s="21">
        <v>490.02</v>
      </c>
      <c r="BV50" s="21">
        <v>790.69</v>
      </c>
      <c r="BW50" s="29">
        <v>-0.38030000000000003</v>
      </c>
      <c r="BX50" s="25">
        <v>-300.67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276</v>
      </c>
      <c r="J51" s="21">
        <v>480.9</v>
      </c>
      <c r="K51" s="21">
        <v>584</v>
      </c>
      <c r="L51" s="29">
        <v>-0.17649999999999999</v>
      </c>
      <c r="M51" s="25">
        <v>-103.1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192</v>
      </c>
      <c r="BU51" s="21">
        <v>526.29999999999995</v>
      </c>
      <c r="BV51" s="21">
        <v>840</v>
      </c>
      <c r="BW51" s="29">
        <v>-0.3735</v>
      </c>
      <c r="BX51" s="25">
        <v>-313.7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103</v>
      </c>
      <c r="J52" s="21">
        <v>187.14</v>
      </c>
      <c r="K52" s="21">
        <v>225.71</v>
      </c>
      <c r="L52" s="29">
        <v>-0.1709</v>
      </c>
      <c r="M52" s="25">
        <v>-38.57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193</v>
      </c>
      <c r="BU52" s="21">
        <v>439</v>
      </c>
      <c r="BV52" s="21">
        <v>700</v>
      </c>
      <c r="BW52" s="29">
        <v>-0.37290000000000001</v>
      </c>
      <c r="BX52" s="25">
        <v>-261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81</v>
      </c>
      <c r="J53" s="21">
        <v>267.89999999999998</v>
      </c>
      <c r="K53" s="21">
        <v>322</v>
      </c>
      <c r="L53" s="29">
        <v>-0.16800000000000001</v>
      </c>
      <c r="M53" s="25">
        <v>-54.1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317</v>
      </c>
      <c r="BU53" s="21">
        <v>495</v>
      </c>
      <c r="BV53" s="21">
        <v>775</v>
      </c>
      <c r="BW53" s="29">
        <v>-0.36130000000000001</v>
      </c>
      <c r="BX53" s="25">
        <v>-280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279</v>
      </c>
      <c r="J54" s="21">
        <v>390</v>
      </c>
      <c r="K54" s="21">
        <v>466.1</v>
      </c>
      <c r="L54" s="29">
        <v>-0.1633</v>
      </c>
      <c r="M54" s="25">
        <v>-76.099999999999994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200</v>
      </c>
      <c r="BU54" s="21">
        <v>728.9</v>
      </c>
      <c r="BV54" s="21">
        <v>1134.1099999999999</v>
      </c>
      <c r="BW54" s="29">
        <v>-0.35730000000000001</v>
      </c>
      <c r="BX54" s="25">
        <v>-405.21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101</v>
      </c>
      <c r="J55" s="21">
        <v>219</v>
      </c>
      <c r="K55" s="21">
        <v>261.58999999999997</v>
      </c>
      <c r="L55" s="29">
        <v>-0.1628</v>
      </c>
      <c r="M55" s="25">
        <v>-42.59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216</v>
      </c>
      <c r="BU55" s="21">
        <v>575</v>
      </c>
      <c r="BV55" s="21">
        <v>891.6</v>
      </c>
      <c r="BW55" s="29">
        <v>-0.35510000000000003</v>
      </c>
      <c r="BX55" s="25">
        <v>-316.60000000000002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309</v>
      </c>
      <c r="J56" s="21">
        <v>259.5</v>
      </c>
      <c r="K56" s="21">
        <v>309</v>
      </c>
      <c r="L56" s="29">
        <v>-0.16020000000000001</v>
      </c>
      <c r="M56" s="25">
        <v>-49.5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214</v>
      </c>
      <c r="BU56" s="21">
        <v>538.5</v>
      </c>
      <c r="BV56" s="21">
        <v>834.74</v>
      </c>
      <c r="BW56" s="29">
        <v>-0.35489999999999999</v>
      </c>
      <c r="BX56" s="25">
        <v>-296.24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282</v>
      </c>
      <c r="J57" s="21">
        <v>355</v>
      </c>
      <c r="K57" s="21">
        <v>421</v>
      </c>
      <c r="L57" s="29">
        <v>-0.15679999999999999</v>
      </c>
      <c r="M57" s="25">
        <v>-66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198</v>
      </c>
      <c r="BU57" s="21">
        <v>722.07</v>
      </c>
      <c r="BV57" s="21">
        <v>1118.32</v>
      </c>
      <c r="BW57" s="29">
        <v>-0.3543</v>
      </c>
      <c r="BX57" s="25">
        <v>-396.25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286</v>
      </c>
      <c r="J58" s="21">
        <v>230.7</v>
      </c>
      <c r="K58" s="21">
        <v>273</v>
      </c>
      <c r="L58" s="29">
        <v>-0.15490000000000001</v>
      </c>
      <c r="M58" s="25">
        <v>-42.3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230</v>
      </c>
      <c r="BU58" s="21">
        <v>615</v>
      </c>
      <c r="BV58" s="21">
        <v>951</v>
      </c>
      <c r="BW58" s="29">
        <v>-0.3533</v>
      </c>
      <c r="BX58" s="25">
        <v>-336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97</v>
      </c>
      <c r="J59" s="21">
        <v>257.5</v>
      </c>
      <c r="K59" s="21">
        <v>304</v>
      </c>
      <c r="L59" s="29">
        <v>-0.153</v>
      </c>
      <c r="M59" s="25">
        <v>-46.5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229</v>
      </c>
      <c r="BU59" s="21">
        <v>1776</v>
      </c>
      <c r="BV59" s="21">
        <v>2711.86</v>
      </c>
      <c r="BW59" s="29">
        <v>-0.34510000000000002</v>
      </c>
      <c r="BX59" s="25">
        <v>-935.86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88</v>
      </c>
      <c r="J60" s="21">
        <v>187</v>
      </c>
      <c r="K60" s="21">
        <v>220</v>
      </c>
      <c r="L60" s="29">
        <v>-0.15</v>
      </c>
      <c r="M60" s="25">
        <v>-33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197</v>
      </c>
      <c r="BU60" s="21">
        <v>560</v>
      </c>
      <c r="BV60" s="21">
        <v>854.6</v>
      </c>
      <c r="BW60" s="29">
        <v>-0.34470000000000001</v>
      </c>
      <c r="BX60" s="25">
        <v>-294.60000000000002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116</v>
      </c>
      <c r="J61" s="21">
        <v>641.74</v>
      </c>
      <c r="K61" s="21">
        <v>754.7</v>
      </c>
      <c r="L61" s="29">
        <v>-0.1497</v>
      </c>
      <c r="M61" s="25">
        <v>-112.96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199</v>
      </c>
      <c r="BU61" s="21">
        <v>726.48</v>
      </c>
      <c r="BV61" s="21">
        <v>1107.22</v>
      </c>
      <c r="BW61" s="29">
        <v>-0.34389999999999998</v>
      </c>
      <c r="BX61" s="25">
        <v>-380.74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90</v>
      </c>
      <c r="J62" s="21">
        <v>224.5</v>
      </c>
      <c r="K62" s="21">
        <v>262</v>
      </c>
      <c r="L62" s="29">
        <v>-0.1431</v>
      </c>
      <c r="M62" s="25">
        <v>-37.5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295</v>
      </c>
      <c r="BU62" s="21">
        <v>748.3</v>
      </c>
      <c r="BV62" s="21">
        <v>1140</v>
      </c>
      <c r="BW62" s="29">
        <v>-0.34360000000000002</v>
      </c>
      <c r="BX62" s="25">
        <v>-391.7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98</v>
      </c>
      <c r="J63" s="21">
        <v>264.89999999999998</v>
      </c>
      <c r="K63" s="21">
        <v>309</v>
      </c>
      <c r="L63" s="29">
        <v>-0.14269999999999999</v>
      </c>
      <c r="M63" s="25">
        <v>-44.1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201</v>
      </c>
      <c r="BU63" s="21">
        <v>554</v>
      </c>
      <c r="BV63" s="21">
        <v>841.12</v>
      </c>
      <c r="BW63" s="29">
        <v>-0.34139999999999998</v>
      </c>
      <c r="BX63" s="25">
        <v>-287.12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310</v>
      </c>
      <c r="J64" s="21">
        <v>389.7</v>
      </c>
      <c r="K64" s="21">
        <v>452.8</v>
      </c>
      <c r="L64" s="29">
        <v>-0.1394</v>
      </c>
      <c r="M64" s="25">
        <v>-63.1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209</v>
      </c>
      <c r="BU64" s="21">
        <v>548</v>
      </c>
      <c r="BV64" s="21">
        <v>831.97</v>
      </c>
      <c r="BW64" s="29">
        <v>-0.34129999999999999</v>
      </c>
      <c r="BX64" s="25">
        <v>-283.97000000000003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92</v>
      </c>
      <c r="J65" s="21">
        <v>417.06</v>
      </c>
      <c r="K65" s="21">
        <v>483.41</v>
      </c>
      <c r="L65" s="29">
        <v>-0.13730000000000001</v>
      </c>
      <c r="M65" s="25">
        <v>-66.349999999999994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290</v>
      </c>
      <c r="BU65" s="21">
        <v>919</v>
      </c>
      <c r="BV65" s="21">
        <v>1392.31</v>
      </c>
      <c r="BW65" s="29">
        <v>-0.33989999999999998</v>
      </c>
      <c r="BX65" s="25">
        <v>-473.31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106</v>
      </c>
      <c r="J66" s="21">
        <v>190</v>
      </c>
      <c r="K66" s="21">
        <v>220</v>
      </c>
      <c r="L66" s="29">
        <v>-0.13639999999999999</v>
      </c>
      <c r="M66" s="25">
        <v>-30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208</v>
      </c>
      <c r="BU66" s="21">
        <v>559</v>
      </c>
      <c r="BV66" s="21">
        <v>846.85</v>
      </c>
      <c r="BW66" s="29">
        <v>-0.33989999999999998</v>
      </c>
      <c r="BX66" s="25">
        <v>-287.85000000000002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111</v>
      </c>
      <c r="J67" s="21">
        <v>157.4</v>
      </c>
      <c r="K67" s="21">
        <v>181.14</v>
      </c>
      <c r="L67" s="29">
        <v>-0.13109999999999999</v>
      </c>
      <c r="M67" s="25">
        <v>-23.74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215</v>
      </c>
      <c r="BU67" s="21">
        <v>490</v>
      </c>
      <c r="BV67" s="21">
        <v>740.82</v>
      </c>
      <c r="BW67" s="29">
        <v>-0.33860000000000001</v>
      </c>
      <c r="BX67" s="25">
        <v>-250.82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297</v>
      </c>
      <c r="J68" s="21">
        <v>253</v>
      </c>
      <c r="K68" s="21">
        <v>288.89999999999998</v>
      </c>
      <c r="L68" s="29">
        <v>-0.12429999999999999</v>
      </c>
      <c r="M68" s="25">
        <v>-35.9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222</v>
      </c>
      <c r="BU68" s="21">
        <v>780</v>
      </c>
      <c r="BV68" s="21">
        <v>1171.43</v>
      </c>
      <c r="BW68" s="29">
        <v>-0.33410000000000001</v>
      </c>
      <c r="BX68" s="25">
        <v>-391.43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104</v>
      </c>
      <c r="J69" s="33">
        <v>268</v>
      </c>
      <c r="K69" s="33">
        <v>306</v>
      </c>
      <c r="L69" s="34">
        <v>-0.1242</v>
      </c>
      <c r="M69" s="28">
        <v>-38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219</v>
      </c>
      <c r="BU69" s="21">
        <v>691</v>
      </c>
      <c r="BV69" s="21">
        <v>1036.0999999999999</v>
      </c>
      <c r="BW69" s="29">
        <v>-0.33310000000000001</v>
      </c>
      <c r="BX69" s="25">
        <v>-345.1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113</v>
      </c>
      <c r="J70" s="21">
        <v>138.83000000000001</v>
      </c>
      <c r="K70" s="21">
        <v>157.72999999999999</v>
      </c>
      <c r="L70" s="29">
        <v>-0.1198</v>
      </c>
      <c r="M70" s="21">
        <v>-18.899999999999999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224</v>
      </c>
      <c r="BU70" s="21">
        <v>708</v>
      </c>
      <c r="BV70" s="21">
        <v>1052.17</v>
      </c>
      <c r="BW70" s="29">
        <v>-0.3271</v>
      </c>
      <c r="BX70" s="25">
        <v>-344.17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94</v>
      </c>
      <c r="J71" s="21">
        <v>245</v>
      </c>
      <c r="K71" s="21">
        <v>278</v>
      </c>
      <c r="L71" s="29">
        <v>-0.1187</v>
      </c>
      <c r="M71" s="21">
        <v>-33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233</v>
      </c>
      <c r="BU71" s="21">
        <v>649</v>
      </c>
      <c r="BV71" s="21">
        <v>954.65</v>
      </c>
      <c r="BW71" s="29">
        <v>-0.32019999999999998</v>
      </c>
      <c r="BX71" s="25">
        <v>-305.64999999999998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96</v>
      </c>
      <c r="J72" s="21">
        <v>324.36</v>
      </c>
      <c r="K72" s="21">
        <v>366.55</v>
      </c>
      <c r="L72" s="29">
        <v>-0.11509999999999999</v>
      </c>
      <c r="M72" s="21">
        <v>-42.19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288</v>
      </c>
      <c r="BU72" s="33">
        <v>1345</v>
      </c>
      <c r="BV72" s="33">
        <v>1976</v>
      </c>
      <c r="BW72" s="34">
        <v>-0.31929999999999997</v>
      </c>
      <c r="BX72" s="28">
        <v>-631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107</v>
      </c>
      <c r="J73" s="21">
        <v>263</v>
      </c>
      <c r="K73" s="21">
        <v>297</v>
      </c>
      <c r="L73" s="29">
        <v>-0.1145</v>
      </c>
      <c r="M73" s="21">
        <v>-34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231</v>
      </c>
      <c r="BU73" s="21">
        <v>910</v>
      </c>
      <c r="BV73" s="21">
        <v>1326.67</v>
      </c>
      <c r="BW73" s="29">
        <v>-0.31409999999999999</v>
      </c>
      <c r="BX73" s="21">
        <v>-416.67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284</v>
      </c>
      <c r="J74" s="21">
        <v>273</v>
      </c>
      <c r="K74" s="21">
        <v>305</v>
      </c>
      <c r="L74" s="29">
        <v>-0.10489999999999999</v>
      </c>
      <c r="M74" s="21">
        <v>-32</v>
      </c>
      <c r="N74" s="35"/>
      <c r="O74" s="35"/>
      <c r="P74" s="35"/>
      <c r="BT74" s="21" t="s">
        <v>226</v>
      </c>
      <c r="BU74" s="21">
        <v>589</v>
      </c>
      <c r="BV74" s="21">
        <v>851.69</v>
      </c>
      <c r="BW74" s="29">
        <v>-0.30840000000000001</v>
      </c>
      <c r="BX74" s="21">
        <v>-262.69</v>
      </c>
    </row>
    <row r="75" spans="1:84" x14ac:dyDescent="0.3">
      <c r="I75" s="21" t="s">
        <v>82</v>
      </c>
      <c r="J75" s="21">
        <v>725</v>
      </c>
      <c r="K75" s="21">
        <v>809.8</v>
      </c>
      <c r="L75" s="29">
        <v>-0.1047</v>
      </c>
      <c r="M75" s="21">
        <v>-84.8</v>
      </c>
      <c r="BT75" s="21" t="s">
        <v>211</v>
      </c>
      <c r="BU75" s="21">
        <v>561</v>
      </c>
      <c r="BV75" s="21">
        <v>808.33</v>
      </c>
      <c r="BW75" s="29">
        <v>-0.30599999999999999</v>
      </c>
      <c r="BX75" s="21">
        <v>-247.33</v>
      </c>
    </row>
    <row r="76" spans="1:84" x14ac:dyDescent="0.3">
      <c r="I76" s="21" t="s">
        <v>300</v>
      </c>
      <c r="J76" s="21">
        <v>248</v>
      </c>
      <c r="K76" s="21">
        <v>277</v>
      </c>
      <c r="L76" s="29">
        <v>-0.1047</v>
      </c>
      <c r="M76" s="21">
        <v>-29</v>
      </c>
      <c r="BT76" s="21" t="s">
        <v>204</v>
      </c>
      <c r="BU76" s="21">
        <v>655</v>
      </c>
      <c r="BV76" s="21">
        <v>923</v>
      </c>
      <c r="BW76" s="29">
        <v>-0.29039999999999999</v>
      </c>
      <c r="BX76" s="21">
        <v>-268</v>
      </c>
    </row>
    <row r="77" spans="1:84" x14ac:dyDescent="0.3">
      <c r="I77" s="21" t="s">
        <v>108</v>
      </c>
      <c r="J77" s="21">
        <v>140</v>
      </c>
      <c r="K77" s="21">
        <v>156</v>
      </c>
      <c r="L77" s="29">
        <v>-0.1026</v>
      </c>
      <c r="M77" s="21">
        <v>-16</v>
      </c>
      <c r="BT77" s="21" t="s">
        <v>203</v>
      </c>
      <c r="BU77" s="21">
        <v>690</v>
      </c>
      <c r="BV77" s="21">
        <v>971.2</v>
      </c>
      <c r="BW77" s="29">
        <v>-0.28949999999999998</v>
      </c>
      <c r="BX77" s="21">
        <v>-281.2</v>
      </c>
    </row>
    <row r="78" spans="1:84" x14ac:dyDescent="0.3">
      <c r="I78" s="21" t="s">
        <v>115</v>
      </c>
      <c r="J78" s="21">
        <v>309.89999999999998</v>
      </c>
      <c r="K78" s="21">
        <v>340</v>
      </c>
      <c r="L78" s="29">
        <v>-8.8499999999999995E-2</v>
      </c>
      <c r="M78" s="21">
        <v>-30.1</v>
      </c>
      <c r="BT78" s="21" t="s">
        <v>217</v>
      </c>
      <c r="BU78" s="21">
        <v>585</v>
      </c>
      <c r="BV78" s="21">
        <v>805.92</v>
      </c>
      <c r="BW78" s="29">
        <v>-0.27410000000000001</v>
      </c>
      <c r="BX78" s="21">
        <v>-220.92</v>
      </c>
    </row>
    <row r="79" spans="1:84" x14ac:dyDescent="0.3">
      <c r="I79" s="21" t="s">
        <v>305</v>
      </c>
      <c r="J79" s="21">
        <v>364.9</v>
      </c>
      <c r="K79" s="21">
        <v>400</v>
      </c>
      <c r="L79" s="29">
        <v>-8.7800000000000003E-2</v>
      </c>
      <c r="M79" s="21">
        <v>-35.1</v>
      </c>
      <c r="BT79" s="21" t="s">
        <v>307</v>
      </c>
      <c r="BU79" s="21">
        <v>573.9</v>
      </c>
      <c r="BV79" s="21">
        <v>780</v>
      </c>
      <c r="BW79" s="29">
        <v>-0.26419999999999999</v>
      </c>
      <c r="BX79" s="21">
        <v>-206.1</v>
      </c>
    </row>
    <row r="80" spans="1:84" x14ac:dyDescent="0.3">
      <c r="I80" s="21" t="s">
        <v>86</v>
      </c>
      <c r="J80" s="21">
        <v>291.82</v>
      </c>
      <c r="K80" s="21">
        <v>318.18</v>
      </c>
      <c r="L80" s="29">
        <v>-8.2799999999999999E-2</v>
      </c>
      <c r="M80" s="21">
        <v>-26.36</v>
      </c>
      <c r="BT80" s="21" t="s">
        <v>210</v>
      </c>
      <c r="BU80" s="21">
        <v>670</v>
      </c>
      <c r="BV80" s="21">
        <v>909.91</v>
      </c>
      <c r="BW80" s="29">
        <v>-0.26369999999999999</v>
      </c>
      <c r="BX80" s="21">
        <v>-239.91</v>
      </c>
    </row>
    <row r="81" spans="9:76" x14ac:dyDescent="0.3">
      <c r="I81" s="21" t="s">
        <v>93</v>
      </c>
      <c r="J81" s="21">
        <v>322</v>
      </c>
      <c r="K81" s="21">
        <v>350</v>
      </c>
      <c r="L81" s="29">
        <v>-0.08</v>
      </c>
      <c r="M81" s="21">
        <v>-28</v>
      </c>
      <c r="BT81" s="21" t="s">
        <v>190</v>
      </c>
      <c r="BU81" s="21">
        <v>483.63</v>
      </c>
      <c r="BV81" s="21">
        <v>651.16</v>
      </c>
      <c r="BW81" s="29">
        <v>-0.25729999999999997</v>
      </c>
      <c r="BX81" s="21">
        <v>-167.53</v>
      </c>
    </row>
    <row r="82" spans="9:76" x14ac:dyDescent="0.3">
      <c r="I82" s="21" t="s">
        <v>79</v>
      </c>
      <c r="J82" s="21">
        <v>340.19</v>
      </c>
      <c r="K82" s="21">
        <v>366.36</v>
      </c>
      <c r="L82" s="29">
        <v>-7.1400000000000005E-2</v>
      </c>
      <c r="M82" s="21">
        <v>-26.17</v>
      </c>
      <c r="BT82" s="21" t="s">
        <v>196</v>
      </c>
      <c r="BU82" s="21">
        <v>556.9</v>
      </c>
      <c r="BV82" s="21">
        <v>747.9</v>
      </c>
      <c r="BW82" s="29">
        <v>-0.25540000000000002</v>
      </c>
      <c r="BX82" s="21">
        <v>-191</v>
      </c>
    </row>
    <row r="83" spans="9:76" x14ac:dyDescent="0.3">
      <c r="I83" s="21" t="s">
        <v>277</v>
      </c>
      <c r="J83" s="21">
        <v>386</v>
      </c>
      <c r="K83" s="21">
        <v>413.1</v>
      </c>
      <c r="L83" s="29">
        <v>-6.5600000000000006E-2</v>
      </c>
      <c r="M83" s="21">
        <v>-27.1</v>
      </c>
      <c r="BT83" s="21" t="s">
        <v>194</v>
      </c>
      <c r="BU83" s="21">
        <v>441.9</v>
      </c>
      <c r="BV83" s="21">
        <v>589.32000000000005</v>
      </c>
      <c r="BW83" s="29">
        <v>-0.25019999999999998</v>
      </c>
      <c r="BX83" s="21">
        <v>-147.41999999999999</v>
      </c>
    </row>
    <row r="84" spans="9:76" x14ac:dyDescent="0.3">
      <c r="I84" s="21" t="s">
        <v>311</v>
      </c>
      <c r="J84" s="21">
        <v>367</v>
      </c>
      <c r="K84" s="21">
        <v>390</v>
      </c>
      <c r="L84" s="29">
        <v>-5.8999999999999997E-2</v>
      </c>
      <c r="M84" s="21">
        <v>-23</v>
      </c>
      <c r="BT84" s="21" t="s">
        <v>207</v>
      </c>
      <c r="BU84" s="21">
        <v>679</v>
      </c>
      <c r="BV84" s="21">
        <v>896.83</v>
      </c>
      <c r="BW84" s="29">
        <v>-0.2429</v>
      </c>
      <c r="BX84" s="21">
        <v>-217.83</v>
      </c>
    </row>
    <row r="85" spans="9:76" x14ac:dyDescent="0.3">
      <c r="I85" s="21" t="s">
        <v>298</v>
      </c>
      <c r="J85" s="21">
        <v>392</v>
      </c>
      <c r="K85" s="21">
        <v>414.9</v>
      </c>
      <c r="L85" s="29">
        <v>-5.5199999999999999E-2</v>
      </c>
      <c r="M85" s="21">
        <v>-22.9</v>
      </c>
      <c r="BT85" s="21" t="s">
        <v>318</v>
      </c>
      <c r="BU85" s="21">
        <v>1187</v>
      </c>
      <c r="BV85" s="21">
        <v>660.7</v>
      </c>
      <c r="BW85" s="29">
        <v>0.79659999999999997</v>
      </c>
      <c r="BX85" s="21">
        <v>526.29999999999995</v>
      </c>
    </row>
    <row r="86" spans="9:76" x14ac:dyDescent="0.3">
      <c r="I86" s="21" t="s">
        <v>281</v>
      </c>
      <c r="J86" s="21">
        <v>274</v>
      </c>
      <c r="K86" s="21">
        <v>285</v>
      </c>
      <c r="L86" s="29">
        <v>-3.8600000000000002E-2</v>
      </c>
      <c r="M86" s="21">
        <v>-11</v>
      </c>
    </row>
    <row r="87" spans="9:76" x14ac:dyDescent="0.3">
      <c r="I87" s="21" t="s">
        <v>303</v>
      </c>
      <c r="J87" s="21">
        <v>265</v>
      </c>
      <c r="K87" s="21">
        <v>274.89999999999998</v>
      </c>
      <c r="L87" s="29">
        <v>-3.5999999999999997E-2</v>
      </c>
      <c r="M87" s="21">
        <v>-9.9</v>
      </c>
    </row>
    <row r="88" spans="9:76" x14ac:dyDescent="0.3">
      <c r="I88" s="21" t="s">
        <v>285</v>
      </c>
      <c r="J88" s="21">
        <v>385</v>
      </c>
      <c r="K88" s="21">
        <v>396</v>
      </c>
      <c r="L88" s="29">
        <v>-2.7799999999999998E-2</v>
      </c>
      <c r="M88" s="21">
        <v>-11</v>
      </c>
    </row>
    <row r="89" spans="9:76" x14ac:dyDescent="0.3">
      <c r="I89" s="21" t="s">
        <v>99</v>
      </c>
      <c r="J89" s="21">
        <v>253.9</v>
      </c>
      <c r="K89" s="21">
        <v>243</v>
      </c>
      <c r="L89" s="29">
        <v>4.4900000000000002E-2</v>
      </c>
      <c r="M89" s="21">
        <v>10.9</v>
      </c>
    </row>
    <row r="90" spans="9:76" x14ac:dyDescent="0.3">
      <c r="I90" s="21" t="s">
        <v>312</v>
      </c>
      <c r="J90" s="21">
        <v>297.7</v>
      </c>
      <c r="K90" s="21">
        <v>275</v>
      </c>
      <c r="L90" s="29">
        <v>8.2500000000000004E-2</v>
      </c>
      <c r="M90" s="21">
        <v>22.7</v>
      </c>
    </row>
    <row r="91" spans="9:76" x14ac:dyDescent="0.3">
      <c r="I91" s="21" t="s">
        <v>117</v>
      </c>
      <c r="J91" s="21">
        <v>420.45</v>
      </c>
      <c r="K91" s="21">
        <v>386.73</v>
      </c>
      <c r="L91" s="29">
        <v>8.72E-2</v>
      </c>
      <c r="M91" s="21">
        <v>33.72</v>
      </c>
    </row>
    <row r="92" spans="9:76" x14ac:dyDescent="0.3">
      <c r="I92" s="21" t="s">
        <v>313</v>
      </c>
      <c r="J92" s="21">
        <v>437.1</v>
      </c>
      <c r="K92" s="21">
        <v>312.7</v>
      </c>
      <c r="L92" s="29">
        <v>0.39779999999999999</v>
      </c>
      <c r="M92" s="21">
        <v>124.4</v>
      </c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A5037-7CAE-459F-ACD2-378A4D2B9ABF}">
  <dimension ref="A1:CF102"/>
  <sheetViews>
    <sheetView topLeftCell="G1" zoomScale="78" zoomScaleNormal="70" workbookViewId="0">
      <selection activeCell="CG41" sqref="CG41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267</v>
      </c>
      <c r="B1" s="76"/>
      <c r="C1" s="76"/>
      <c r="D1" s="77"/>
      <c r="I1" s="35"/>
      <c r="J1" s="66" t="s">
        <v>43</v>
      </c>
      <c r="K1" s="67"/>
      <c r="L1" s="67"/>
      <c r="M1" s="67"/>
      <c r="N1" s="67"/>
      <c r="O1" s="67"/>
      <c r="P1" s="68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9"/>
      <c r="K2" s="70"/>
      <c r="L2" s="70"/>
      <c r="M2" s="70"/>
      <c r="N2" s="70"/>
      <c r="O2" s="70"/>
      <c r="P2" s="71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272</v>
      </c>
      <c r="D3" s="25"/>
      <c r="I3" s="35"/>
      <c r="J3" s="69"/>
      <c r="K3" s="70"/>
      <c r="L3" s="70"/>
      <c r="M3" s="70"/>
      <c r="N3" s="70"/>
      <c r="O3" s="70"/>
      <c r="P3" s="71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53</v>
      </c>
      <c r="L5" s="21">
        <v>5983.55</v>
      </c>
      <c r="M5" s="21">
        <v>3409.16</v>
      </c>
      <c r="N5" s="29">
        <v>0.75509999999999999</v>
      </c>
      <c r="O5" s="21">
        <v>2574.39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49</v>
      </c>
      <c r="L6" s="21">
        <v>3094.97</v>
      </c>
      <c r="M6" s="21">
        <v>1997.52</v>
      </c>
      <c r="N6" s="29">
        <v>0.5494</v>
      </c>
      <c r="O6" s="21">
        <v>1097.45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48</v>
      </c>
      <c r="L7" s="21">
        <v>11752.84</v>
      </c>
      <c r="M7" s="21">
        <v>8443.07</v>
      </c>
      <c r="N7" s="29">
        <v>0.39200000000000002</v>
      </c>
      <c r="O7" s="21">
        <v>3309.77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52</v>
      </c>
      <c r="L8" s="21">
        <v>6034.55</v>
      </c>
      <c r="M8" s="21">
        <v>4354.6099999999997</v>
      </c>
      <c r="N8" s="29">
        <v>0.38579999999999998</v>
      </c>
      <c r="O8" s="21">
        <v>1679.94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51</v>
      </c>
      <c r="L9" s="21">
        <v>12247.54</v>
      </c>
      <c r="M9" s="21">
        <v>9203.56</v>
      </c>
      <c r="N9" s="29">
        <v>0.33069999999999999</v>
      </c>
      <c r="O9" s="21">
        <v>3043.98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44</v>
      </c>
      <c r="L10" s="21">
        <v>1989.93</v>
      </c>
      <c r="M10" s="21">
        <v>1517.67</v>
      </c>
      <c r="N10" s="29">
        <v>0.31119999999999998</v>
      </c>
      <c r="O10" s="21">
        <v>472.26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47</v>
      </c>
      <c r="L11" s="21">
        <v>4276.38</v>
      </c>
      <c r="M11" s="21">
        <v>3365.37</v>
      </c>
      <c r="N11" s="29">
        <v>0.2707</v>
      </c>
      <c r="O11" s="21">
        <v>911.01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54</v>
      </c>
      <c r="L12" s="21">
        <v>4132.25</v>
      </c>
      <c r="M12" s="21">
        <v>3256.32</v>
      </c>
      <c r="N12" s="29">
        <v>0.26900000000000002</v>
      </c>
      <c r="O12" s="21">
        <v>875.93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32</v>
      </c>
      <c r="L13" s="21">
        <v>2227.16</v>
      </c>
      <c r="M13" s="21">
        <v>1821.62</v>
      </c>
      <c r="N13" s="29">
        <v>0.22259999999999999</v>
      </c>
      <c r="O13" s="21">
        <v>405.54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46</v>
      </c>
      <c r="L14" s="21">
        <v>76.42</v>
      </c>
      <c r="M14" s="21">
        <v>62.72</v>
      </c>
      <c r="N14" s="29">
        <v>0.21840000000000001</v>
      </c>
      <c r="O14" s="21">
        <v>13.7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50</v>
      </c>
      <c r="L15" s="21">
        <v>1577.34</v>
      </c>
      <c r="M15" s="21">
        <v>1301.06</v>
      </c>
      <c r="N15" s="29">
        <v>0.21229999999999999</v>
      </c>
      <c r="O15" s="21">
        <v>276.27999999999997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55</v>
      </c>
      <c r="L16" s="21">
        <v>1380.31</v>
      </c>
      <c r="M16" s="21">
        <v>1200.47</v>
      </c>
      <c r="N16" s="29">
        <v>0.14979999999999999</v>
      </c>
      <c r="O16" s="21">
        <v>179.84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56</v>
      </c>
      <c r="L17" s="21">
        <v>14.96</v>
      </c>
      <c r="M17" s="21">
        <v>13.45</v>
      </c>
      <c r="N17" s="29">
        <v>0.1123</v>
      </c>
      <c r="O17" s="41">
        <v>1.51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45</v>
      </c>
      <c r="L18" s="33">
        <v>2434.87</v>
      </c>
      <c r="M18" s="33">
        <v>2249.4299999999998</v>
      </c>
      <c r="N18" s="34">
        <v>8.2400000000000001E-2</v>
      </c>
      <c r="O18" s="33">
        <v>185.44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2" t="s">
        <v>77</v>
      </c>
      <c r="C26" s="73"/>
      <c r="D26" s="73"/>
      <c r="E26" s="73"/>
      <c r="F26" s="74"/>
      <c r="G26" s="35"/>
      <c r="H26" s="35"/>
      <c r="I26" s="35"/>
      <c r="J26" s="35"/>
      <c r="K26" s="35"/>
      <c r="L26" s="35"/>
      <c r="M26" s="35"/>
      <c r="N26" s="35"/>
      <c r="O26" s="35"/>
      <c r="P26" s="60" t="s">
        <v>124</v>
      </c>
      <c r="Q26" s="61"/>
      <c r="R26" s="61"/>
      <c r="S26" s="61"/>
      <c r="T26" s="62"/>
      <c r="U26" s="35"/>
      <c r="V26" s="35"/>
      <c r="W26" s="60" t="s">
        <v>141</v>
      </c>
      <c r="X26" s="61"/>
      <c r="Y26" s="61"/>
      <c r="Z26" s="61"/>
      <c r="AA26" s="62"/>
      <c r="AB26" s="35"/>
      <c r="AC26" s="35"/>
      <c r="AD26" s="60" t="s">
        <v>153</v>
      </c>
      <c r="AE26" s="61"/>
      <c r="AF26" s="61"/>
      <c r="AG26" s="61"/>
      <c r="AH26" s="62"/>
      <c r="AI26" s="35"/>
      <c r="AJ26" s="35"/>
      <c r="AK26" s="60" t="s">
        <v>174</v>
      </c>
      <c r="AL26" s="61"/>
      <c r="AM26" s="61"/>
      <c r="AN26" s="61"/>
      <c r="AO26" s="62"/>
      <c r="AP26" s="35"/>
      <c r="AQ26" s="35"/>
      <c r="AR26" s="60" t="s">
        <v>177</v>
      </c>
      <c r="AS26" s="61"/>
      <c r="AT26" s="61"/>
      <c r="AU26" s="61"/>
      <c r="AV26" s="62"/>
      <c r="AW26" s="35"/>
      <c r="AX26" s="35"/>
      <c r="AY26" s="60" t="s">
        <v>178</v>
      </c>
      <c r="AZ26" s="61"/>
      <c r="BA26" s="61"/>
      <c r="BB26" s="61"/>
      <c r="BC26" s="62"/>
      <c r="BD26" s="35"/>
      <c r="BE26" s="35"/>
      <c r="BF26" s="60" t="s">
        <v>179</v>
      </c>
      <c r="BG26" s="61"/>
      <c r="BH26" s="61"/>
      <c r="BI26" s="61"/>
      <c r="BJ26" s="62"/>
      <c r="BK26" s="35"/>
      <c r="BL26" s="35"/>
      <c r="BM26" s="60" t="s">
        <v>188</v>
      </c>
      <c r="BN26" s="61"/>
      <c r="BO26" s="61"/>
      <c r="BP26" s="61"/>
      <c r="BQ26" s="62"/>
      <c r="BR26" s="35"/>
      <c r="BS26" s="35"/>
      <c r="BT26" s="60" t="s">
        <v>189</v>
      </c>
      <c r="BU26" s="61"/>
      <c r="BV26" s="61"/>
      <c r="BW26" s="61"/>
      <c r="BX26" s="62"/>
      <c r="BY26" s="35"/>
      <c r="BZ26" s="35"/>
      <c r="CA26" s="60" t="s">
        <v>234</v>
      </c>
      <c r="CB26" s="61"/>
      <c r="CC26" s="61"/>
      <c r="CD26" s="61"/>
      <c r="CE26" s="62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0" t="s">
        <v>118</v>
      </c>
      <c r="J27" s="61"/>
      <c r="K27" s="61"/>
      <c r="L27" s="61"/>
      <c r="M27" s="62"/>
      <c r="N27" s="35"/>
      <c r="O27" s="35"/>
      <c r="P27" s="63"/>
      <c r="Q27" s="64"/>
      <c r="R27" s="64"/>
      <c r="S27" s="64"/>
      <c r="T27" s="65"/>
      <c r="U27" s="35"/>
      <c r="V27" s="35"/>
      <c r="W27" s="63"/>
      <c r="X27" s="64"/>
      <c r="Y27" s="64"/>
      <c r="Z27" s="64"/>
      <c r="AA27" s="65"/>
      <c r="AB27" s="35"/>
      <c r="AC27" s="35"/>
      <c r="AD27" s="63"/>
      <c r="AE27" s="64"/>
      <c r="AF27" s="64"/>
      <c r="AG27" s="64"/>
      <c r="AH27" s="65"/>
      <c r="AI27" s="35"/>
      <c r="AJ27" s="35"/>
      <c r="AK27" s="63"/>
      <c r="AL27" s="64"/>
      <c r="AM27" s="64"/>
      <c r="AN27" s="64"/>
      <c r="AO27" s="65"/>
      <c r="AP27" s="35"/>
      <c r="AQ27" s="35"/>
      <c r="AR27" s="63"/>
      <c r="AS27" s="64"/>
      <c r="AT27" s="64"/>
      <c r="AU27" s="64"/>
      <c r="AV27" s="65"/>
      <c r="AW27" s="35"/>
      <c r="AX27" s="35"/>
      <c r="AY27" s="63"/>
      <c r="AZ27" s="64"/>
      <c r="BA27" s="64"/>
      <c r="BB27" s="64"/>
      <c r="BC27" s="65"/>
      <c r="BD27" s="35"/>
      <c r="BE27" s="35"/>
      <c r="BF27" s="63"/>
      <c r="BG27" s="64"/>
      <c r="BH27" s="64"/>
      <c r="BI27" s="64"/>
      <c r="BJ27" s="65"/>
      <c r="BK27" s="35"/>
      <c r="BL27" s="35"/>
      <c r="BM27" s="63"/>
      <c r="BN27" s="64"/>
      <c r="BO27" s="64"/>
      <c r="BP27" s="64"/>
      <c r="BQ27" s="65"/>
      <c r="BR27" s="35"/>
      <c r="BS27" s="35"/>
      <c r="BT27" s="63"/>
      <c r="BU27" s="64"/>
      <c r="BV27" s="64"/>
      <c r="BW27" s="64"/>
      <c r="BX27" s="65"/>
      <c r="BY27" s="35"/>
      <c r="BZ27" s="35"/>
      <c r="CA27" s="63"/>
      <c r="CB27" s="64"/>
      <c r="CC27" s="64"/>
      <c r="CD27" s="64"/>
      <c r="CE27" s="65"/>
      <c r="CF27" s="35"/>
    </row>
    <row r="28" spans="1:84" ht="15" thickBot="1" x14ac:dyDescent="0.35">
      <c r="A28" s="35"/>
      <c r="B28" s="24" t="s">
        <v>74</v>
      </c>
      <c r="C28" s="21">
        <v>428</v>
      </c>
      <c r="D28" s="21">
        <v>285</v>
      </c>
      <c r="E28" s="29">
        <v>0.50180000000000002</v>
      </c>
      <c r="F28" s="25">
        <v>143</v>
      </c>
      <c r="G28" s="35"/>
      <c r="H28" s="35"/>
      <c r="I28" s="63"/>
      <c r="J28" s="64"/>
      <c r="K28" s="64"/>
      <c r="L28" s="64"/>
      <c r="M28" s="65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70</v>
      </c>
      <c r="C29" s="21">
        <v>414.1</v>
      </c>
      <c r="D29" s="21">
        <v>279</v>
      </c>
      <c r="E29" s="29">
        <v>0.48420000000000002</v>
      </c>
      <c r="F29" s="25">
        <v>135.1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119</v>
      </c>
      <c r="Q29" s="21">
        <v>931.53</v>
      </c>
      <c r="R29" s="21">
        <v>644.14</v>
      </c>
      <c r="S29" s="29">
        <v>0.44619999999999999</v>
      </c>
      <c r="T29" s="25">
        <v>287.39</v>
      </c>
      <c r="U29" s="35"/>
      <c r="V29" s="35"/>
      <c r="W29" s="21" t="s">
        <v>133</v>
      </c>
      <c r="X29" s="21">
        <v>353</v>
      </c>
      <c r="Y29" s="21">
        <v>252.9</v>
      </c>
      <c r="Z29" s="29">
        <v>0.39579999999999999</v>
      </c>
      <c r="AA29" s="21">
        <v>100.1</v>
      </c>
      <c r="AB29" s="35"/>
      <c r="AC29" s="35"/>
      <c r="AD29" s="24" t="s">
        <v>163</v>
      </c>
      <c r="AE29" s="21">
        <v>724.58</v>
      </c>
      <c r="AF29" s="21">
        <v>433.79</v>
      </c>
      <c r="AG29" s="29">
        <v>0.67030000000000001</v>
      </c>
      <c r="AH29" s="25">
        <v>290.79000000000002</v>
      </c>
      <c r="AI29" s="35"/>
      <c r="AJ29" s="35"/>
      <c r="AK29" s="24" t="s">
        <v>172</v>
      </c>
      <c r="AL29" s="21">
        <v>4930.43</v>
      </c>
      <c r="AM29" s="21">
        <v>3148.26</v>
      </c>
      <c r="AN29" s="29">
        <v>0.56610000000000005</v>
      </c>
      <c r="AO29" s="25">
        <v>1782.17</v>
      </c>
      <c r="AP29" s="35"/>
      <c r="AQ29" s="35"/>
      <c r="AR29" s="26" t="s">
        <v>176</v>
      </c>
      <c r="AS29" s="21">
        <v>922</v>
      </c>
      <c r="AT29" s="21">
        <v>758</v>
      </c>
      <c r="AU29" s="29">
        <v>0.21640000000000001</v>
      </c>
      <c r="AV29" s="25">
        <v>164</v>
      </c>
      <c r="AW29" s="35"/>
      <c r="AX29" s="35"/>
      <c r="AY29" s="24" t="s">
        <v>147</v>
      </c>
      <c r="AZ29" s="21">
        <v>587</v>
      </c>
      <c r="BA29" s="21">
        <v>365.3</v>
      </c>
      <c r="BB29" s="29">
        <v>0.6069</v>
      </c>
      <c r="BC29" s="25">
        <v>221.7</v>
      </c>
      <c r="BD29" s="35"/>
      <c r="BE29" s="35"/>
      <c r="BF29" s="24" t="s">
        <v>180</v>
      </c>
      <c r="BG29" s="21">
        <v>564.64</v>
      </c>
      <c r="BH29" s="21">
        <v>350.9</v>
      </c>
      <c r="BI29" s="29">
        <v>0.60909999999999997</v>
      </c>
      <c r="BJ29" s="25">
        <v>213.74</v>
      </c>
      <c r="BK29" s="35"/>
      <c r="BL29" s="35"/>
      <c r="BM29" s="24" t="s">
        <v>185</v>
      </c>
      <c r="BN29" s="21">
        <v>455.24</v>
      </c>
      <c r="BO29" s="21">
        <v>245.71</v>
      </c>
      <c r="BP29" s="29">
        <v>0.8528</v>
      </c>
      <c r="BQ29" s="25">
        <v>209.53</v>
      </c>
      <c r="BR29" s="35"/>
      <c r="BS29" s="35"/>
      <c r="BT29" s="24" t="s">
        <v>335</v>
      </c>
      <c r="BU29" s="21">
        <v>2190.91</v>
      </c>
      <c r="BV29" s="21">
        <v>771.45</v>
      </c>
      <c r="BW29" s="29">
        <v>1.84</v>
      </c>
      <c r="BX29" s="25">
        <v>1419.46</v>
      </c>
      <c r="BY29" s="35"/>
      <c r="BZ29" s="35"/>
      <c r="CA29" s="24" t="s">
        <v>256</v>
      </c>
      <c r="CB29" s="21">
        <v>276.14999999999998</v>
      </c>
      <c r="CC29" s="21">
        <v>220.18</v>
      </c>
      <c r="CD29" s="29">
        <v>0.25419999999999998</v>
      </c>
      <c r="CE29" s="25">
        <v>55.97</v>
      </c>
      <c r="CF29" s="35"/>
    </row>
    <row r="30" spans="1:84" x14ac:dyDescent="0.3">
      <c r="A30" s="35"/>
      <c r="B30" s="24" t="s">
        <v>69</v>
      </c>
      <c r="C30" s="21">
        <v>384</v>
      </c>
      <c r="D30" s="21">
        <v>260.08999999999997</v>
      </c>
      <c r="E30" s="29">
        <v>0.47639999999999999</v>
      </c>
      <c r="F30" s="25">
        <v>123.91</v>
      </c>
      <c r="G30" s="35"/>
      <c r="H30" s="35"/>
      <c r="I30" s="24" t="s">
        <v>320</v>
      </c>
      <c r="J30" s="21">
        <v>800</v>
      </c>
      <c r="K30" s="21">
        <v>510</v>
      </c>
      <c r="L30" s="29">
        <v>0.56859999999999999</v>
      </c>
      <c r="M30" s="25">
        <v>290</v>
      </c>
      <c r="N30" s="35"/>
      <c r="O30" s="35"/>
      <c r="P30" s="24" t="s">
        <v>287</v>
      </c>
      <c r="Q30" s="21">
        <v>778.9</v>
      </c>
      <c r="R30" s="21">
        <v>610.70000000000005</v>
      </c>
      <c r="S30" s="29">
        <v>0.27539999999999998</v>
      </c>
      <c r="T30" s="25">
        <v>168.2</v>
      </c>
      <c r="U30" s="35"/>
      <c r="V30" s="35"/>
      <c r="W30" s="21" t="s">
        <v>137</v>
      </c>
      <c r="X30" s="21">
        <v>389.9</v>
      </c>
      <c r="Y30" s="21">
        <v>283.3</v>
      </c>
      <c r="Z30" s="29">
        <v>0.37630000000000002</v>
      </c>
      <c r="AA30" s="21">
        <v>106.6</v>
      </c>
      <c r="AB30" s="35"/>
      <c r="AC30" s="35"/>
      <c r="AD30" s="24" t="s">
        <v>159</v>
      </c>
      <c r="AE30" s="21">
        <v>760.91</v>
      </c>
      <c r="AF30" s="21">
        <v>498.18</v>
      </c>
      <c r="AG30" s="29">
        <v>0.52739999999999998</v>
      </c>
      <c r="AH30" s="25">
        <v>262.73</v>
      </c>
      <c r="AI30" s="35"/>
      <c r="AJ30" s="35"/>
      <c r="AK30" s="21" t="s">
        <v>173</v>
      </c>
      <c r="AL30" s="21">
        <v>4468</v>
      </c>
      <c r="AM30" s="21">
        <v>3100</v>
      </c>
      <c r="AN30" s="29">
        <v>0.44130000000000003</v>
      </c>
      <c r="AO30" s="21">
        <v>1368</v>
      </c>
      <c r="AP30" s="35"/>
      <c r="AQ30" s="35"/>
      <c r="AR30" s="21" t="s">
        <v>175</v>
      </c>
      <c r="AS30" s="21">
        <v>720.76</v>
      </c>
      <c r="AT30" s="21">
        <v>626.25</v>
      </c>
      <c r="AU30" s="29">
        <v>0.15090000000000001</v>
      </c>
      <c r="AV30" s="21">
        <v>94.51</v>
      </c>
      <c r="AW30" s="35"/>
      <c r="AX30" s="35"/>
      <c r="AY30" s="24" t="s">
        <v>333</v>
      </c>
      <c r="AZ30" s="21">
        <v>571.38</v>
      </c>
      <c r="BA30" s="21">
        <v>372.76</v>
      </c>
      <c r="BB30" s="29">
        <v>0.53280000000000005</v>
      </c>
      <c r="BC30" s="25">
        <v>198.62</v>
      </c>
      <c r="BD30" s="35"/>
      <c r="BE30" s="35"/>
      <c r="BF30" s="24" t="s">
        <v>183</v>
      </c>
      <c r="BG30" s="21">
        <v>37995</v>
      </c>
      <c r="BH30" s="21">
        <v>25350</v>
      </c>
      <c r="BI30" s="29">
        <v>0.49880000000000002</v>
      </c>
      <c r="BJ30" s="25">
        <v>12645</v>
      </c>
      <c r="BK30" s="35"/>
      <c r="BL30" s="35"/>
      <c r="BM30" s="24" t="s">
        <v>186</v>
      </c>
      <c r="BN30" s="21">
        <v>776.92</v>
      </c>
      <c r="BO30" s="21">
        <v>488.46</v>
      </c>
      <c r="BP30" s="29">
        <v>0.59050000000000002</v>
      </c>
      <c r="BQ30" s="25">
        <v>288.45999999999998</v>
      </c>
      <c r="BR30" s="35"/>
      <c r="BS30" s="35"/>
      <c r="BT30" s="24" t="s">
        <v>200</v>
      </c>
      <c r="BU30" s="21">
        <v>1080</v>
      </c>
      <c r="BV30" s="21">
        <v>727</v>
      </c>
      <c r="BW30" s="29">
        <v>0.48559999999999998</v>
      </c>
      <c r="BX30" s="25">
        <v>353</v>
      </c>
      <c r="BY30" s="35"/>
      <c r="BZ30" s="35"/>
      <c r="CA30" s="24" t="s">
        <v>240</v>
      </c>
      <c r="CB30" s="21">
        <v>220.69</v>
      </c>
      <c r="CC30" s="21">
        <v>181.19</v>
      </c>
      <c r="CD30" s="29">
        <v>0.218</v>
      </c>
      <c r="CE30" s="25">
        <v>39.5</v>
      </c>
      <c r="CF30" s="35"/>
    </row>
    <row r="31" spans="1:84" ht="15" thickBot="1" x14ac:dyDescent="0.35">
      <c r="A31" s="35"/>
      <c r="B31" s="24" t="s">
        <v>65</v>
      </c>
      <c r="C31" s="21">
        <v>399</v>
      </c>
      <c r="D31" s="21">
        <v>281.10000000000002</v>
      </c>
      <c r="E31" s="29">
        <v>0.4194</v>
      </c>
      <c r="F31" s="25">
        <v>117.9</v>
      </c>
      <c r="G31" s="35"/>
      <c r="H31" s="35"/>
      <c r="I31" s="24" t="s">
        <v>116</v>
      </c>
      <c r="J31" s="21">
        <v>892.17</v>
      </c>
      <c r="K31" s="21">
        <v>630.26</v>
      </c>
      <c r="L31" s="29">
        <v>0.41560000000000002</v>
      </c>
      <c r="M31" s="25">
        <v>261.91000000000003</v>
      </c>
      <c r="N31" s="35"/>
      <c r="O31" s="35"/>
      <c r="P31" s="24" t="s">
        <v>121</v>
      </c>
      <c r="Q31" s="21">
        <v>535</v>
      </c>
      <c r="R31" s="21">
        <v>436.5</v>
      </c>
      <c r="S31" s="29">
        <v>0.22570000000000001</v>
      </c>
      <c r="T31" s="25">
        <v>98.5</v>
      </c>
      <c r="U31" s="35"/>
      <c r="V31" s="35"/>
      <c r="W31" s="21" t="s">
        <v>126</v>
      </c>
      <c r="X31" s="21">
        <v>433.65</v>
      </c>
      <c r="Y31" s="21">
        <v>315.38</v>
      </c>
      <c r="Z31" s="29">
        <v>0.375</v>
      </c>
      <c r="AA31" s="21">
        <v>118.27</v>
      </c>
      <c r="AB31" s="35"/>
      <c r="AC31" s="35"/>
      <c r="AD31" s="24" t="s">
        <v>306</v>
      </c>
      <c r="AE31" s="21">
        <v>596.52</v>
      </c>
      <c r="AF31" s="21">
        <v>400.44</v>
      </c>
      <c r="AG31" s="29">
        <v>0.48970000000000002</v>
      </c>
      <c r="AH31" s="25">
        <v>196.08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21"/>
      <c r="AS31" s="33"/>
      <c r="AT31" s="33"/>
      <c r="AU31" s="34"/>
      <c r="AV31" s="28"/>
      <c r="AW31" s="35"/>
      <c r="AX31" s="35"/>
      <c r="AY31" s="24" t="s">
        <v>148</v>
      </c>
      <c r="AZ31" s="21">
        <v>708.31</v>
      </c>
      <c r="BA31" s="21">
        <v>490.02</v>
      </c>
      <c r="BB31" s="29">
        <v>0.44550000000000001</v>
      </c>
      <c r="BC31" s="25">
        <v>218.29</v>
      </c>
      <c r="BD31" s="35"/>
      <c r="BE31" s="35"/>
      <c r="BF31" s="24" t="s">
        <v>182</v>
      </c>
      <c r="BG31" s="21">
        <v>15741</v>
      </c>
      <c r="BH31" s="21">
        <v>11270</v>
      </c>
      <c r="BI31" s="29">
        <v>0.3967</v>
      </c>
      <c r="BJ31" s="25">
        <v>4471</v>
      </c>
      <c r="BK31" s="35"/>
      <c r="BL31" s="35"/>
      <c r="BM31" s="24" t="s">
        <v>184</v>
      </c>
      <c r="BN31" s="21">
        <v>820</v>
      </c>
      <c r="BO31" s="21">
        <v>557.79999999999995</v>
      </c>
      <c r="BP31" s="29">
        <v>0.47010000000000002</v>
      </c>
      <c r="BQ31" s="25">
        <v>262.2</v>
      </c>
      <c r="BR31" s="35"/>
      <c r="BS31" s="35"/>
      <c r="BT31" s="24" t="s">
        <v>224</v>
      </c>
      <c r="BU31" s="21">
        <v>1028</v>
      </c>
      <c r="BV31" s="21">
        <v>705</v>
      </c>
      <c r="BW31" s="29">
        <v>0.4582</v>
      </c>
      <c r="BX31" s="25">
        <v>323</v>
      </c>
      <c r="BY31" s="35"/>
      <c r="BZ31" s="35"/>
      <c r="CA31" s="24" t="s">
        <v>319</v>
      </c>
      <c r="CB31" s="21">
        <v>214.9</v>
      </c>
      <c r="CC31" s="21">
        <v>179.5</v>
      </c>
      <c r="CD31" s="29">
        <v>0.19719999999999999</v>
      </c>
      <c r="CE31" s="25">
        <v>35.4</v>
      </c>
      <c r="CF31" s="35"/>
    </row>
    <row r="32" spans="1:84" ht="15" thickBot="1" x14ac:dyDescent="0.35">
      <c r="A32" s="35"/>
      <c r="B32" s="24" t="s">
        <v>67</v>
      </c>
      <c r="C32" s="21">
        <v>359.4</v>
      </c>
      <c r="D32" s="21">
        <v>263.89999999999998</v>
      </c>
      <c r="E32" s="29">
        <v>0.3619</v>
      </c>
      <c r="F32" s="25">
        <v>95.5</v>
      </c>
      <c r="G32" s="35"/>
      <c r="H32" s="35"/>
      <c r="I32" s="24" t="s">
        <v>117</v>
      </c>
      <c r="J32" s="21">
        <v>504.55</v>
      </c>
      <c r="K32" s="21">
        <v>418.18</v>
      </c>
      <c r="L32" s="29">
        <v>0.20649999999999999</v>
      </c>
      <c r="M32" s="25">
        <v>86.37</v>
      </c>
      <c r="N32" s="35"/>
      <c r="O32" s="35"/>
      <c r="P32" s="26" t="s">
        <v>122</v>
      </c>
      <c r="Q32" s="33">
        <v>230.6</v>
      </c>
      <c r="R32" s="33">
        <v>204</v>
      </c>
      <c r="S32" s="34">
        <v>0.13039999999999999</v>
      </c>
      <c r="T32" s="28">
        <v>26.6</v>
      </c>
      <c r="U32" s="35"/>
      <c r="V32" s="35"/>
      <c r="W32" s="21" t="s">
        <v>132</v>
      </c>
      <c r="X32" s="21">
        <v>317.73</v>
      </c>
      <c r="Y32" s="21">
        <v>231.21</v>
      </c>
      <c r="Z32" s="29">
        <v>0.37419999999999998</v>
      </c>
      <c r="AA32" s="21">
        <v>86.52</v>
      </c>
      <c r="AB32" s="35"/>
      <c r="AC32" s="35"/>
      <c r="AD32" s="24" t="s">
        <v>283</v>
      </c>
      <c r="AE32" s="21">
        <v>15100</v>
      </c>
      <c r="AF32" s="21">
        <v>10245</v>
      </c>
      <c r="AG32" s="29">
        <v>0.47389999999999999</v>
      </c>
      <c r="AH32" s="25">
        <v>4855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150</v>
      </c>
      <c r="AZ32" s="21">
        <v>1575.1</v>
      </c>
      <c r="BA32" s="21">
        <v>1273</v>
      </c>
      <c r="BB32" s="29">
        <v>0.23730000000000001</v>
      </c>
      <c r="BC32" s="25">
        <v>302.10000000000002</v>
      </c>
      <c r="BD32" s="35"/>
      <c r="BE32" s="35"/>
      <c r="BF32" s="26" t="s">
        <v>181</v>
      </c>
      <c r="BG32" s="33">
        <v>2154.5500000000002</v>
      </c>
      <c r="BH32" s="33">
        <v>1676.36</v>
      </c>
      <c r="BI32" s="34">
        <v>0.2853</v>
      </c>
      <c r="BJ32" s="28">
        <v>478.19</v>
      </c>
      <c r="BK32" s="35"/>
      <c r="BL32" s="35"/>
      <c r="BM32" s="26" t="s">
        <v>334</v>
      </c>
      <c r="BN32" s="33">
        <v>1029.9000000000001</v>
      </c>
      <c r="BO32" s="33">
        <v>713</v>
      </c>
      <c r="BP32" s="34">
        <v>0.44450000000000001</v>
      </c>
      <c r="BQ32" s="28">
        <v>316.89999999999998</v>
      </c>
      <c r="BR32" s="35"/>
      <c r="BS32" s="35"/>
      <c r="BT32" s="24" t="s">
        <v>228</v>
      </c>
      <c r="BU32" s="21">
        <v>747.66</v>
      </c>
      <c r="BV32" s="21">
        <v>514.95000000000005</v>
      </c>
      <c r="BW32" s="29">
        <v>0.45190000000000002</v>
      </c>
      <c r="BX32" s="25">
        <v>232.71</v>
      </c>
      <c r="BY32" s="35"/>
      <c r="BZ32" s="35"/>
      <c r="CA32" s="24" t="s">
        <v>252</v>
      </c>
      <c r="CB32" s="21">
        <v>360.48</v>
      </c>
      <c r="CC32" s="21">
        <v>301.69</v>
      </c>
      <c r="CD32" s="29">
        <v>0.19489999999999999</v>
      </c>
      <c r="CE32" s="25">
        <v>58.79</v>
      </c>
      <c r="CF32" s="35"/>
    </row>
    <row r="33" spans="1:84" x14ac:dyDescent="0.3">
      <c r="A33" s="35"/>
      <c r="B33" s="24" t="s">
        <v>76</v>
      </c>
      <c r="C33" s="21">
        <v>565</v>
      </c>
      <c r="D33" s="21">
        <v>420</v>
      </c>
      <c r="E33" s="29">
        <v>0.34520000000000001</v>
      </c>
      <c r="F33" s="25">
        <v>145</v>
      </c>
      <c r="G33" s="35"/>
      <c r="H33" s="35"/>
      <c r="I33" s="24" t="s">
        <v>94</v>
      </c>
      <c r="J33" s="21">
        <v>288</v>
      </c>
      <c r="K33" s="21">
        <v>247</v>
      </c>
      <c r="L33" s="29">
        <v>0.16600000000000001</v>
      </c>
      <c r="M33" s="25">
        <v>41</v>
      </c>
      <c r="N33" s="35"/>
      <c r="O33" s="35"/>
      <c r="P33" s="21" t="s">
        <v>120</v>
      </c>
      <c r="Q33" s="21">
        <v>194</v>
      </c>
      <c r="R33" s="21">
        <v>179</v>
      </c>
      <c r="S33" s="29">
        <v>8.3799999999999999E-2</v>
      </c>
      <c r="T33" s="21">
        <v>15</v>
      </c>
      <c r="U33" s="35"/>
      <c r="V33" s="35"/>
      <c r="W33" s="21" t="s">
        <v>138</v>
      </c>
      <c r="X33" s="21">
        <v>380</v>
      </c>
      <c r="Y33" s="21">
        <v>277</v>
      </c>
      <c r="Z33" s="29">
        <v>0.37180000000000002</v>
      </c>
      <c r="AA33" s="21">
        <v>103</v>
      </c>
      <c r="AB33" s="35"/>
      <c r="AC33" s="35"/>
      <c r="AD33" s="24" t="s">
        <v>330</v>
      </c>
      <c r="AE33" s="21">
        <v>650.20000000000005</v>
      </c>
      <c r="AF33" s="21">
        <v>445.8</v>
      </c>
      <c r="AG33" s="29">
        <v>0.45850000000000002</v>
      </c>
      <c r="AH33" s="25">
        <v>204.4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152</v>
      </c>
      <c r="AZ33" s="21">
        <v>768</v>
      </c>
      <c r="BA33" s="21">
        <v>655</v>
      </c>
      <c r="BB33" s="29">
        <v>0.17249999999999999</v>
      </c>
      <c r="BC33" s="25">
        <v>113</v>
      </c>
      <c r="BD33" s="35"/>
      <c r="BE33" s="35"/>
      <c r="BF33" s="35"/>
      <c r="BG33" s="35"/>
      <c r="BH33" s="35"/>
      <c r="BI33" s="35"/>
      <c r="BJ33" s="35"/>
      <c r="BK33" s="35"/>
      <c r="BL33" s="35"/>
      <c r="BM33" s="21" t="s">
        <v>187</v>
      </c>
      <c r="BN33" s="21">
        <v>1439.9</v>
      </c>
      <c r="BO33" s="21">
        <v>1020</v>
      </c>
      <c r="BP33" s="29">
        <v>0.41170000000000001</v>
      </c>
      <c r="BQ33" s="21">
        <v>419.9</v>
      </c>
      <c r="BR33" s="35"/>
      <c r="BS33" s="35"/>
      <c r="BT33" s="24" t="s">
        <v>190</v>
      </c>
      <c r="BU33" s="21">
        <v>693.02</v>
      </c>
      <c r="BV33" s="21">
        <v>484.65</v>
      </c>
      <c r="BW33" s="29">
        <v>0.4299</v>
      </c>
      <c r="BX33" s="25">
        <v>208.37</v>
      </c>
      <c r="BY33" s="35"/>
      <c r="BZ33" s="35"/>
      <c r="CA33" s="24" t="s">
        <v>248</v>
      </c>
      <c r="CB33" s="21">
        <v>637.21</v>
      </c>
      <c r="CC33" s="21">
        <v>534.88</v>
      </c>
      <c r="CD33" s="29">
        <v>0.1913</v>
      </c>
      <c r="CE33" s="25">
        <v>102.33</v>
      </c>
      <c r="CF33" s="35"/>
    </row>
    <row r="34" spans="1:84" x14ac:dyDescent="0.3">
      <c r="A34" s="35"/>
      <c r="B34" s="24" t="s">
        <v>73</v>
      </c>
      <c r="C34" s="21">
        <v>334.74</v>
      </c>
      <c r="D34" s="21">
        <v>250.37</v>
      </c>
      <c r="E34" s="29">
        <v>0.33700000000000002</v>
      </c>
      <c r="F34" s="25">
        <v>84.37</v>
      </c>
      <c r="G34" s="35"/>
      <c r="H34" s="35"/>
      <c r="I34" s="24" t="s">
        <v>86</v>
      </c>
      <c r="J34" s="21">
        <v>339.18</v>
      </c>
      <c r="K34" s="21">
        <v>294.08999999999997</v>
      </c>
      <c r="L34" s="29">
        <v>0.15329999999999999</v>
      </c>
      <c r="M34" s="25">
        <v>45.09</v>
      </c>
      <c r="N34" s="35"/>
      <c r="O34" s="35"/>
      <c r="P34" s="21" t="s">
        <v>123</v>
      </c>
      <c r="Q34" s="21">
        <v>1907.81</v>
      </c>
      <c r="R34" s="21">
        <v>1826.32</v>
      </c>
      <c r="S34" s="29">
        <v>4.4600000000000001E-2</v>
      </c>
      <c r="T34" s="21">
        <v>81.489999999999995</v>
      </c>
      <c r="U34" s="35"/>
      <c r="V34" s="35"/>
      <c r="W34" s="21" t="s">
        <v>130</v>
      </c>
      <c r="X34" s="21">
        <v>375.38</v>
      </c>
      <c r="Y34" s="21">
        <v>286.06</v>
      </c>
      <c r="Z34" s="29">
        <v>0.31219999999999998</v>
      </c>
      <c r="AA34" s="21">
        <v>89.32</v>
      </c>
      <c r="AB34" s="35"/>
      <c r="AC34" s="35"/>
      <c r="AD34" s="24" t="s">
        <v>331</v>
      </c>
      <c r="AE34" s="21">
        <v>817.1</v>
      </c>
      <c r="AF34" s="21">
        <v>569</v>
      </c>
      <c r="AG34" s="29">
        <v>0.436</v>
      </c>
      <c r="AH34" s="25">
        <v>248.1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146</v>
      </c>
      <c r="AZ34" s="21">
        <v>603.64</v>
      </c>
      <c r="BA34" s="21">
        <v>520</v>
      </c>
      <c r="BB34" s="29">
        <v>0.1608</v>
      </c>
      <c r="BC34" s="25">
        <v>83.6</v>
      </c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192</v>
      </c>
      <c r="BU34" s="21">
        <v>754</v>
      </c>
      <c r="BV34" s="21">
        <v>532</v>
      </c>
      <c r="BW34" s="29">
        <v>0.4173</v>
      </c>
      <c r="BX34" s="25">
        <v>222</v>
      </c>
      <c r="BY34" s="35"/>
      <c r="BZ34" s="35"/>
      <c r="CA34" s="24" t="s">
        <v>237</v>
      </c>
      <c r="CB34" s="21">
        <v>290</v>
      </c>
      <c r="CC34" s="21">
        <v>244</v>
      </c>
      <c r="CD34" s="29">
        <v>0.1885</v>
      </c>
      <c r="CE34" s="25">
        <v>46</v>
      </c>
      <c r="CF34" s="35"/>
    </row>
    <row r="35" spans="1:84" x14ac:dyDescent="0.3">
      <c r="A35" s="35"/>
      <c r="B35" s="24" t="s">
        <v>62</v>
      </c>
      <c r="C35" s="21">
        <v>535.79999999999995</v>
      </c>
      <c r="D35" s="21">
        <v>405</v>
      </c>
      <c r="E35" s="29">
        <v>0.32300000000000001</v>
      </c>
      <c r="F35" s="25">
        <v>130.80000000000001</v>
      </c>
      <c r="G35" s="35"/>
      <c r="H35" s="35"/>
      <c r="I35" s="24" t="s">
        <v>107</v>
      </c>
      <c r="J35" s="21">
        <v>305</v>
      </c>
      <c r="K35" s="21">
        <v>265</v>
      </c>
      <c r="L35" s="29">
        <v>0.15090000000000001</v>
      </c>
      <c r="M35" s="25">
        <v>40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131</v>
      </c>
      <c r="X35" s="21">
        <v>302.89999999999998</v>
      </c>
      <c r="Y35" s="21">
        <v>236</v>
      </c>
      <c r="Z35" s="29">
        <v>0.28349999999999997</v>
      </c>
      <c r="AA35" s="21">
        <v>66.900000000000006</v>
      </c>
      <c r="AB35" s="35"/>
      <c r="AC35" s="35"/>
      <c r="AD35" s="24" t="s">
        <v>164</v>
      </c>
      <c r="AE35" s="21">
        <v>814.22</v>
      </c>
      <c r="AF35" s="21">
        <v>572.41999999999996</v>
      </c>
      <c r="AG35" s="29">
        <v>0.4224</v>
      </c>
      <c r="AH35" s="25">
        <v>241.8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/>
      <c r="AZ35" s="21"/>
      <c r="BA35" s="21"/>
      <c r="BB35" s="29"/>
      <c r="BC35" s="2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201</v>
      </c>
      <c r="BU35" s="21">
        <v>792</v>
      </c>
      <c r="BV35" s="21">
        <v>560</v>
      </c>
      <c r="BW35" s="29">
        <v>0.4143</v>
      </c>
      <c r="BX35" s="25">
        <v>232</v>
      </c>
      <c r="BY35" s="35"/>
      <c r="BZ35" s="35"/>
      <c r="CA35" s="24" t="s">
        <v>235</v>
      </c>
      <c r="CB35" s="21">
        <v>201</v>
      </c>
      <c r="CC35" s="21">
        <v>169.9</v>
      </c>
      <c r="CD35" s="29">
        <v>0.183</v>
      </c>
      <c r="CE35" s="25">
        <v>31.1</v>
      </c>
      <c r="CF35" s="35"/>
    </row>
    <row r="36" spans="1:84" x14ac:dyDescent="0.3">
      <c r="A36" s="35"/>
      <c r="B36" s="24" t="s">
        <v>66</v>
      </c>
      <c r="C36" s="21">
        <v>335</v>
      </c>
      <c r="D36" s="21">
        <v>262.8</v>
      </c>
      <c r="E36" s="29">
        <v>0.2747</v>
      </c>
      <c r="F36" s="25">
        <v>72.2</v>
      </c>
      <c r="G36" s="35"/>
      <c r="H36" s="35"/>
      <c r="I36" s="24" t="s">
        <v>104</v>
      </c>
      <c r="J36" s="21">
        <v>313</v>
      </c>
      <c r="K36" s="21">
        <v>274</v>
      </c>
      <c r="L36" s="29">
        <v>0.14230000000000001</v>
      </c>
      <c r="M36" s="25">
        <v>39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125</v>
      </c>
      <c r="X36" s="21">
        <v>352</v>
      </c>
      <c r="Y36" s="21">
        <v>277</v>
      </c>
      <c r="Z36" s="29">
        <v>0.27079999999999999</v>
      </c>
      <c r="AA36" s="21">
        <v>75</v>
      </c>
      <c r="AB36" s="35"/>
      <c r="AC36" s="35"/>
      <c r="AD36" s="24" t="s">
        <v>332</v>
      </c>
      <c r="AE36" s="21">
        <v>770.1</v>
      </c>
      <c r="AF36" s="21">
        <v>558.79999999999995</v>
      </c>
      <c r="AG36" s="29">
        <v>0.37809999999999999</v>
      </c>
      <c r="AH36" s="25">
        <v>211.3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/>
      <c r="AZ36" s="21"/>
      <c r="BA36" s="21"/>
      <c r="BB36" s="29"/>
      <c r="BC36" s="2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208</v>
      </c>
      <c r="BU36" s="21">
        <v>800</v>
      </c>
      <c r="BV36" s="21">
        <v>567</v>
      </c>
      <c r="BW36" s="29">
        <v>0.41089999999999999</v>
      </c>
      <c r="BX36" s="25">
        <v>233</v>
      </c>
      <c r="BY36" s="35"/>
      <c r="BZ36" s="35"/>
      <c r="CA36" s="24" t="s">
        <v>242</v>
      </c>
      <c r="CB36" s="21">
        <v>192.8</v>
      </c>
      <c r="CC36" s="21">
        <v>163</v>
      </c>
      <c r="CD36" s="29">
        <v>0.18279999999999999</v>
      </c>
      <c r="CE36" s="25">
        <v>29.8</v>
      </c>
      <c r="CF36" s="35"/>
    </row>
    <row r="37" spans="1:84" x14ac:dyDescent="0.3">
      <c r="A37" s="35"/>
      <c r="B37" s="24" t="s">
        <v>68</v>
      </c>
      <c r="C37" s="21">
        <v>386</v>
      </c>
      <c r="D37" s="21">
        <v>304.7</v>
      </c>
      <c r="E37" s="29">
        <v>0.26679999999999998</v>
      </c>
      <c r="F37" s="25">
        <v>81.3</v>
      </c>
      <c r="G37" s="35"/>
      <c r="H37" s="35"/>
      <c r="I37" s="24" t="s">
        <v>281</v>
      </c>
      <c r="J37" s="21">
        <v>310</v>
      </c>
      <c r="K37" s="21">
        <v>275</v>
      </c>
      <c r="L37" s="29">
        <v>0.1273</v>
      </c>
      <c r="M37" s="25">
        <v>35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128</v>
      </c>
      <c r="X37" s="21">
        <v>283</v>
      </c>
      <c r="Y37" s="21">
        <v>223</v>
      </c>
      <c r="Z37" s="29">
        <v>0.26910000000000001</v>
      </c>
      <c r="AA37" s="21">
        <v>60</v>
      </c>
      <c r="AB37" s="35"/>
      <c r="AC37" s="35"/>
      <c r="AD37" s="24" t="s">
        <v>171</v>
      </c>
      <c r="AE37" s="21">
        <v>16330</v>
      </c>
      <c r="AF37" s="21">
        <v>12600</v>
      </c>
      <c r="AG37" s="29">
        <v>0.29599999999999999</v>
      </c>
      <c r="AH37" s="25">
        <v>3730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/>
      <c r="AZ37" s="21"/>
      <c r="BA37" s="21"/>
      <c r="BB37" s="29"/>
      <c r="BC37" s="2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193</v>
      </c>
      <c r="BU37" s="21">
        <v>609</v>
      </c>
      <c r="BV37" s="21">
        <v>440</v>
      </c>
      <c r="BW37" s="29">
        <v>0.3841</v>
      </c>
      <c r="BX37" s="25">
        <v>169</v>
      </c>
      <c r="BY37" s="35"/>
      <c r="BZ37" s="35"/>
      <c r="CA37" s="24" t="s">
        <v>257</v>
      </c>
      <c r="CB37" s="21">
        <v>560.91</v>
      </c>
      <c r="CC37" s="21">
        <v>477.27</v>
      </c>
      <c r="CD37" s="29">
        <v>0.17519999999999999</v>
      </c>
      <c r="CE37" s="25">
        <v>83.64</v>
      </c>
      <c r="CF37" s="35"/>
    </row>
    <row r="38" spans="1:84" x14ac:dyDescent="0.3">
      <c r="A38" s="35"/>
      <c r="B38" s="24" t="s">
        <v>72</v>
      </c>
      <c r="C38" s="21">
        <v>525</v>
      </c>
      <c r="D38" s="21">
        <v>420</v>
      </c>
      <c r="E38" s="29">
        <v>0.25</v>
      </c>
      <c r="F38" s="25">
        <v>105</v>
      </c>
      <c r="G38" s="35"/>
      <c r="H38" s="35"/>
      <c r="I38" s="24" t="s">
        <v>321</v>
      </c>
      <c r="J38" s="21">
        <v>273.2</v>
      </c>
      <c r="K38" s="21">
        <v>243</v>
      </c>
      <c r="L38" s="29">
        <v>0.12429999999999999</v>
      </c>
      <c r="M38" s="25">
        <v>30.2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127</v>
      </c>
      <c r="X38" s="21">
        <v>330.48</v>
      </c>
      <c r="Y38" s="21">
        <v>261.62</v>
      </c>
      <c r="Z38" s="29">
        <v>0.26319999999999999</v>
      </c>
      <c r="AA38" s="21">
        <v>68.86</v>
      </c>
      <c r="AB38" s="35"/>
      <c r="AC38" s="35"/>
      <c r="AD38" s="24" t="s">
        <v>169</v>
      </c>
      <c r="AE38" s="21">
        <v>878</v>
      </c>
      <c r="AF38" s="21">
        <v>702.9</v>
      </c>
      <c r="AG38" s="29">
        <v>0.24909999999999999</v>
      </c>
      <c r="AH38" s="25">
        <v>175.1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/>
      <c r="AZ38" s="21"/>
      <c r="BA38" s="21"/>
      <c r="BB38" s="29"/>
      <c r="BC38" s="2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212</v>
      </c>
      <c r="BU38" s="21">
        <v>760</v>
      </c>
      <c r="BV38" s="21">
        <v>553</v>
      </c>
      <c r="BW38" s="29">
        <v>0.37430000000000002</v>
      </c>
      <c r="BX38" s="25">
        <v>207</v>
      </c>
      <c r="BY38" s="35"/>
      <c r="BZ38" s="35"/>
      <c r="CA38" s="24" t="s">
        <v>251</v>
      </c>
      <c r="CB38" s="21">
        <v>267</v>
      </c>
      <c r="CC38" s="21">
        <v>228.5</v>
      </c>
      <c r="CD38" s="29">
        <v>0.16850000000000001</v>
      </c>
      <c r="CE38" s="25">
        <v>38.5</v>
      </c>
      <c r="CF38" s="35"/>
    </row>
    <row r="39" spans="1:84" ht="15" thickBot="1" x14ac:dyDescent="0.35">
      <c r="A39" s="35"/>
      <c r="B39" s="24" t="s">
        <v>71</v>
      </c>
      <c r="C39" s="21">
        <v>363.9</v>
      </c>
      <c r="D39" s="21">
        <v>293</v>
      </c>
      <c r="E39" s="29">
        <v>0.24199999999999999</v>
      </c>
      <c r="F39" s="25">
        <v>70.900000000000006</v>
      </c>
      <c r="G39" s="35"/>
      <c r="H39" s="35"/>
      <c r="I39" s="24" t="s">
        <v>91</v>
      </c>
      <c r="J39" s="21">
        <v>259</v>
      </c>
      <c r="K39" s="21">
        <v>232</v>
      </c>
      <c r="L39" s="29">
        <v>0.1164</v>
      </c>
      <c r="M39" s="25">
        <v>27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139</v>
      </c>
      <c r="X39" s="21">
        <v>370.5</v>
      </c>
      <c r="Y39" s="21">
        <v>297</v>
      </c>
      <c r="Z39" s="29">
        <v>0.2475</v>
      </c>
      <c r="AA39" s="21">
        <v>73.5</v>
      </c>
      <c r="AB39" s="35"/>
      <c r="AC39" s="35"/>
      <c r="AD39" s="24" t="s">
        <v>168</v>
      </c>
      <c r="AE39" s="21">
        <v>902</v>
      </c>
      <c r="AF39" s="21">
        <v>724</v>
      </c>
      <c r="AG39" s="29">
        <v>0.24590000000000001</v>
      </c>
      <c r="AH39" s="25">
        <v>178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/>
      <c r="AZ39" s="33"/>
      <c r="BA39" s="33"/>
      <c r="BB39" s="34"/>
      <c r="BC39" s="28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221</v>
      </c>
      <c r="BU39" s="21">
        <v>893</v>
      </c>
      <c r="BV39" s="21">
        <v>660.3</v>
      </c>
      <c r="BW39" s="29">
        <v>0.35239999999999999</v>
      </c>
      <c r="BX39" s="25">
        <v>232.7</v>
      </c>
      <c r="BY39" s="35"/>
      <c r="BZ39" s="35"/>
      <c r="CA39" s="24" t="s">
        <v>253</v>
      </c>
      <c r="CB39" s="21">
        <v>233.89</v>
      </c>
      <c r="CC39" s="21">
        <v>200.35</v>
      </c>
      <c r="CD39" s="29">
        <v>0.16739999999999999</v>
      </c>
      <c r="CE39" s="25">
        <v>33.54</v>
      </c>
      <c r="CF39" s="35"/>
    </row>
    <row r="40" spans="1:84" x14ac:dyDescent="0.3">
      <c r="A40" s="35"/>
      <c r="B40" s="24" t="s">
        <v>75</v>
      </c>
      <c r="C40" s="21">
        <v>432</v>
      </c>
      <c r="D40" s="21">
        <v>350</v>
      </c>
      <c r="E40" s="29">
        <v>0.23430000000000001</v>
      </c>
      <c r="F40" s="25">
        <v>82</v>
      </c>
      <c r="G40" s="35"/>
      <c r="H40" s="35"/>
      <c r="I40" s="24" t="s">
        <v>82</v>
      </c>
      <c r="J40" s="21">
        <v>807</v>
      </c>
      <c r="K40" s="21">
        <v>725</v>
      </c>
      <c r="L40" s="29">
        <v>0.11310000000000001</v>
      </c>
      <c r="M40" s="25">
        <v>82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136</v>
      </c>
      <c r="X40" s="21">
        <v>309</v>
      </c>
      <c r="Y40" s="21">
        <v>251</v>
      </c>
      <c r="Z40" s="29">
        <v>0.2311</v>
      </c>
      <c r="AA40" s="21">
        <v>58</v>
      </c>
      <c r="AB40" s="35"/>
      <c r="AC40" s="35"/>
      <c r="AD40" s="24" t="s">
        <v>155</v>
      </c>
      <c r="AE40" s="21">
        <v>518.9</v>
      </c>
      <c r="AF40" s="21">
        <v>439</v>
      </c>
      <c r="AG40" s="29">
        <v>0.182</v>
      </c>
      <c r="AH40" s="25">
        <v>79.900000000000006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/>
      <c r="AZ40" s="21"/>
      <c r="BA40" s="21"/>
      <c r="BB40" s="29"/>
      <c r="BC40" s="21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198</v>
      </c>
      <c r="BU40" s="21">
        <v>967</v>
      </c>
      <c r="BV40" s="21">
        <v>717.66</v>
      </c>
      <c r="BW40" s="29">
        <v>0.34739999999999999</v>
      </c>
      <c r="BX40" s="25">
        <v>249.34</v>
      </c>
      <c r="BY40" s="35"/>
      <c r="BZ40" s="35"/>
      <c r="CA40" s="24" t="s">
        <v>236</v>
      </c>
      <c r="CB40" s="21">
        <v>189.9</v>
      </c>
      <c r="CC40" s="21">
        <v>163.5</v>
      </c>
      <c r="CD40" s="29">
        <v>0.1615</v>
      </c>
      <c r="CE40" s="25">
        <v>26.4</v>
      </c>
      <c r="CF40" s="35"/>
    </row>
    <row r="41" spans="1:84" x14ac:dyDescent="0.3">
      <c r="A41" s="35"/>
      <c r="B41" s="24" t="s">
        <v>63</v>
      </c>
      <c r="C41" s="21">
        <v>415</v>
      </c>
      <c r="D41" s="21">
        <v>338.5</v>
      </c>
      <c r="E41" s="29">
        <v>0.22600000000000001</v>
      </c>
      <c r="F41" s="25">
        <v>76.5</v>
      </c>
      <c r="G41" s="35"/>
      <c r="H41" s="35"/>
      <c r="I41" s="24" t="s">
        <v>286</v>
      </c>
      <c r="J41" s="21">
        <v>260</v>
      </c>
      <c r="K41" s="21">
        <v>234</v>
      </c>
      <c r="L41" s="29">
        <v>0.1111</v>
      </c>
      <c r="M41" s="25">
        <v>26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134</v>
      </c>
      <c r="X41" s="21">
        <v>379.91</v>
      </c>
      <c r="Y41" s="21">
        <v>310.95999999999998</v>
      </c>
      <c r="Z41" s="29">
        <v>0.22170000000000001</v>
      </c>
      <c r="AA41" s="21">
        <v>68.95</v>
      </c>
      <c r="AB41" s="35"/>
      <c r="AC41" s="35"/>
      <c r="AD41" s="24" t="s">
        <v>167</v>
      </c>
      <c r="AE41" s="21">
        <v>451</v>
      </c>
      <c r="AF41" s="21">
        <v>403.7</v>
      </c>
      <c r="AG41" s="29">
        <v>0.1172</v>
      </c>
      <c r="AH41" s="25">
        <v>47.3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215</v>
      </c>
      <c r="BU41" s="21">
        <v>668</v>
      </c>
      <c r="BV41" s="21">
        <v>500</v>
      </c>
      <c r="BW41" s="29">
        <v>0.33600000000000002</v>
      </c>
      <c r="BX41" s="25">
        <v>168</v>
      </c>
      <c r="BY41" s="35"/>
      <c r="BZ41" s="35"/>
      <c r="CA41" s="24" t="s">
        <v>254</v>
      </c>
      <c r="CB41" s="21">
        <v>221</v>
      </c>
      <c r="CC41" s="21">
        <v>191</v>
      </c>
      <c r="CD41" s="29">
        <v>0.15709999999999999</v>
      </c>
      <c r="CE41" s="25">
        <v>30</v>
      </c>
      <c r="CF41" s="35"/>
    </row>
    <row r="42" spans="1:84" ht="15" thickBot="1" x14ac:dyDescent="0.35">
      <c r="A42" s="35"/>
      <c r="B42" s="26" t="s">
        <v>64</v>
      </c>
      <c r="C42" s="33">
        <v>572</v>
      </c>
      <c r="D42" s="33">
        <v>467.8</v>
      </c>
      <c r="E42" s="34">
        <v>0.22270000000000001</v>
      </c>
      <c r="F42" s="28">
        <v>104.2</v>
      </c>
      <c r="G42" s="35"/>
      <c r="H42" s="35"/>
      <c r="I42" s="24" t="s">
        <v>322</v>
      </c>
      <c r="J42" s="21">
        <v>293</v>
      </c>
      <c r="K42" s="21">
        <v>264</v>
      </c>
      <c r="L42" s="29">
        <v>0.10979999999999999</v>
      </c>
      <c r="M42" s="25">
        <v>29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135</v>
      </c>
      <c r="X42" s="21">
        <v>455</v>
      </c>
      <c r="Y42" s="21">
        <v>377</v>
      </c>
      <c r="Z42" s="29">
        <v>0.2069</v>
      </c>
      <c r="AA42" s="21">
        <v>78</v>
      </c>
      <c r="AB42" s="35"/>
      <c r="AC42" s="35"/>
      <c r="AD42" s="24"/>
      <c r="AE42" s="21"/>
      <c r="AF42" s="21"/>
      <c r="AG42" s="29"/>
      <c r="AH42" s="2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218</v>
      </c>
      <c r="BU42" s="21">
        <v>680</v>
      </c>
      <c r="BV42" s="21">
        <v>509</v>
      </c>
      <c r="BW42" s="29">
        <v>0.33600000000000002</v>
      </c>
      <c r="BX42" s="25">
        <v>171</v>
      </c>
      <c r="BY42" s="35"/>
      <c r="BZ42" s="35"/>
      <c r="CA42" s="24" t="s">
        <v>255</v>
      </c>
      <c r="CB42" s="21">
        <v>580</v>
      </c>
      <c r="CC42" s="21">
        <v>519.9</v>
      </c>
      <c r="CD42" s="29">
        <v>0.11559999999999999</v>
      </c>
      <c r="CE42" s="25">
        <v>60.1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85</v>
      </c>
      <c r="J43" s="21">
        <v>291</v>
      </c>
      <c r="K43" s="21">
        <v>263.10000000000002</v>
      </c>
      <c r="L43" s="29">
        <v>0.106</v>
      </c>
      <c r="M43" s="25">
        <v>27.9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129</v>
      </c>
      <c r="X43" s="21">
        <v>390.96</v>
      </c>
      <c r="Y43" s="21">
        <v>332.42</v>
      </c>
      <c r="Z43" s="29">
        <v>0.17610000000000001</v>
      </c>
      <c r="AA43" s="21">
        <v>58.54</v>
      </c>
      <c r="AB43" s="35"/>
      <c r="AC43" s="35"/>
      <c r="AD43" s="24"/>
      <c r="AE43" s="21"/>
      <c r="AF43" s="21"/>
      <c r="AG43" s="29"/>
      <c r="AH43" s="2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206</v>
      </c>
      <c r="BU43" s="21">
        <v>920</v>
      </c>
      <c r="BV43" s="21">
        <v>690.36</v>
      </c>
      <c r="BW43" s="29">
        <v>0.33260000000000001</v>
      </c>
      <c r="BX43" s="25">
        <v>229.64</v>
      </c>
      <c r="BY43" s="35"/>
      <c r="BZ43" s="35"/>
      <c r="CA43" s="24" t="s">
        <v>258</v>
      </c>
      <c r="CB43" s="21">
        <v>649</v>
      </c>
      <c r="CC43" s="21">
        <v>584</v>
      </c>
      <c r="CD43" s="29">
        <v>0.1113</v>
      </c>
      <c r="CE43" s="25">
        <v>65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323</v>
      </c>
      <c r="J44" s="21">
        <v>595</v>
      </c>
      <c r="K44" s="21">
        <v>540</v>
      </c>
      <c r="L44" s="29">
        <v>0.1019</v>
      </c>
      <c r="M44" s="25">
        <v>55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140</v>
      </c>
      <c r="X44" s="21">
        <v>406.38</v>
      </c>
      <c r="Y44" s="21">
        <v>349.34</v>
      </c>
      <c r="Z44" s="29">
        <v>0.1633</v>
      </c>
      <c r="AA44" s="21">
        <v>57.04</v>
      </c>
      <c r="AB44" s="35"/>
      <c r="AC44" s="35"/>
      <c r="AD44" s="24"/>
      <c r="AE44" s="21"/>
      <c r="AF44" s="21"/>
      <c r="AG44" s="29"/>
      <c r="AH44" s="2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191</v>
      </c>
      <c r="BU44" s="21">
        <v>750.27</v>
      </c>
      <c r="BV44" s="21">
        <v>564.54999999999995</v>
      </c>
      <c r="BW44" s="29">
        <v>0.32900000000000001</v>
      </c>
      <c r="BX44" s="25">
        <v>185.72</v>
      </c>
      <c r="BY44" s="35"/>
      <c r="BZ44" s="35"/>
      <c r="CA44" s="24" t="s">
        <v>249</v>
      </c>
      <c r="CB44" s="21">
        <v>272</v>
      </c>
      <c r="CC44" s="21">
        <v>245</v>
      </c>
      <c r="CD44" s="29">
        <v>0.11020000000000001</v>
      </c>
      <c r="CE44" s="25">
        <v>27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324</v>
      </c>
      <c r="J45" s="21">
        <v>415</v>
      </c>
      <c r="K45" s="21">
        <v>381</v>
      </c>
      <c r="L45" s="29">
        <v>8.9200000000000002E-2</v>
      </c>
      <c r="M45" s="25">
        <v>34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/>
      <c r="AE45" s="21"/>
      <c r="AF45" s="21"/>
      <c r="AG45" s="29"/>
      <c r="AH45" s="2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294</v>
      </c>
      <c r="BU45" s="21">
        <v>665.87</v>
      </c>
      <c r="BV45" s="21">
        <v>503.17</v>
      </c>
      <c r="BW45" s="29">
        <v>0.32329999999999998</v>
      </c>
      <c r="BX45" s="25">
        <v>162.69999999999999</v>
      </c>
      <c r="BY45" s="35"/>
      <c r="BZ45" s="35"/>
      <c r="CA45" s="24" t="s">
        <v>296</v>
      </c>
      <c r="CB45" s="21">
        <v>239</v>
      </c>
      <c r="CC45" s="21">
        <v>217</v>
      </c>
      <c r="CD45" s="29">
        <v>0.1014</v>
      </c>
      <c r="CE45" s="25">
        <v>22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109</v>
      </c>
      <c r="J46" s="21">
        <v>187</v>
      </c>
      <c r="K46" s="21">
        <v>173</v>
      </c>
      <c r="L46" s="29">
        <v>8.09E-2</v>
      </c>
      <c r="M46" s="25">
        <v>14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307</v>
      </c>
      <c r="BU46" s="21">
        <v>760</v>
      </c>
      <c r="BV46" s="21">
        <v>580</v>
      </c>
      <c r="BW46" s="29">
        <v>0.31030000000000002</v>
      </c>
      <c r="BX46" s="25">
        <v>180</v>
      </c>
      <c r="BY46" s="35"/>
      <c r="BZ46" s="35"/>
      <c r="CA46" s="24" t="s">
        <v>250</v>
      </c>
      <c r="CB46" s="21">
        <v>251.9</v>
      </c>
      <c r="CC46" s="21">
        <v>235</v>
      </c>
      <c r="CD46" s="29">
        <v>7.1900000000000006E-2</v>
      </c>
      <c r="CE46" s="25">
        <v>16.899999999999999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115</v>
      </c>
      <c r="J47" s="21">
        <v>334.2</v>
      </c>
      <c r="K47" s="21">
        <v>311</v>
      </c>
      <c r="L47" s="29">
        <v>7.46E-2</v>
      </c>
      <c r="M47" s="25">
        <v>23.2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216</v>
      </c>
      <c r="BU47" s="21">
        <v>750</v>
      </c>
      <c r="BV47" s="21">
        <v>574</v>
      </c>
      <c r="BW47" s="29">
        <v>0.30659999999999998</v>
      </c>
      <c r="BX47" s="25">
        <v>176</v>
      </c>
      <c r="BY47" s="35"/>
      <c r="BZ47" s="35"/>
      <c r="CA47" s="24" t="s">
        <v>241</v>
      </c>
      <c r="CB47" s="21">
        <v>173.1</v>
      </c>
      <c r="CC47" s="21">
        <v>177.8</v>
      </c>
      <c r="CD47" s="29">
        <v>-2.64E-2</v>
      </c>
      <c r="CE47" s="25">
        <v>-4.7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96</v>
      </c>
      <c r="J48" s="21">
        <v>350</v>
      </c>
      <c r="K48" s="21">
        <v>327.27</v>
      </c>
      <c r="L48" s="29">
        <v>6.9500000000000006E-2</v>
      </c>
      <c r="M48" s="25">
        <v>22.73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226</v>
      </c>
      <c r="BU48" s="21">
        <v>755</v>
      </c>
      <c r="BV48" s="21">
        <v>580</v>
      </c>
      <c r="BW48" s="29">
        <v>0.30170000000000002</v>
      </c>
      <c r="BX48" s="25">
        <v>175</v>
      </c>
      <c r="BY48" s="35"/>
      <c r="BZ48" s="35"/>
      <c r="CA48" s="24" t="s">
        <v>238</v>
      </c>
      <c r="CB48" s="21">
        <v>173</v>
      </c>
      <c r="CC48" s="21">
        <v>179.2</v>
      </c>
      <c r="CD48" s="29">
        <v>-3.4599999999999999E-2</v>
      </c>
      <c r="CE48" s="25">
        <v>-6.2</v>
      </c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308</v>
      </c>
      <c r="J49" s="21">
        <v>338</v>
      </c>
      <c r="K49" s="21">
        <v>316.10000000000002</v>
      </c>
      <c r="L49" s="29">
        <v>6.93E-2</v>
      </c>
      <c r="M49" s="25">
        <v>21.9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194</v>
      </c>
      <c r="BU49" s="21">
        <v>575.51</v>
      </c>
      <c r="BV49" s="21">
        <v>442.91</v>
      </c>
      <c r="BW49" s="29">
        <v>0.2994</v>
      </c>
      <c r="BX49" s="25">
        <v>132.6</v>
      </c>
      <c r="BY49" s="35"/>
      <c r="BZ49" s="35"/>
      <c r="CA49" s="24"/>
      <c r="CB49" s="21"/>
      <c r="CC49" s="21"/>
      <c r="CD49" s="29"/>
      <c r="CE49" s="25"/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114</v>
      </c>
      <c r="J50" s="21">
        <v>265</v>
      </c>
      <c r="K50" s="21">
        <v>248.5</v>
      </c>
      <c r="L50" s="29">
        <v>6.6400000000000001E-2</v>
      </c>
      <c r="M50" s="25">
        <v>16.5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217</v>
      </c>
      <c r="BU50" s="21">
        <v>738</v>
      </c>
      <c r="BV50" s="21">
        <v>570</v>
      </c>
      <c r="BW50" s="29">
        <v>0.29470000000000002</v>
      </c>
      <c r="BX50" s="25">
        <v>168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112</v>
      </c>
      <c r="J51" s="21">
        <v>179.1</v>
      </c>
      <c r="K51" s="21">
        <v>168</v>
      </c>
      <c r="L51" s="29">
        <v>6.6100000000000006E-2</v>
      </c>
      <c r="M51" s="25">
        <v>11.1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195</v>
      </c>
      <c r="BU51" s="21">
        <v>873</v>
      </c>
      <c r="BV51" s="21">
        <v>681</v>
      </c>
      <c r="BW51" s="29">
        <v>0.28189999999999998</v>
      </c>
      <c r="BX51" s="25">
        <v>192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312</v>
      </c>
      <c r="J52" s="21">
        <v>329</v>
      </c>
      <c r="K52" s="21">
        <v>309</v>
      </c>
      <c r="L52" s="29">
        <v>6.4699999999999994E-2</v>
      </c>
      <c r="M52" s="25">
        <v>20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293</v>
      </c>
      <c r="BU52" s="21">
        <v>1650</v>
      </c>
      <c r="BV52" s="21">
        <v>1289.28</v>
      </c>
      <c r="BW52" s="29">
        <v>0.27979999999999999</v>
      </c>
      <c r="BX52" s="25">
        <v>360.72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99</v>
      </c>
      <c r="J53" s="21">
        <v>270.2</v>
      </c>
      <c r="K53" s="21">
        <v>254.7</v>
      </c>
      <c r="L53" s="29">
        <v>6.0900000000000003E-2</v>
      </c>
      <c r="M53" s="25">
        <v>15.5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209</v>
      </c>
      <c r="BU53" s="21">
        <v>706</v>
      </c>
      <c r="BV53" s="21">
        <v>553</v>
      </c>
      <c r="BW53" s="29">
        <v>0.2767</v>
      </c>
      <c r="BX53" s="25">
        <v>153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285</v>
      </c>
      <c r="J54" s="21">
        <v>404.9</v>
      </c>
      <c r="K54" s="21">
        <v>382.6</v>
      </c>
      <c r="L54" s="29">
        <v>5.8299999999999998E-2</v>
      </c>
      <c r="M54" s="25">
        <v>22.3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289</v>
      </c>
      <c r="BU54" s="21">
        <v>755</v>
      </c>
      <c r="BV54" s="21">
        <v>594</v>
      </c>
      <c r="BW54" s="29">
        <v>0.27100000000000002</v>
      </c>
      <c r="BX54" s="25">
        <v>161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311</v>
      </c>
      <c r="J55" s="21">
        <v>380</v>
      </c>
      <c r="K55" s="21">
        <v>360</v>
      </c>
      <c r="L55" s="29">
        <v>5.5599999999999997E-2</v>
      </c>
      <c r="M55" s="25">
        <v>20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317</v>
      </c>
      <c r="BU55" s="21">
        <v>630</v>
      </c>
      <c r="BV55" s="21">
        <v>499.9</v>
      </c>
      <c r="BW55" s="29">
        <v>0.26029999999999998</v>
      </c>
      <c r="BX55" s="25">
        <v>130.1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103</v>
      </c>
      <c r="J56" s="21">
        <v>202</v>
      </c>
      <c r="K56" s="21">
        <v>191.43</v>
      </c>
      <c r="L56" s="29">
        <v>5.5199999999999999E-2</v>
      </c>
      <c r="M56" s="25">
        <v>10.57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213</v>
      </c>
      <c r="BU56" s="21">
        <v>675</v>
      </c>
      <c r="BV56" s="21">
        <v>536</v>
      </c>
      <c r="BW56" s="29">
        <v>0.25929999999999997</v>
      </c>
      <c r="BX56" s="25">
        <v>139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92</v>
      </c>
      <c r="J57" s="21">
        <v>436.97</v>
      </c>
      <c r="K57" s="21">
        <v>414.31</v>
      </c>
      <c r="L57" s="29">
        <v>5.4699999999999999E-2</v>
      </c>
      <c r="M57" s="25">
        <v>22.66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197</v>
      </c>
      <c r="BU57" s="21">
        <v>720</v>
      </c>
      <c r="BV57" s="21">
        <v>575</v>
      </c>
      <c r="BW57" s="29">
        <v>0.25219999999999998</v>
      </c>
      <c r="BX57" s="25">
        <v>145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325</v>
      </c>
      <c r="J58" s="21">
        <v>256</v>
      </c>
      <c r="K58" s="21">
        <v>244.9</v>
      </c>
      <c r="L58" s="29">
        <v>4.53E-2</v>
      </c>
      <c r="M58" s="25">
        <v>11.1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220</v>
      </c>
      <c r="BU58" s="21">
        <v>1375</v>
      </c>
      <c r="BV58" s="21">
        <v>1104</v>
      </c>
      <c r="BW58" s="29">
        <v>0.2455</v>
      </c>
      <c r="BX58" s="25">
        <v>271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326</v>
      </c>
      <c r="J59" s="21">
        <v>345</v>
      </c>
      <c r="K59" s="21">
        <v>330.1</v>
      </c>
      <c r="L59" s="29">
        <v>4.5100000000000001E-2</v>
      </c>
      <c r="M59" s="25">
        <v>14.9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196</v>
      </c>
      <c r="BU59" s="21">
        <v>693.5</v>
      </c>
      <c r="BV59" s="21">
        <v>557</v>
      </c>
      <c r="BW59" s="29">
        <v>0.24510000000000001</v>
      </c>
      <c r="BX59" s="25">
        <v>136.5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97</v>
      </c>
      <c r="J60" s="21">
        <v>269</v>
      </c>
      <c r="K60" s="21">
        <v>257.89999999999998</v>
      </c>
      <c r="L60" s="29">
        <v>4.2999999999999997E-2</v>
      </c>
      <c r="M60" s="25">
        <v>11.1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205</v>
      </c>
      <c r="BU60" s="21">
        <v>791.12</v>
      </c>
      <c r="BV60" s="21">
        <v>638.04</v>
      </c>
      <c r="BW60" s="29">
        <v>0.2399</v>
      </c>
      <c r="BX60" s="25">
        <v>153.08000000000001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313</v>
      </c>
      <c r="J61" s="21">
        <v>467</v>
      </c>
      <c r="K61" s="21">
        <v>448</v>
      </c>
      <c r="L61" s="29">
        <v>4.24E-2</v>
      </c>
      <c r="M61" s="25">
        <v>19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210</v>
      </c>
      <c r="BU61" s="21">
        <v>820</v>
      </c>
      <c r="BV61" s="21">
        <v>662</v>
      </c>
      <c r="BW61" s="29">
        <v>0.2387</v>
      </c>
      <c r="BX61" s="25">
        <v>158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79</v>
      </c>
      <c r="J62" s="21">
        <v>365.42</v>
      </c>
      <c r="K62" s="21">
        <v>351.31</v>
      </c>
      <c r="L62" s="29">
        <v>4.02E-2</v>
      </c>
      <c r="M62" s="25">
        <v>14.11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211</v>
      </c>
      <c r="BU62" s="21">
        <v>713</v>
      </c>
      <c r="BV62" s="21">
        <v>577</v>
      </c>
      <c r="BW62" s="29">
        <v>0.23569999999999999</v>
      </c>
      <c r="BX62" s="25">
        <v>136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90</v>
      </c>
      <c r="J63" s="21">
        <v>232</v>
      </c>
      <c r="K63" s="21">
        <v>225.3</v>
      </c>
      <c r="L63" s="29">
        <v>2.9700000000000001E-2</v>
      </c>
      <c r="M63" s="25">
        <v>6.7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278</v>
      </c>
      <c r="BU63" s="21">
        <v>816</v>
      </c>
      <c r="BV63" s="21">
        <v>663</v>
      </c>
      <c r="BW63" s="29">
        <v>0.23080000000000001</v>
      </c>
      <c r="BX63" s="25">
        <v>153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327</v>
      </c>
      <c r="J64" s="21">
        <v>215</v>
      </c>
      <c r="K64" s="21">
        <v>210</v>
      </c>
      <c r="L64" s="29">
        <v>2.3800000000000002E-2</v>
      </c>
      <c r="M64" s="25">
        <v>5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222</v>
      </c>
      <c r="BU64" s="21">
        <v>962.86</v>
      </c>
      <c r="BV64" s="21">
        <v>782.86</v>
      </c>
      <c r="BW64" s="29">
        <v>0.22989999999999999</v>
      </c>
      <c r="BX64" s="25">
        <v>180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276</v>
      </c>
      <c r="J65" s="21">
        <v>500</v>
      </c>
      <c r="K65" s="21">
        <v>488.5</v>
      </c>
      <c r="L65" s="29">
        <v>2.35E-2</v>
      </c>
      <c r="M65" s="25">
        <v>11.5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232</v>
      </c>
      <c r="BU65" s="21">
        <v>1475.44</v>
      </c>
      <c r="BV65" s="21">
        <v>1201.8399999999999</v>
      </c>
      <c r="BW65" s="29">
        <v>0.22770000000000001</v>
      </c>
      <c r="BX65" s="25">
        <v>273.60000000000002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98</v>
      </c>
      <c r="J66" s="21">
        <v>272.89999999999998</v>
      </c>
      <c r="K66" s="21">
        <v>266.8</v>
      </c>
      <c r="L66" s="29">
        <v>2.29E-2</v>
      </c>
      <c r="M66" s="25">
        <v>6.1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204</v>
      </c>
      <c r="BU66" s="21">
        <v>820</v>
      </c>
      <c r="BV66" s="21">
        <v>668</v>
      </c>
      <c r="BW66" s="29">
        <v>0.22750000000000001</v>
      </c>
      <c r="BX66" s="25">
        <v>152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80</v>
      </c>
      <c r="J67" s="21">
        <v>204.97</v>
      </c>
      <c r="K67" s="21">
        <v>200.74</v>
      </c>
      <c r="L67" s="29">
        <v>2.1100000000000001E-2</v>
      </c>
      <c r="M67" s="25">
        <v>4.2300000000000004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227</v>
      </c>
      <c r="BU67" s="21">
        <v>901.77</v>
      </c>
      <c r="BV67" s="21">
        <v>738.05</v>
      </c>
      <c r="BW67" s="29">
        <v>0.2218</v>
      </c>
      <c r="BX67" s="25">
        <v>163.72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310</v>
      </c>
      <c r="J68" s="21">
        <v>399</v>
      </c>
      <c r="K68" s="21">
        <v>390.8</v>
      </c>
      <c r="L68" s="29">
        <v>2.1000000000000001E-2</v>
      </c>
      <c r="M68" s="25">
        <v>8.1999999999999993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229</v>
      </c>
      <c r="BU68" s="21">
        <v>2131</v>
      </c>
      <c r="BV68" s="21">
        <v>1745</v>
      </c>
      <c r="BW68" s="29">
        <v>0.22120000000000001</v>
      </c>
      <c r="BX68" s="25">
        <v>386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279</v>
      </c>
      <c r="J69" s="33">
        <v>412</v>
      </c>
      <c r="K69" s="33">
        <v>404</v>
      </c>
      <c r="L69" s="34">
        <v>1.9800000000000002E-2</v>
      </c>
      <c r="M69" s="28">
        <v>8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223</v>
      </c>
      <c r="BU69" s="21">
        <v>1060.8</v>
      </c>
      <c r="BV69" s="21">
        <v>876</v>
      </c>
      <c r="BW69" s="29">
        <v>0.21099999999999999</v>
      </c>
      <c r="BX69" s="25">
        <v>184.8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113</v>
      </c>
      <c r="J70" s="21">
        <v>142</v>
      </c>
      <c r="K70" s="21">
        <v>139.33000000000001</v>
      </c>
      <c r="L70" s="29">
        <v>1.9199999999999998E-2</v>
      </c>
      <c r="M70" s="21">
        <v>2.67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230</v>
      </c>
      <c r="BU70" s="21">
        <v>746</v>
      </c>
      <c r="BV70" s="21">
        <v>618</v>
      </c>
      <c r="BW70" s="29">
        <v>0.20710000000000001</v>
      </c>
      <c r="BX70" s="25">
        <v>128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300</v>
      </c>
      <c r="J71" s="21">
        <v>252.9</v>
      </c>
      <c r="K71" s="21">
        <v>248.2</v>
      </c>
      <c r="L71" s="29">
        <v>1.89E-2</v>
      </c>
      <c r="M71" s="21">
        <v>4.7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219</v>
      </c>
      <c r="BU71" s="21">
        <v>841</v>
      </c>
      <c r="BV71" s="21">
        <v>698</v>
      </c>
      <c r="BW71" s="29">
        <v>0.2049</v>
      </c>
      <c r="BX71" s="25">
        <v>143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309</v>
      </c>
      <c r="J72" s="21">
        <v>259.7</v>
      </c>
      <c r="K72" s="21">
        <v>255</v>
      </c>
      <c r="L72" s="29">
        <v>1.84E-2</v>
      </c>
      <c r="M72" s="21">
        <v>4.7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202</v>
      </c>
      <c r="BU72" s="33">
        <v>1270.7</v>
      </c>
      <c r="BV72" s="33">
        <v>1069.77</v>
      </c>
      <c r="BW72" s="34">
        <v>0.18779999999999999</v>
      </c>
      <c r="BX72" s="28">
        <v>200.93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89</v>
      </c>
      <c r="J73" s="21">
        <v>227.21</v>
      </c>
      <c r="K73" s="21">
        <v>223.39</v>
      </c>
      <c r="L73" s="29">
        <v>1.7100000000000001E-2</v>
      </c>
      <c r="M73" s="21">
        <v>3.82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295</v>
      </c>
      <c r="BU73" s="21">
        <v>879</v>
      </c>
      <c r="BV73" s="21">
        <v>747</v>
      </c>
      <c r="BW73" s="29">
        <v>0.1767</v>
      </c>
      <c r="BX73" s="21">
        <v>132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83</v>
      </c>
      <c r="J74" s="21">
        <v>205</v>
      </c>
      <c r="K74" s="21">
        <v>202</v>
      </c>
      <c r="L74" s="29">
        <v>1.49E-2</v>
      </c>
      <c r="M74" s="21">
        <v>3</v>
      </c>
      <c r="N74" s="35"/>
      <c r="O74" s="35"/>
      <c r="P74" s="35"/>
      <c r="BT74" s="21" t="s">
        <v>292</v>
      </c>
      <c r="BU74" s="21">
        <v>1465</v>
      </c>
      <c r="BV74" s="21">
        <v>1270</v>
      </c>
      <c r="BW74" s="29">
        <v>0.1535</v>
      </c>
      <c r="BX74" s="21">
        <v>195</v>
      </c>
    </row>
    <row r="75" spans="1:84" x14ac:dyDescent="0.3">
      <c r="I75" s="21" t="s">
        <v>280</v>
      </c>
      <c r="J75" s="21">
        <v>278.3</v>
      </c>
      <c r="K75" s="21">
        <v>275</v>
      </c>
      <c r="L75" s="29">
        <v>1.2E-2</v>
      </c>
      <c r="M75" s="21">
        <v>3.3</v>
      </c>
      <c r="BT75" s="21" t="s">
        <v>233</v>
      </c>
      <c r="BU75" s="21">
        <v>756</v>
      </c>
      <c r="BV75" s="21">
        <v>661</v>
      </c>
      <c r="BW75" s="29">
        <v>0.14369999999999999</v>
      </c>
      <c r="BX75" s="21">
        <v>95</v>
      </c>
    </row>
    <row r="76" spans="1:84" x14ac:dyDescent="0.3">
      <c r="I76" s="21" t="s">
        <v>95</v>
      </c>
      <c r="J76" s="21">
        <v>188.9</v>
      </c>
      <c r="K76" s="21">
        <v>187</v>
      </c>
      <c r="L76" s="29">
        <v>1.0200000000000001E-2</v>
      </c>
      <c r="M76" s="21">
        <v>1.9</v>
      </c>
      <c r="BT76" s="21" t="s">
        <v>207</v>
      </c>
      <c r="BU76" s="21">
        <v>775</v>
      </c>
      <c r="BV76" s="21">
        <v>679</v>
      </c>
      <c r="BW76" s="29">
        <v>0.1414</v>
      </c>
      <c r="BX76" s="21">
        <v>96</v>
      </c>
    </row>
    <row r="77" spans="1:84" x14ac:dyDescent="0.3">
      <c r="I77" s="21" t="s">
        <v>78</v>
      </c>
      <c r="J77" s="21">
        <v>235.2</v>
      </c>
      <c r="K77" s="21">
        <v>233.1</v>
      </c>
      <c r="L77" s="29">
        <v>8.9999999999999993E-3</v>
      </c>
      <c r="M77" s="21">
        <v>2.1</v>
      </c>
      <c r="BT77" s="21" t="s">
        <v>314</v>
      </c>
      <c r="BU77" s="21">
        <v>749</v>
      </c>
      <c r="BV77" s="21">
        <v>660</v>
      </c>
      <c r="BW77" s="29">
        <v>0.1348</v>
      </c>
      <c r="BX77" s="21">
        <v>89</v>
      </c>
    </row>
    <row r="78" spans="1:84" x14ac:dyDescent="0.3">
      <c r="I78" s="21" t="s">
        <v>100</v>
      </c>
      <c r="J78" s="21">
        <v>206.8</v>
      </c>
      <c r="K78" s="21">
        <v>205.3</v>
      </c>
      <c r="L78" s="29">
        <v>7.3000000000000001E-3</v>
      </c>
      <c r="M78" s="21">
        <v>1.5</v>
      </c>
      <c r="BT78" s="21" t="s">
        <v>315</v>
      </c>
      <c r="BU78" s="21">
        <v>1225</v>
      </c>
      <c r="BV78" s="21">
        <v>1095</v>
      </c>
      <c r="BW78" s="29">
        <v>0.1187</v>
      </c>
      <c r="BX78" s="21">
        <v>130</v>
      </c>
    </row>
    <row r="79" spans="1:84" x14ac:dyDescent="0.3">
      <c r="I79" s="21" t="s">
        <v>328</v>
      </c>
      <c r="J79" s="21">
        <v>302.7</v>
      </c>
      <c r="K79" s="21">
        <v>301.5</v>
      </c>
      <c r="L79" s="29">
        <v>4.0000000000000001E-3</v>
      </c>
      <c r="M79" s="21">
        <v>1.2</v>
      </c>
      <c r="BT79" s="21" t="s">
        <v>291</v>
      </c>
      <c r="BU79" s="21">
        <v>2195</v>
      </c>
      <c r="BV79" s="21">
        <v>2005</v>
      </c>
      <c r="BW79" s="29">
        <v>9.4799999999999995E-2</v>
      </c>
      <c r="BX79" s="21">
        <v>190</v>
      </c>
    </row>
    <row r="80" spans="1:84" x14ac:dyDescent="0.3">
      <c r="I80" s="21" t="s">
        <v>106</v>
      </c>
      <c r="J80" s="21">
        <v>189.5</v>
      </c>
      <c r="K80" s="21">
        <v>189.2</v>
      </c>
      <c r="L80" s="29">
        <v>1.6000000000000001E-3</v>
      </c>
      <c r="M80" s="21">
        <v>0.3</v>
      </c>
      <c r="BT80" s="21" t="s">
        <v>199</v>
      </c>
      <c r="BU80" s="21">
        <v>786.87</v>
      </c>
      <c r="BV80" s="21">
        <v>734.35</v>
      </c>
      <c r="BW80" s="29">
        <v>7.1499999999999994E-2</v>
      </c>
      <c r="BX80" s="21">
        <v>52.52</v>
      </c>
    </row>
    <row r="81" spans="9:76" x14ac:dyDescent="0.3">
      <c r="I81" s="21" t="s">
        <v>273</v>
      </c>
      <c r="J81" s="21">
        <v>377.42</v>
      </c>
      <c r="K81" s="21">
        <v>376.83</v>
      </c>
      <c r="L81" s="29">
        <v>1.6000000000000001E-3</v>
      </c>
      <c r="M81" s="21">
        <v>0.59</v>
      </c>
      <c r="BT81" s="21" t="s">
        <v>203</v>
      </c>
      <c r="BU81" s="21">
        <v>752</v>
      </c>
      <c r="BV81" s="21">
        <v>702</v>
      </c>
      <c r="BW81" s="29">
        <v>7.1199999999999999E-2</v>
      </c>
      <c r="BX81" s="21">
        <v>50</v>
      </c>
    </row>
    <row r="82" spans="9:76" x14ac:dyDescent="0.3">
      <c r="I82" s="21" t="s">
        <v>302</v>
      </c>
      <c r="J82" s="21">
        <v>204</v>
      </c>
      <c r="K82" s="21">
        <v>203.93</v>
      </c>
      <c r="L82" s="29">
        <v>2.9999999999999997E-4</v>
      </c>
      <c r="M82" s="21">
        <v>7.0000000000000007E-2</v>
      </c>
      <c r="BT82" s="21" t="s">
        <v>316</v>
      </c>
      <c r="BU82" s="21">
        <v>836</v>
      </c>
      <c r="BV82" s="21">
        <v>820</v>
      </c>
      <c r="BW82" s="29">
        <v>1.95E-2</v>
      </c>
      <c r="BX82" s="21">
        <v>16</v>
      </c>
    </row>
    <row r="83" spans="9:76" x14ac:dyDescent="0.3">
      <c r="I83" s="21" t="s">
        <v>282</v>
      </c>
      <c r="J83" s="21">
        <v>350</v>
      </c>
      <c r="K83" s="21">
        <v>352</v>
      </c>
      <c r="L83" s="29">
        <v>-5.7000000000000002E-3</v>
      </c>
      <c r="M83" s="21">
        <v>-2</v>
      </c>
      <c r="BT83" s="21" t="s">
        <v>318</v>
      </c>
      <c r="BU83" s="21">
        <v>1180</v>
      </c>
      <c r="BV83" s="21">
        <v>1166</v>
      </c>
      <c r="BW83" s="29">
        <v>1.2E-2</v>
      </c>
      <c r="BX83" s="21">
        <v>14</v>
      </c>
    </row>
    <row r="84" spans="9:76" x14ac:dyDescent="0.3">
      <c r="I84" s="21" t="s">
        <v>301</v>
      </c>
      <c r="J84" s="21">
        <v>274.8</v>
      </c>
      <c r="K84" s="21">
        <v>276.60000000000002</v>
      </c>
      <c r="L84" s="29">
        <v>-6.4999999999999997E-3</v>
      </c>
      <c r="M84" s="21">
        <v>-1.8</v>
      </c>
      <c r="BT84" s="21" t="s">
        <v>336</v>
      </c>
      <c r="BU84" s="21">
        <v>1379</v>
      </c>
      <c r="BV84" s="21">
        <v>1400</v>
      </c>
      <c r="BW84" s="29">
        <v>-1.4999999999999999E-2</v>
      </c>
      <c r="BX84" s="21">
        <v>-21</v>
      </c>
    </row>
    <row r="85" spans="9:76" x14ac:dyDescent="0.3">
      <c r="I85" s="21" t="s">
        <v>102</v>
      </c>
      <c r="J85" s="21">
        <v>207.4</v>
      </c>
      <c r="K85" s="21">
        <v>209</v>
      </c>
      <c r="L85" s="29">
        <v>-7.7000000000000002E-3</v>
      </c>
      <c r="M85" s="21">
        <v>-1.6</v>
      </c>
      <c r="BT85" s="21"/>
      <c r="BU85" s="21"/>
      <c r="BV85" s="21"/>
      <c r="BW85" s="29"/>
      <c r="BX85" s="21"/>
    </row>
    <row r="86" spans="9:76" x14ac:dyDescent="0.3">
      <c r="I86" s="21" t="s">
        <v>108</v>
      </c>
      <c r="J86" s="21">
        <v>138.4</v>
      </c>
      <c r="K86" s="21">
        <v>140</v>
      </c>
      <c r="L86" s="29">
        <v>-1.14E-2</v>
      </c>
      <c r="M86" s="21">
        <v>-1.6</v>
      </c>
    </row>
    <row r="87" spans="9:76" x14ac:dyDescent="0.3">
      <c r="I87" s="21" t="s">
        <v>111</v>
      </c>
      <c r="J87" s="21">
        <v>156.80000000000001</v>
      </c>
      <c r="K87" s="21">
        <v>158.80000000000001</v>
      </c>
      <c r="L87" s="29">
        <v>-1.26E-2</v>
      </c>
      <c r="M87" s="21">
        <v>-2</v>
      </c>
    </row>
    <row r="88" spans="9:76" x14ac:dyDescent="0.3">
      <c r="I88" s="21" t="s">
        <v>329</v>
      </c>
      <c r="J88" s="21">
        <v>239.9</v>
      </c>
      <c r="K88" s="21">
        <v>243.1</v>
      </c>
      <c r="L88" s="29">
        <v>-1.32E-2</v>
      </c>
      <c r="M88" s="21">
        <v>-3.2</v>
      </c>
    </row>
    <row r="89" spans="9:76" x14ac:dyDescent="0.3">
      <c r="I89" s="21" t="s">
        <v>101</v>
      </c>
      <c r="J89" s="21">
        <v>219</v>
      </c>
      <c r="K89" s="21">
        <v>222</v>
      </c>
      <c r="L89" s="29">
        <v>-1.35E-2</v>
      </c>
      <c r="M89" s="21">
        <v>-3</v>
      </c>
    </row>
    <row r="90" spans="9:76" x14ac:dyDescent="0.3">
      <c r="I90" s="21" t="s">
        <v>297</v>
      </c>
      <c r="J90" s="21">
        <v>248.5</v>
      </c>
      <c r="K90" s="21">
        <v>253</v>
      </c>
      <c r="L90" s="29">
        <v>-1.78E-2</v>
      </c>
      <c r="M90" s="21">
        <v>-4.5</v>
      </c>
    </row>
    <row r="91" spans="9:76" x14ac:dyDescent="0.3">
      <c r="I91" s="21" t="s">
        <v>298</v>
      </c>
      <c r="J91" s="21">
        <v>380</v>
      </c>
      <c r="K91" s="21">
        <v>387</v>
      </c>
      <c r="L91" s="29">
        <v>-1.8100000000000002E-2</v>
      </c>
      <c r="M91" s="21">
        <v>-7</v>
      </c>
    </row>
    <row r="92" spans="9:76" x14ac:dyDescent="0.3">
      <c r="I92" s="21" t="s">
        <v>299</v>
      </c>
      <c r="J92" s="21">
        <v>273</v>
      </c>
      <c r="K92" s="21">
        <v>278.3</v>
      </c>
      <c r="L92" s="29">
        <v>-1.9E-2</v>
      </c>
      <c r="M92" s="21">
        <v>-5.3</v>
      </c>
    </row>
    <row r="93" spans="9:76" x14ac:dyDescent="0.3">
      <c r="I93" s="21" t="s">
        <v>84</v>
      </c>
      <c r="J93" s="21">
        <v>207.27</v>
      </c>
      <c r="K93" s="21">
        <v>213.47</v>
      </c>
      <c r="L93" s="29">
        <v>-2.9000000000000001E-2</v>
      </c>
      <c r="M93" s="21">
        <v>-6.2</v>
      </c>
    </row>
    <row r="94" spans="9:76" x14ac:dyDescent="0.3">
      <c r="I94" s="21" t="s">
        <v>88</v>
      </c>
      <c r="J94" s="21">
        <v>181</v>
      </c>
      <c r="K94" s="21">
        <v>186.5</v>
      </c>
      <c r="L94" s="29">
        <v>-2.9499999999999998E-2</v>
      </c>
      <c r="M94" s="21">
        <v>-5.5</v>
      </c>
    </row>
    <row r="95" spans="9:76" x14ac:dyDescent="0.3">
      <c r="I95" s="21" t="s">
        <v>277</v>
      </c>
      <c r="J95" s="21">
        <v>371.5</v>
      </c>
      <c r="K95" s="21">
        <v>384</v>
      </c>
      <c r="L95" s="29">
        <v>-3.2599999999999997E-2</v>
      </c>
      <c r="M95" s="21">
        <v>-12.5</v>
      </c>
    </row>
    <row r="96" spans="9:76" x14ac:dyDescent="0.3">
      <c r="I96" s="21" t="s">
        <v>284</v>
      </c>
      <c r="J96" s="21">
        <v>258.39999999999998</v>
      </c>
      <c r="K96" s="21">
        <v>275</v>
      </c>
      <c r="L96" s="29">
        <v>-6.0400000000000002E-2</v>
      </c>
      <c r="M96" s="21">
        <v>-16.600000000000001</v>
      </c>
    </row>
    <row r="97" spans="9:13" x14ac:dyDescent="0.3">
      <c r="I97" s="21" t="s">
        <v>304</v>
      </c>
      <c r="J97" s="21">
        <v>294.02999999999997</v>
      </c>
      <c r="K97" s="21">
        <v>313.13</v>
      </c>
      <c r="L97" s="29">
        <v>-6.0999999999999999E-2</v>
      </c>
      <c r="M97" s="21">
        <v>-19.100000000000001</v>
      </c>
    </row>
    <row r="98" spans="9:13" x14ac:dyDescent="0.3">
      <c r="I98" s="21" t="s">
        <v>105</v>
      </c>
      <c r="J98" s="21">
        <v>188</v>
      </c>
      <c r="K98" s="21">
        <v>202.9</v>
      </c>
      <c r="L98" s="29">
        <v>-7.3400000000000007E-2</v>
      </c>
      <c r="M98" s="21">
        <v>-14.9</v>
      </c>
    </row>
    <row r="99" spans="9:13" x14ac:dyDescent="0.3">
      <c r="I99" s="21" t="s">
        <v>305</v>
      </c>
      <c r="J99" s="21">
        <v>333</v>
      </c>
      <c r="K99" s="21">
        <v>362.8</v>
      </c>
      <c r="L99" s="29">
        <v>-8.2100000000000006E-2</v>
      </c>
      <c r="M99" s="21">
        <v>-29.8</v>
      </c>
    </row>
    <row r="100" spans="9:13" x14ac:dyDescent="0.3">
      <c r="I100" s="21" t="s">
        <v>303</v>
      </c>
      <c r="J100" s="21">
        <v>250</v>
      </c>
      <c r="K100" s="21">
        <v>277</v>
      </c>
      <c r="L100" s="29">
        <v>-9.7500000000000003E-2</v>
      </c>
      <c r="M100" s="21">
        <v>-27</v>
      </c>
    </row>
    <row r="101" spans="9:13" x14ac:dyDescent="0.3">
      <c r="I101" s="21" t="s">
        <v>81</v>
      </c>
      <c r="J101" s="21">
        <v>242</v>
      </c>
      <c r="K101" s="21">
        <v>271</v>
      </c>
      <c r="L101" s="29">
        <v>-0.107</v>
      </c>
      <c r="M101" s="21">
        <v>-29</v>
      </c>
    </row>
    <row r="102" spans="9:13" x14ac:dyDescent="0.3">
      <c r="I102" s="21" t="s">
        <v>93</v>
      </c>
      <c r="J102" s="21">
        <v>275.5</v>
      </c>
      <c r="K102" s="21">
        <v>323.89999999999998</v>
      </c>
      <c r="L102" s="29">
        <v>-0.14940000000000001</v>
      </c>
      <c r="M102" s="21">
        <v>-48.4</v>
      </c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BFC0E-3723-4C46-9F0E-1178ECA33D93}">
  <dimension ref="A1:CF108"/>
  <sheetViews>
    <sheetView zoomScale="78" zoomScaleNormal="70" workbookViewId="0">
      <selection activeCell="CG45" sqref="CG45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268</v>
      </c>
      <c r="B1" s="76"/>
      <c r="C1" s="76"/>
      <c r="D1" s="77"/>
      <c r="I1" s="35"/>
      <c r="J1" s="66" t="s">
        <v>43</v>
      </c>
      <c r="K1" s="67"/>
      <c r="L1" s="67"/>
      <c r="M1" s="67"/>
      <c r="N1" s="67"/>
      <c r="O1" s="67"/>
      <c r="P1" s="68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9"/>
      <c r="K2" s="70"/>
      <c r="L2" s="70"/>
      <c r="M2" s="70"/>
      <c r="N2" s="70"/>
      <c r="O2" s="70"/>
      <c r="P2" s="71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36</v>
      </c>
      <c r="D3" s="25"/>
      <c r="I3" s="35"/>
      <c r="J3" s="69"/>
      <c r="K3" s="70"/>
      <c r="L3" s="70"/>
      <c r="M3" s="70"/>
      <c r="N3" s="70"/>
      <c r="O3" s="70"/>
      <c r="P3" s="71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45</v>
      </c>
      <c r="L5" s="21">
        <v>1915.14</v>
      </c>
      <c r="M5" s="21">
        <v>2422.61</v>
      </c>
      <c r="N5" s="29">
        <v>-0.20949999999999999</v>
      </c>
      <c r="O5" s="21">
        <v>-507.47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54</v>
      </c>
      <c r="L6" s="21">
        <v>3258.43</v>
      </c>
      <c r="M6" s="21">
        <v>4090.81</v>
      </c>
      <c r="N6" s="29">
        <v>-0.20349999999999999</v>
      </c>
      <c r="O6" s="21">
        <v>-832.38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52</v>
      </c>
      <c r="L7" s="21">
        <v>4732.8900000000003</v>
      </c>
      <c r="M7" s="21">
        <v>5920.31</v>
      </c>
      <c r="N7" s="29">
        <v>-0.2006</v>
      </c>
      <c r="O7" s="21">
        <v>-1187.42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51</v>
      </c>
      <c r="L8" s="21">
        <v>9680.0400000000009</v>
      </c>
      <c r="M8" s="21">
        <v>12104.42</v>
      </c>
      <c r="N8" s="29">
        <v>-0.20030000000000001</v>
      </c>
      <c r="O8" s="21">
        <v>-2424.38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53</v>
      </c>
      <c r="L9" s="21">
        <v>4795.21</v>
      </c>
      <c r="M9" s="21">
        <v>5922.76</v>
      </c>
      <c r="N9" s="29">
        <v>-0.19040000000000001</v>
      </c>
      <c r="O9" s="21">
        <v>-1127.55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44</v>
      </c>
      <c r="L10" s="21">
        <v>1585.22</v>
      </c>
      <c r="M10" s="21">
        <v>1952.09</v>
      </c>
      <c r="N10" s="29">
        <v>-0.18790000000000001</v>
      </c>
      <c r="O10" s="21">
        <v>-366.87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48</v>
      </c>
      <c r="L11" s="21">
        <v>9466.59</v>
      </c>
      <c r="M11" s="21">
        <v>11618.45</v>
      </c>
      <c r="N11" s="29">
        <v>-0.1852</v>
      </c>
      <c r="O11" s="21">
        <v>-2151.86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32</v>
      </c>
      <c r="L12" s="21">
        <v>1829.65</v>
      </c>
      <c r="M12" s="21">
        <v>2200.5</v>
      </c>
      <c r="N12" s="29">
        <v>-0.16850000000000001</v>
      </c>
      <c r="O12" s="21">
        <v>-370.85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50</v>
      </c>
      <c r="L13" s="21">
        <v>1372.1</v>
      </c>
      <c r="M13" s="21">
        <v>1622.77</v>
      </c>
      <c r="N13" s="29">
        <v>-0.1545</v>
      </c>
      <c r="O13" s="21">
        <v>-250.67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47</v>
      </c>
      <c r="L14" s="21">
        <v>3559.84</v>
      </c>
      <c r="M14" s="21">
        <v>4126.46</v>
      </c>
      <c r="N14" s="29">
        <v>-0.13730000000000001</v>
      </c>
      <c r="O14" s="21">
        <v>-566.62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55</v>
      </c>
      <c r="L15" s="21">
        <v>1169.04</v>
      </c>
      <c r="M15" s="21">
        <v>1352.63</v>
      </c>
      <c r="N15" s="29">
        <v>-0.13569999999999999</v>
      </c>
      <c r="O15" s="21">
        <v>-183.59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46</v>
      </c>
      <c r="L16" s="21">
        <v>65.099999999999994</v>
      </c>
      <c r="M16" s="21">
        <v>75.31</v>
      </c>
      <c r="N16" s="29">
        <v>-0.1356</v>
      </c>
      <c r="O16" s="21">
        <v>-10.210000000000001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49</v>
      </c>
      <c r="L17" s="21">
        <v>2640.27</v>
      </c>
      <c r="M17" s="21">
        <v>3004.45</v>
      </c>
      <c r="N17" s="29">
        <v>-0.1212</v>
      </c>
      <c r="O17" s="41">
        <v>-364.18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56</v>
      </c>
      <c r="L18" s="33">
        <v>17.43</v>
      </c>
      <c r="M18" s="33">
        <v>15.1</v>
      </c>
      <c r="N18" s="34">
        <v>0.15429999999999999</v>
      </c>
      <c r="O18" s="33">
        <v>2.33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2" t="s">
        <v>77</v>
      </c>
      <c r="C26" s="73"/>
      <c r="D26" s="73"/>
      <c r="E26" s="73"/>
      <c r="F26" s="74"/>
      <c r="G26" s="35"/>
      <c r="H26" s="35"/>
      <c r="I26" s="35"/>
      <c r="J26" s="35"/>
      <c r="K26" s="35"/>
      <c r="L26" s="35"/>
      <c r="M26" s="35"/>
      <c r="N26" s="35"/>
      <c r="O26" s="35"/>
      <c r="P26" s="60" t="s">
        <v>124</v>
      </c>
      <c r="Q26" s="61"/>
      <c r="R26" s="61"/>
      <c r="S26" s="61"/>
      <c r="T26" s="62"/>
      <c r="U26" s="35"/>
      <c r="V26" s="35"/>
      <c r="W26" s="60" t="s">
        <v>141</v>
      </c>
      <c r="X26" s="61"/>
      <c r="Y26" s="61"/>
      <c r="Z26" s="61"/>
      <c r="AA26" s="62"/>
      <c r="AB26" s="35"/>
      <c r="AC26" s="35"/>
      <c r="AD26" s="60" t="s">
        <v>153</v>
      </c>
      <c r="AE26" s="61"/>
      <c r="AF26" s="61"/>
      <c r="AG26" s="61"/>
      <c r="AH26" s="62"/>
      <c r="AI26" s="35"/>
      <c r="AJ26" s="35"/>
      <c r="AK26" s="60" t="s">
        <v>174</v>
      </c>
      <c r="AL26" s="61"/>
      <c r="AM26" s="61"/>
      <c r="AN26" s="61"/>
      <c r="AO26" s="62"/>
      <c r="AP26" s="35"/>
      <c r="AQ26" s="35"/>
      <c r="AR26" s="60" t="s">
        <v>177</v>
      </c>
      <c r="AS26" s="61"/>
      <c r="AT26" s="61"/>
      <c r="AU26" s="61"/>
      <c r="AV26" s="62"/>
      <c r="AW26" s="35"/>
      <c r="AX26" s="35"/>
      <c r="AY26" s="60" t="s">
        <v>178</v>
      </c>
      <c r="AZ26" s="61"/>
      <c r="BA26" s="61"/>
      <c r="BB26" s="61"/>
      <c r="BC26" s="62"/>
      <c r="BD26" s="35"/>
      <c r="BE26" s="35"/>
      <c r="BF26" s="60" t="s">
        <v>179</v>
      </c>
      <c r="BG26" s="61"/>
      <c r="BH26" s="61"/>
      <c r="BI26" s="61"/>
      <c r="BJ26" s="62"/>
      <c r="BK26" s="35"/>
      <c r="BL26" s="35"/>
      <c r="BM26" s="60" t="s">
        <v>188</v>
      </c>
      <c r="BN26" s="61"/>
      <c r="BO26" s="61"/>
      <c r="BP26" s="61"/>
      <c r="BQ26" s="62"/>
      <c r="BR26" s="35"/>
      <c r="BS26" s="35"/>
      <c r="BT26" s="60" t="s">
        <v>189</v>
      </c>
      <c r="BU26" s="61"/>
      <c r="BV26" s="61"/>
      <c r="BW26" s="61"/>
      <c r="BX26" s="62"/>
      <c r="BY26" s="35"/>
      <c r="BZ26" s="35"/>
      <c r="CA26" s="60" t="s">
        <v>234</v>
      </c>
      <c r="CB26" s="61"/>
      <c r="CC26" s="61"/>
      <c r="CD26" s="61"/>
      <c r="CE26" s="62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0" t="s">
        <v>118</v>
      </c>
      <c r="J27" s="61"/>
      <c r="K27" s="61"/>
      <c r="L27" s="61"/>
      <c r="M27" s="62"/>
      <c r="N27" s="35"/>
      <c r="O27" s="35"/>
      <c r="P27" s="63"/>
      <c r="Q27" s="64"/>
      <c r="R27" s="64"/>
      <c r="S27" s="64"/>
      <c r="T27" s="65"/>
      <c r="U27" s="35"/>
      <c r="V27" s="35"/>
      <c r="W27" s="63"/>
      <c r="X27" s="64"/>
      <c r="Y27" s="64"/>
      <c r="Z27" s="64"/>
      <c r="AA27" s="65"/>
      <c r="AB27" s="35"/>
      <c r="AC27" s="35"/>
      <c r="AD27" s="63"/>
      <c r="AE27" s="64"/>
      <c r="AF27" s="64"/>
      <c r="AG27" s="64"/>
      <c r="AH27" s="65"/>
      <c r="AI27" s="35"/>
      <c r="AJ27" s="35"/>
      <c r="AK27" s="63"/>
      <c r="AL27" s="64"/>
      <c r="AM27" s="64"/>
      <c r="AN27" s="64"/>
      <c r="AO27" s="65"/>
      <c r="AP27" s="35"/>
      <c r="AQ27" s="35"/>
      <c r="AR27" s="63"/>
      <c r="AS27" s="64"/>
      <c r="AT27" s="64"/>
      <c r="AU27" s="64"/>
      <c r="AV27" s="65"/>
      <c r="AW27" s="35"/>
      <c r="AX27" s="35"/>
      <c r="AY27" s="63"/>
      <c r="AZ27" s="64"/>
      <c r="BA27" s="64"/>
      <c r="BB27" s="64"/>
      <c r="BC27" s="65"/>
      <c r="BD27" s="35"/>
      <c r="BE27" s="35"/>
      <c r="BF27" s="63"/>
      <c r="BG27" s="64"/>
      <c r="BH27" s="64"/>
      <c r="BI27" s="64"/>
      <c r="BJ27" s="65"/>
      <c r="BK27" s="35"/>
      <c r="BL27" s="35"/>
      <c r="BM27" s="63"/>
      <c r="BN27" s="64"/>
      <c r="BO27" s="64"/>
      <c r="BP27" s="64"/>
      <c r="BQ27" s="65"/>
      <c r="BR27" s="35"/>
      <c r="BS27" s="35"/>
      <c r="BT27" s="63"/>
      <c r="BU27" s="64"/>
      <c r="BV27" s="64"/>
      <c r="BW27" s="64"/>
      <c r="BX27" s="65"/>
      <c r="BY27" s="35"/>
      <c r="BZ27" s="35"/>
      <c r="CA27" s="63"/>
      <c r="CB27" s="64"/>
      <c r="CC27" s="64"/>
      <c r="CD27" s="64"/>
      <c r="CE27" s="65"/>
      <c r="CF27" s="35"/>
    </row>
    <row r="28" spans="1:84" ht="15" thickBot="1" x14ac:dyDescent="0.35">
      <c r="A28" s="35"/>
      <c r="B28" s="24" t="s">
        <v>74</v>
      </c>
      <c r="C28" s="21">
        <v>269.2</v>
      </c>
      <c r="D28" s="21">
        <v>435</v>
      </c>
      <c r="E28" s="29">
        <v>-0.38109999999999999</v>
      </c>
      <c r="F28" s="25">
        <v>-165.8</v>
      </c>
      <c r="G28" s="35"/>
      <c r="H28" s="35"/>
      <c r="I28" s="63"/>
      <c r="J28" s="64"/>
      <c r="K28" s="64"/>
      <c r="L28" s="64"/>
      <c r="M28" s="65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72</v>
      </c>
      <c r="C29" s="21">
        <v>385</v>
      </c>
      <c r="D29" s="21">
        <v>515</v>
      </c>
      <c r="E29" s="29">
        <v>-0.25240000000000001</v>
      </c>
      <c r="F29" s="25">
        <v>-130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121</v>
      </c>
      <c r="Q29" s="21">
        <v>376.9</v>
      </c>
      <c r="R29" s="21">
        <v>519</v>
      </c>
      <c r="S29" s="29">
        <v>-0.27379999999999999</v>
      </c>
      <c r="T29" s="25">
        <v>-142.1</v>
      </c>
      <c r="U29" s="35"/>
      <c r="V29" s="35"/>
      <c r="W29" s="21" t="s">
        <v>133</v>
      </c>
      <c r="X29" s="21">
        <v>266</v>
      </c>
      <c r="Y29" s="21">
        <v>344</v>
      </c>
      <c r="Z29" s="29">
        <v>-0.22670000000000001</v>
      </c>
      <c r="AA29" s="21">
        <v>-78</v>
      </c>
      <c r="AB29" s="35"/>
      <c r="AC29" s="35"/>
      <c r="AD29" s="24" t="s">
        <v>330</v>
      </c>
      <c r="AE29" s="21">
        <v>422</v>
      </c>
      <c r="AF29" s="21">
        <v>652</v>
      </c>
      <c r="AG29" s="29">
        <v>-0.3528</v>
      </c>
      <c r="AH29" s="25">
        <v>-230</v>
      </c>
      <c r="AI29" s="35"/>
      <c r="AJ29" s="35"/>
      <c r="AK29" s="24" t="s">
        <v>173</v>
      </c>
      <c r="AL29" s="21">
        <v>3520</v>
      </c>
      <c r="AM29" s="21">
        <v>4230</v>
      </c>
      <c r="AN29" s="29">
        <v>-0.1678</v>
      </c>
      <c r="AO29" s="25">
        <v>-710</v>
      </c>
      <c r="AP29" s="35"/>
      <c r="AQ29" s="35"/>
      <c r="AR29" s="26" t="s">
        <v>175</v>
      </c>
      <c r="AS29" s="21">
        <v>578.41999999999996</v>
      </c>
      <c r="AT29" s="21">
        <v>763.72</v>
      </c>
      <c r="AU29" s="29">
        <v>-0.24260000000000001</v>
      </c>
      <c r="AV29" s="25">
        <v>-185.3</v>
      </c>
      <c r="AW29" s="35"/>
      <c r="AX29" s="35"/>
      <c r="AY29" s="24" t="s">
        <v>344</v>
      </c>
      <c r="AZ29" s="21">
        <v>413.3</v>
      </c>
      <c r="BA29" s="21">
        <v>568</v>
      </c>
      <c r="BB29" s="29">
        <v>-0.27239999999999998</v>
      </c>
      <c r="BC29" s="25">
        <v>-154.69999999999999</v>
      </c>
      <c r="BD29" s="35"/>
      <c r="BE29" s="35"/>
      <c r="BF29" s="24" t="s">
        <v>181</v>
      </c>
      <c r="BG29" s="21">
        <v>1475</v>
      </c>
      <c r="BH29" s="21">
        <v>2109.09</v>
      </c>
      <c r="BI29" s="29">
        <v>-0.30059999999999998</v>
      </c>
      <c r="BJ29" s="25">
        <v>-634.09</v>
      </c>
      <c r="BK29" s="35"/>
      <c r="BL29" s="35"/>
      <c r="BM29" s="24" t="s">
        <v>334</v>
      </c>
      <c r="BN29" s="21">
        <v>720</v>
      </c>
      <c r="BO29" s="21">
        <v>1010</v>
      </c>
      <c r="BP29" s="29">
        <v>-0.28710000000000002</v>
      </c>
      <c r="BQ29" s="25">
        <v>-290</v>
      </c>
      <c r="BR29" s="35"/>
      <c r="BS29" s="35"/>
      <c r="BT29" s="24" t="s">
        <v>293</v>
      </c>
      <c r="BU29" s="21">
        <v>1000</v>
      </c>
      <c r="BV29" s="21">
        <v>1641</v>
      </c>
      <c r="BW29" s="29">
        <v>-0.3906</v>
      </c>
      <c r="BX29" s="25">
        <v>-641</v>
      </c>
      <c r="BY29" s="35"/>
      <c r="BZ29" s="35"/>
      <c r="CA29" s="24" t="s">
        <v>248</v>
      </c>
      <c r="CB29" s="21">
        <v>495</v>
      </c>
      <c r="CC29" s="21">
        <v>627.91</v>
      </c>
      <c r="CD29" s="29">
        <v>-0.2117</v>
      </c>
      <c r="CE29" s="25">
        <v>-132.91</v>
      </c>
      <c r="CF29" s="35"/>
    </row>
    <row r="30" spans="1:84" x14ac:dyDescent="0.3">
      <c r="A30" s="35"/>
      <c r="B30" s="24" t="s">
        <v>65</v>
      </c>
      <c r="C30" s="21">
        <v>299</v>
      </c>
      <c r="D30" s="21">
        <v>390</v>
      </c>
      <c r="E30" s="29">
        <v>-0.23330000000000001</v>
      </c>
      <c r="F30" s="25">
        <v>-91</v>
      </c>
      <c r="G30" s="35"/>
      <c r="H30" s="35"/>
      <c r="I30" s="24" t="s">
        <v>94</v>
      </c>
      <c r="J30" s="21">
        <v>140.69999999999999</v>
      </c>
      <c r="K30" s="21">
        <v>270</v>
      </c>
      <c r="L30" s="29">
        <v>-0.47889999999999999</v>
      </c>
      <c r="M30" s="25">
        <v>-129.30000000000001</v>
      </c>
      <c r="N30" s="35"/>
      <c r="O30" s="35"/>
      <c r="P30" s="24" t="s">
        <v>122</v>
      </c>
      <c r="Q30" s="21">
        <v>185.8</v>
      </c>
      <c r="R30" s="21">
        <v>226</v>
      </c>
      <c r="S30" s="29">
        <v>-0.1779</v>
      </c>
      <c r="T30" s="25">
        <v>-40.200000000000003</v>
      </c>
      <c r="U30" s="35"/>
      <c r="V30" s="35"/>
      <c r="W30" s="21" t="s">
        <v>138</v>
      </c>
      <c r="X30" s="21">
        <v>288</v>
      </c>
      <c r="Y30" s="21">
        <v>364</v>
      </c>
      <c r="Z30" s="29">
        <v>-0.20880000000000001</v>
      </c>
      <c r="AA30" s="21">
        <v>-76</v>
      </c>
      <c r="AB30" s="35"/>
      <c r="AC30" s="35"/>
      <c r="AD30" s="24" t="s">
        <v>283</v>
      </c>
      <c r="AE30" s="21">
        <v>10598.9</v>
      </c>
      <c r="AF30" s="21">
        <v>15800</v>
      </c>
      <c r="AG30" s="29">
        <v>-0.32919999999999999</v>
      </c>
      <c r="AH30" s="25">
        <v>-5201.1000000000004</v>
      </c>
      <c r="AI30" s="35"/>
      <c r="AJ30" s="35"/>
      <c r="AK30" s="21" t="s">
        <v>172</v>
      </c>
      <c r="AL30" s="21">
        <v>4250.43</v>
      </c>
      <c r="AM30" s="21">
        <v>4802.6099999999997</v>
      </c>
      <c r="AN30" s="29">
        <v>-0.115</v>
      </c>
      <c r="AO30" s="21">
        <v>-552.17999999999995</v>
      </c>
      <c r="AP30" s="35"/>
      <c r="AQ30" s="35"/>
      <c r="AR30" s="21" t="s">
        <v>176</v>
      </c>
      <c r="AS30" s="21">
        <v>840</v>
      </c>
      <c r="AT30" s="21">
        <v>932</v>
      </c>
      <c r="AU30" s="29">
        <v>-9.8699999999999996E-2</v>
      </c>
      <c r="AV30" s="21">
        <v>-92</v>
      </c>
      <c r="AW30" s="35"/>
      <c r="AX30" s="35"/>
      <c r="AY30" s="24" t="s">
        <v>333</v>
      </c>
      <c r="AZ30" s="21">
        <v>426.17</v>
      </c>
      <c r="BA30" s="21">
        <v>565.94000000000005</v>
      </c>
      <c r="BB30" s="29">
        <v>-0.247</v>
      </c>
      <c r="BC30" s="25">
        <v>-139.77000000000001</v>
      </c>
      <c r="BD30" s="35"/>
      <c r="BE30" s="35"/>
      <c r="BF30" s="24" t="s">
        <v>180</v>
      </c>
      <c r="BG30" s="21">
        <v>402.63</v>
      </c>
      <c r="BH30" s="21">
        <v>554.91999999999996</v>
      </c>
      <c r="BI30" s="29">
        <v>-0.27439999999999998</v>
      </c>
      <c r="BJ30" s="25">
        <v>-152.29</v>
      </c>
      <c r="BK30" s="35"/>
      <c r="BL30" s="35"/>
      <c r="BM30" s="24" t="s">
        <v>187</v>
      </c>
      <c r="BN30" s="21">
        <v>1051</v>
      </c>
      <c r="BO30" s="21">
        <v>1470</v>
      </c>
      <c r="BP30" s="29">
        <v>-0.28499999999999998</v>
      </c>
      <c r="BQ30" s="25">
        <v>-419</v>
      </c>
      <c r="BR30" s="35"/>
      <c r="BS30" s="35"/>
      <c r="BT30" s="24" t="s">
        <v>315</v>
      </c>
      <c r="BU30" s="21">
        <v>800</v>
      </c>
      <c r="BV30" s="21">
        <v>1217</v>
      </c>
      <c r="BW30" s="29">
        <v>-0.34260000000000002</v>
      </c>
      <c r="BX30" s="25">
        <v>-417</v>
      </c>
      <c r="BY30" s="35"/>
      <c r="BZ30" s="35"/>
      <c r="CA30" s="24" t="s">
        <v>252</v>
      </c>
      <c r="CB30" s="21">
        <v>281.16000000000003</v>
      </c>
      <c r="CC30" s="21">
        <v>350.27</v>
      </c>
      <c r="CD30" s="29">
        <v>-0.1973</v>
      </c>
      <c r="CE30" s="25">
        <v>-69.11</v>
      </c>
      <c r="CF30" s="35"/>
    </row>
    <row r="31" spans="1:84" ht="15" thickBot="1" x14ac:dyDescent="0.35">
      <c r="A31" s="35"/>
      <c r="B31" s="24" t="s">
        <v>75</v>
      </c>
      <c r="C31" s="21">
        <v>328.5</v>
      </c>
      <c r="D31" s="21">
        <v>425</v>
      </c>
      <c r="E31" s="29">
        <v>-0.2271</v>
      </c>
      <c r="F31" s="25">
        <v>-96.5</v>
      </c>
      <c r="G31" s="35"/>
      <c r="H31" s="35"/>
      <c r="I31" s="24" t="s">
        <v>116</v>
      </c>
      <c r="J31" s="21">
        <v>591.29999999999995</v>
      </c>
      <c r="K31" s="21">
        <v>895.65</v>
      </c>
      <c r="L31" s="29">
        <v>-0.33979999999999999</v>
      </c>
      <c r="M31" s="25">
        <v>-304.35000000000002</v>
      </c>
      <c r="N31" s="35"/>
      <c r="O31" s="35"/>
      <c r="P31" s="26" t="s">
        <v>120</v>
      </c>
      <c r="Q31" s="33">
        <v>157</v>
      </c>
      <c r="R31" s="33">
        <v>188.2</v>
      </c>
      <c r="S31" s="34">
        <v>-0.1658</v>
      </c>
      <c r="T31" s="28">
        <v>-31.2</v>
      </c>
      <c r="U31" s="35"/>
      <c r="V31" s="35"/>
      <c r="W31" s="21" t="s">
        <v>128</v>
      </c>
      <c r="X31" s="21">
        <v>218</v>
      </c>
      <c r="Y31" s="21">
        <v>273.10000000000002</v>
      </c>
      <c r="Z31" s="29">
        <v>-0.20180000000000001</v>
      </c>
      <c r="AA31" s="21">
        <v>-55.1</v>
      </c>
      <c r="AB31" s="35"/>
      <c r="AC31" s="35"/>
      <c r="AD31" s="24" t="s">
        <v>306</v>
      </c>
      <c r="AE31" s="21">
        <v>442.97</v>
      </c>
      <c r="AF31" s="21">
        <v>579.95000000000005</v>
      </c>
      <c r="AG31" s="29">
        <v>-0.23619999999999999</v>
      </c>
      <c r="AH31" s="25">
        <v>-136.97999999999999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21"/>
      <c r="AS31" s="33"/>
      <c r="AT31" s="33"/>
      <c r="AU31" s="34"/>
      <c r="AV31" s="28"/>
      <c r="AW31" s="35"/>
      <c r="AX31" s="35"/>
      <c r="AY31" s="24" t="s">
        <v>345</v>
      </c>
      <c r="AZ31" s="21">
        <v>384</v>
      </c>
      <c r="BA31" s="21">
        <v>500.4</v>
      </c>
      <c r="BB31" s="29">
        <v>-0.2326</v>
      </c>
      <c r="BC31" s="25">
        <v>-116.4</v>
      </c>
      <c r="BD31" s="35"/>
      <c r="BE31" s="35"/>
      <c r="BF31" s="24" t="s">
        <v>182</v>
      </c>
      <c r="BG31" s="21">
        <v>12260</v>
      </c>
      <c r="BH31" s="21">
        <v>15385</v>
      </c>
      <c r="BI31" s="29">
        <v>-0.2031</v>
      </c>
      <c r="BJ31" s="25">
        <v>-3125</v>
      </c>
      <c r="BK31" s="35"/>
      <c r="BL31" s="35"/>
      <c r="BM31" s="24" t="s">
        <v>347</v>
      </c>
      <c r="BN31" s="21">
        <v>509</v>
      </c>
      <c r="BO31" s="21">
        <v>690</v>
      </c>
      <c r="BP31" s="29">
        <v>-0.26229999999999998</v>
      </c>
      <c r="BQ31" s="25">
        <v>-181</v>
      </c>
      <c r="BR31" s="35"/>
      <c r="BS31" s="35"/>
      <c r="BT31" s="24" t="s">
        <v>288</v>
      </c>
      <c r="BU31" s="21">
        <v>990</v>
      </c>
      <c r="BV31" s="21">
        <v>1450</v>
      </c>
      <c r="BW31" s="29">
        <v>-0.31719999999999998</v>
      </c>
      <c r="BX31" s="25">
        <v>-460</v>
      </c>
      <c r="BY31" s="35"/>
      <c r="BZ31" s="35"/>
      <c r="CA31" s="24" t="s">
        <v>236</v>
      </c>
      <c r="CB31" s="21">
        <v>150.9</v>
      </c>
      <c r="CC31" s="21">
        <v>185</v>
      </c>
      <c r="CD31" s="29">
        <v>-0.18429999999999999</v>
      </c>
      <c r="CE31" s="25">
        <v>-34.1</v>
      </c>
      <c r="CF31" s="35"/>
    </row>
    <row r="32" spans="1:84" ht="15" thickBot="1" x14ac:dyDescent="0.35">
      <c r="A32" s="35"/>
      <c r="B32" s="24" t="s">
        <v>70</v>
      </c>
      <c r="C32" s="21">
        <v>315</v>
      </c>
      <c r="D32" s="21">
        <v>403.2</v>
      </c>
      <c r="E32" s="29">
        <v>-0.21870000000000001</v>
      </c>
      <c r="F32" s="25">
        <v>-88.2</v>
      </c>
      <c r="G32" s="35"/>
      <c r="H32" s="35"/>
      <c r="I32" s="24" t="s">
        <v>312</v>
      </c>
      <c r="J32" s="21">
        <v>220</v>
      </c>
      <c r="K32" s="21">
        <v>332.8</v>
      </c>
      <c r="L32" s="29">
        <v>-0.33889999999999998</v>
      </c>
      <c r="M32" s="25">
        <v>-112.8</v>
      </c>
      <c r="N32" s="35"/>
      <c r="O32" s="35"/>
      <c r="P32" s="21" t="s">
        <v>119</v>
      </c>
      <c r="Q32" s="21">
        <v>802.61</v>
      </c>
      <c r="R32" s="21">
        <v>917.12</v>
      </c>
      <c r="S32" s="29">
        <v>-0.1249</v>
      </c>
      <c r="T32" s="21">
        <v>-114.51</v>
      </c>
      <c r="U32" s="35"/>
      <c r="V32" s="35"/>
      <c r="W32" s="21" t="s">
        <v>127</v>
      </c>
      <c r="X32" s="21">
        <v>261.89999999999998</v>
      </c>
      <c r="Y32" s="21">
        <v>321.89999999999998</v>
      </c>
      <c r="Z32" s="29">
        <v>-0.18640000000000001</v>
      </c>
      <c r="AA32" s="21">
        <v>-60</v>
      </c>
      <c r="AB32" s="35"/>
      <c r="AC32" s="35"/>
      <c r="AD32" s="24" t="s">
        <v>343</v>
      </c>
      <c r="AE32" s="21">
        <v>446.21</v>
      </c>
      <c r="AF32" s="21">
        <v>573.46</v>
      </c>
      <c r="AG32" s="29">
        <v>-0.22189999999999999</v>
      </c>
      <c r="AH32" s="25">
        <v>-127.25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148</v>
      </c>
      <c r="AZ32" s="21">
        <v>547.55999999999995</v>
      </c>
      <c r="BA32" s="21">
        <v>691.42</v>
      </c>
      <c r="BB32" s="29">
        <v>-0.20810000000000001</v>
      </c>
      <c r="BC32" s="25">
        <v>-143.86000000000001</v>
      </c>
      <c r="BD32" s="35"/>
      <c r="BE32" s="35"/>
      <c r="BF32" s="26" t="s">
        <v>346</v>
      </c>
      <c r="BG32" s="33">
        <v>282.39999999999998</v>
      </c>
      <c r="BH32" s="33">
        <v>266.2</v>
      </c>
      <c r="BI32" s="34">
        <v>6.0900000000000003E-2</v>
      </c>
      <c r="BJ32" s="28">
        <v>16.2</v>
      </c>
      <c r="BK32" s="35"/>
      <c r="BL32" s="35"/>
      <c r="BM32" s="26" t="s">
        <v>184</v>
      </c>
      <c r="BN32" s="33">
        <v>690</v>
      </c>
      <c r="BO32" s="33">
        <v>811</v>
      </c>
      <c r="BP32" s="34">
        <v>-0.1492</v>
      </c>
      <c r="BQ32" s="28">
        <v>-121</v>
      </c>
      <c r="BR32" s="35"/>
      <c r="BS32" s="35"/>
      <c r="BT32" s="24" t="s">
        <v>291</v>
      </c>
      <c r="BU32" s="21">
        <v>1485</v>
      </c>
      <c r="BV32" s="21">
        <v>2156.1</v>
      </c>
      <c r="BW32" s="29">
        <v>-0.31130000000000002</v>
      </c>
      <c r="BX32" s="25">
        <v>-671.1</v>
      </c>
      <c r="BY32" s="35"/>
      <c r="BZ32" s="35"/>
      <c r="CA32" s="24" t="s">
        <v>235</v>
      </c>
      <c r="CB32" s="21">
        <v>160.30000000000001</v>
      </c>
      <c r="CC32" s="21">
        <v>196</v>
      </c>
      <c r="CD32" s="29">
        <v>-0.18210000000000001</v>
      </c>
      <c r="CE32" s="25">
        <v>-35.700000000000003</v>
      </c>
      <c r="CF32" s="35"/>
    </row>
    <row r="33" spans="1:84" x14ac:dyDescent="0.3">
      <c r="A33" s="35"/>
      <c r="B33" s="24" t="s">
        <v>66</v>
      </c>
      <c r="C33" s="21">
        <v>255</v>
      </c>
      <c r="D33" s="21">
        <v>324</v>
      </c>
      <c r="E33" s="29">
        <v>-0.21299999999999999</v>
      </c>
      <c r="F33" s="25">
        <v>-69</v>
      </c>
      <c r="G33" s="35"/>
      <c r="H33" s="35"/>
      <c r="I33" s="24" t="s">
        <v>337</v>
      </c>
      <c r="J33" s="21">
        <v>151.5</v>
      </c>
      <c r="K33" s="21">
        <v>225</v>
      </c>
      <c r="L33" s="29">
        <v>-0.32669999999999999</v>
      </c>
      <c r="M33" s="25">
        <v>-73.5</v>
      </c>
      <c r="N33" s="35"/>
      <c r="O33" s="35"/>
      <c r="P33" s="21" t="s">
        <v>123</v>
      </c>
      <c r="Q33" s="21">
        <v>1668.42</v>
      </c>
      <c r="R33" s="21">
        <v>1899.12</v>
      </c>
      <c r="S33" s="29">
        <v>-0.1215</v>
      </c>
      <c r="T33" s="21">
        <v>-230.7</v>
      </c>
      <c r="U33" s="35"/>
      <c r="V33" s="35"/>
      <c r="W33" s="21" t="s">
        <v>131</v>
      </c>
      <c r="X33" s="21">
        <v>238</v>
      </c>
      <c r="Y33" s="21">
        <v>290</v>
      </c>
      <c r="Z33" s="29">
        <v>-0.17929999999999999</v>
      </c>
      <c r="AA33" s="21">
        <v>-52</v>
      </c>
      <c r="AB33" s="35"/>
      <c r="AC33" s="35"/>
      <c r="AD33" s="24" t="s">
        <v>166</v>
      </c>
      <c r="AE33" s="21">
        <v>450</v>
      </c>
      <c r="AF33" s="21">
        <v>570.6</v>
      </c>
      <c r="AG33" s="29">
        <v>-0.2114</v>
      </c>
      <c r="AH33" s="25">
        <v>-120.6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146</v>
      </c>
      <c r="AZ33" s="21">
        <v>493.64</v>
      </c>
      <c r="BA33" s="21">
        <v>597</v>
      </c>
      <c r="BB33" s="29">
        <v>-0.1731</v>
      </c>
      <c r="BC33" s="25">
        <v>-103.36</v>
      </c>
      <c r="BD33" s="35"/>
      <c r="BE33" s="35"/>
      <c r="BF33" s="21" t="s">
        <v>183</v>
      </c>
      <c r="BG33" s="21">
        <v>39700</v>
      </c>
      <c r="BH33" s="21">
        <v>37300</v>
      </c>
      <c r="BI33" s="29">
        <v>6.4299999999999996E-2</v>
      </c>
      <c r="BJ33" s="21">
        <v>2400</v>
      </c>
      <c r="BK33" s="35"/>
      <c r="BL33" s="35"/>
      <c r="BM33" s="21" t="s">
        <v>185</v>
      </c>
      <c r="BN33" s="21">
        <v>380.95</v>
      </c>
      <c r="BO33" s="21">
        <v>442.86</v>
      </c>
      <c r="BP33" s="29">
        <v>-0.13980000000000001</v>
      </c>
      <c r="BQ33" s="21">
        <v>-61.91</v>
      </c>
      <c r="BR33" s="35"/>
      <c r="BS33" s="35"/>
      <c r="BT33" s="24" t="s">
        <v>348</v>
      </c>
      <c r="BU33" s="21">
        <v>994</v>
      </c>
      <c r="BV33" s="21">
        <v>1430.8</v>
      </c>
      <c r="BW33" s="29">
        <v>-0.30530000000000002</v>
      </c>
      <c r="BX33" s="25">
        <v>-436.8</v>
      </c>
      <c r="BY33" s="35"/>
      <c r="BZ33" s="35"/>
      <c r="CA33" s="24" t="s">
        <v>237</v>
      </c>
      <c r="CB33" s="21">
        <v>228</v>
      </c>
      <c r="CC33" s="21">
        <v>278</v>
      </c>
      <c r="CD33" s="29">
        <v>-0.1799</v>
      </c>
      <c r="CE33" s="25">
        <v>-50</v>
      </c>
      <c r="CF33" s="35"/>
    </row>
    <row r="34" spans="1:84" x14ac:dyDescent="0.3">
      <c r="A34" s="35"/>
      <c r="B34" s="24" t="s">
        <v>67</v>
      </c>
      <c r="C34" s="21">
        <v>277.89999999999998</v>
      </c>
      <c r="D34" s="21">
        <v>350</v>
      </c>
      <c r="E34" s="29">
        <v>-0.20599999999999999</v>
      </c>
      <c r="F34" s="25">
        <v>-72.099999999999994</v>
      </c>
      <c r="G34" s="35"/>
      <c r="H34" s="35"/>
      <c r="I34" s="24" t="s">
        <v>90</v>
      </c>
      <c r="J34" s="21">
        <v>160.30000000000001</v>
      </c>
      <c r="K34" s="21">
        <v>232.3</v>
      </c>
      <c r="L34" s="29">
        <v>-0.30990000000000001</v>
      </c>
      <c r="M34" s="25">
        <v>-72</v>
      </c>
      <c r="N34" s="35"/>
      <c r="O34" s="35"/>
      <c r="P34" s="21" t="s">
        <v>287</v>
      </c>
      <c r="Q34" s="21">
        <v>760</v>
      </c>
      <c r="R34" s="21">
        <v>750</v>
      </c>
      <c r="S34" s="29">
        <v>1.3299999999999999E-2</v>
      </c>
      <c r="T34" s="21">
        <v>10</v>
      </c>
      <c r="U34" s="35"/>
      <c r="V34" s="35"/>
      <c r="W34" s="21" t="s">
        <v>137</v>
      </c>
      <c r="X34" s="21">
        <v>304</v>
      </c>
      <c r="Y34" s="21">
        <v>370</v>
      </c>
      <c r="Z34" s="29">
        <v>-0.1784</v>
      </c>
      <c r="AA34" s="21">
        <v>-66</v>
      </c>
      <c r="AB34" s="35"/>
      <c r="AC34" s="35"/>
      <c r="AD34" s="24" t="s">
        <v>164</v>
      </c>
      <c r="AE34" s="21">
        <v>639.80999999999995</v>
      </c>
      <c r="AF34" s="21">
        <v>801.99</v>
      </c>
      <c r="AG34" s="29">
        <v>-0.20219999999999999</v>
      </c>
      <c r="AH34" s="25">
        <v>-162.18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150</v>
      </c>
      <c r="AZ34" s="21">
        <v>1305</v>
      </c>
      <c r="BA34" s="21">
        <v>1551</v>
      </c>
      <c r="BB34" s="29">
        <v>-0.15859999999999999</v>
      </c>
      <c r="BC34" s="25">
        <v>-246</v>
      </c>
      <c r="BD34" s="35"/>
      <c r="BE34" s="35"/>
      <c r="BF34" s="35"/>
      <c r="BG34" s="35"/>
      <c r="BH34" s="35"/>
      <c r="BI34" s="35"/>
      <c r="BJ34" s="35"/>
      <c r="BK34" s="35"/>
      <c r="BL34" s="35"/>
      <c r="BM34" s="21" t="s">
        <v>186</v>
      </c>
      <c r="BN34" s="21">
        <v>673.08</v>
      </c>
      <c r="BO34" s="21">
        <v>778.37</v>
      </c>
      <c r="BP34" s="29">
        <v>-0.1353</v>
      </c>
      <c r="BQ34" s="21">
        <v>-105.29</v>
      </c>
      <c r="BR34" s="35"/>
      <c r="BS34" s="35"/>
      <c r="BT34" s="24" t="s">
        <v>292</v>
      </c>
      <c r="BU34" s="21">
        <v>1025</v>
      </c>
      <c r="BV34" s="21">
        <v>1468</v>
      </c>
      <c r="BW34" s="29">
        <v>-0.30180000000000001</v>
      </c>
      <c r="BX34" s="25">
        <v>-443</v>
      </c>
      <c r="BY34" s="35"/>
      <c r="BZ34" s="35"/>
      <c r="CA34" s="24" t="s">
        <v>242</v>
      </c>
      <c r="CB34" s="21">
        <v>156.5</v>
      </c>
      <c r="CC34" s="21">
        <v>188.9</v>
      </c>
      <c r="CD34" s="29">
        <v>-0.17150000000000001</v>
      </c>
      <c r="CE34" s="25">
        <v>-32.4</v>
      </c>
      <c r="CF34" s="35"/>
    </row>
    <row r="35" spans="1:84" x14ac:dyDescent="0.3">
      <c r="A35" s="35"/>
      <c r="B35" s="24" t="s">
        <v>69</v>
      </c>
      <c r="C35" s="21">
        <v>302</v>
      </c>
      <c r="D35" s="21">
        <v>380</v>
      </c>
      <c r="E35" s="29">
        <v>-0.20530000000000001</v>
      </c>
      <c r="F35" s="25">
        <v>-78</v>
      </c>
      <c r="G35" s="35"/>
      <c r="H35" s="35"/>
      <c r="I35" s="24" t="s">
        <v>280</v>
      </c>
      <c r="J35" s="21">
        <v>189.1</v>
      </c>
      <c r="K35" s="21">
        <v>272</v>
      </c>
      <c r="L35" s="29">
        <v>-0.30480000000000002</v>
      </c>
      <c r="M35" s="25">
        <v>-82.9</v>
      </c>
      <c r="N35" s="35"/>
      <c r="O35" s="35"/>
      <c r="P35" s="24"/>
      <c r="Q35" s="21"/>
      <c r="R35" s="21"/>
      <c r="S35" s="29"/>
      <c r="T35" s="21"/>
      <c r="U35" s="35"/>
      <c r="V35" s="35"/>
      <c r="W35" s="21" t="s">
        <v>135</v>
      </c>
      <c r="X35" s="21">
        <v>363.9</v>
      </c>
      <c r="Y35" s="21">
        <v>439</v>
      </c>
      <c r="Z35" s="29">
        <v>-0.1711</v>
      </c>
      <c r="AA35" s="21">
        <v>-75.099999999999994</v>
      </c>
      <c r="AB35" s="35"/>
      <c r="AC35" s="35"/>
      <c r="AD35" s="24" t="s">
        <v>171</v>
      </c>
      <c r="AE35" s="21">
        <v>13022</v>
      </c>
      <c r="AF35" s="21">
        <v>16000</v>
      </c>
      <c r="AG35" s="29">
        <v>-0.18609999999999999</v>
      </c>
      <c r="AH35" s="25">
        <v>-2978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152</v>
      </c>
      <c r="AZ35" s="21">
        <v>645</v>
      </c>
      <c r="BA35" s="21">
        <v>761</v>
      </c>
      <c r="BB35" s="29">
        <v>-0.15240000000000001</v>
      </c>
      <c r="BC35" s="25">
        <v>-116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224</v>
      </c>
      <c r="BU35" s="21">
        <v>700.7</v>
      </c>
      <c r="BV35" s="21">
        <v>997.5</v>
      </c>
      <c r="BW35" s="29">
        <v>-0.29749999999999999</v>
      </c>
      <c r="BX35" s="25">
        <v>-296.8</v>
      </c>
      <c r="BY35" s="35"/>
      <c r="BZ35" s="35"/>
      <c r="CA35" s="24" t="s">
        <v>257</v>
      </c>
      <c r="CB35" s="21">
        <v>467</v>
      </c>
      <c r="CC35" s="21">
        <v>559</v>
      </c>
      <c r="CD35" s="29">
        <v>-0.1646</v>
      </c>
      <c r="CE35" s="25">
        <v>-92</v>
      </c>
      <c r="CF35" s="35"/>
    </row>
    <row r="36" spans="1:84" x14ac:dyDescent="0.3">
      <c r="A36" s="35"/>
      <c r="B36" s="24" t="s">
        <v>71</v>
      </c>
      <c r="C36" s="21">
        <v>284</v>
      </c>
      <c r="D36" s="21">
        <v>353.9</v>
      </c>
      <c r="E36" s="29">
        <v>-0.19750000000000001</v>
      </c>
      <c r="F36" s="25">
        <v>-69.900000000000006</v>
      </c>
      <c r="G36" s="35"/>
      <c r="H36" s="35"/>
      <c r="I36" s="24" t="s">
        <v>99</v>
      </c>
      <c r="J36" s="21">
        <v>185.2</v>
      </c>
      <c r="K36" s="21">
        <v>264</v>
      </c>
      <c r="L36" s="29">
        <v>-0.29849999999999999</v>
      </c>
      <c r="M36" s="25">
        <v>-78.8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139</v>
      </c>
      <c r="X36" s="21">
        <v>299</v>
      </c>
      <c r="Y36" s="21">
        <v>357</v>
      </c>
      <c r="Z36" s="29">
        <v>-0.16250000000000001</v>
      </c>
      <c r="AA36" s="21">
        <v>-58</v>
      </c>
      <c r="AB36" s="35"/>
      <c r="AC36" s="35"/>
      <c r="AD36" s="24" t="s">
        <v>163</v>
      </c>
      <c r="AE36" s="21">
        <v>601.80999999999995</v>
      </c>
      <c r="AF36" s="21">
        <v>734.03</v>
      </c>
      <c r="AG36" s="29">
        <v>-0.18010000000000001</v>
      </c>
      <c r="AH36" s="25">
        <v>-132.22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/>
      <c r="AZ36" s="21"/>
      <c r="BA36" s="21"/>
      <c r="BB36" s="29"/>
      <c r="BC36" s="2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336</v>
      </c>
      <c r="BU36" s="21">
        <v>950.1</v>
      </c>
      <c r="BV36" s="21">
        <v>1343.1</v>
      </c>
      <c r="BW36" s="29">
        <v>-0.29260000000000003</v>
      </c>
      <c r="BX36" s="25">
        <v>-393</v>
      </c>
      <c r="BY36" s="35"/>
      <c r="BZ36" s="35"/>
      <c r="CA36" s="24" t="s">
        <v>250</v>
      </c>
      <c r="CB36" s="21">
        <v>204.5</v>
      </c>
      <c r="CC36" s="21">
        <v>243</v>
      </c>
      <c r="CD36" s="29">
        <v>-0.15840000000000001</v>
      </c>
      <c r="CE36" s="25">
        <v>-38.5</v>
      </c>
      <c r="CF36" s="35"/>
    </row>
    <row r="37" spans="1:84" x14ac:dyDescent="0.3">
      <c r="A37" s="35"/>
      <c r="B37" s="24" t="s">
        <v>63</v>
      </c>
      <c r="C37" s="21">
        <v>325.10000000000002</v>
      </c>
      <c r="D37" s="21">
        <v>399.3</v>
      </c>
      <c r="E37" s="29">
        <v>-0.18579999999999999</v>
      </c>
      <c r="F37" s="25">
        <v>-74.2</v>
      </c>
      <c r="G37" s="35"/>
      <c r="H37" s="35"/>
      <c r="I37" s="24" t="s">
        <v>85</v>
      </c>
      <c r="J37" s="21">
        <v>199</v>
      </c>
      <c r="K37" s="21">
        <v>282</v>
      </c>
      <c r="L37" s="29">
        <v>-0.29430000000000001</v>
      </c>
      <c r="M37" s="25">
        <v>-83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126</v>
      </c>
      <c r="X37" s="21">
        <v>359.62</v>
      </c>
      <c r="Y37" s="21">
        <v>417.79</v>
      </c>
      <c r="Z37" s="29">
        <v>-0.13919999999999999</v>
      </c>
      <c r="AA37" s="21">
        <v>-58.17</v>
      </c>
      <c r="AB37" s="35"/>
      <c r="AC37" s="35"/>
      <c r="AD37" s="24" t="s">
        <v>169</v>
      </c>
      <c r="AE37" s="21">
        <v>720</v>
      </c>
      <c r="AF37" s="21">
        <v>860</v>
      </c>
      <c r="AG37" s="29">
        <v>-0.1628</v>
      </c>
      <c r="AH37" s="25">
        <v>-140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/>
      <c r="AZ37" s="21"/>
      <c r="BA37" s="21"/>
      <c r="BB37" s="29"/>
      <c r="BC37" s="2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209</v>
      </c>
      <c r="BU37" s="21">
        <v>489</v>
      </c>
      <c r="BV37" s="21">
        <v>690</v>
      </c>
      <c r="BW37" s="29">
        <v>-0.2913</v>
      </c>
      <c r="BX37" s="25">
        <v>-201</v>
      </c>
      <c r="BY37" s="35"/>
      <c r="BZ37" s="35"/>
      <c r="CA37" s="24" t="s">
        <v>253</v>
      </c>
      <c r="CB37" s="21">
        <v>191.1</v>
      </c>
      <c r="CC37" s="21">
        <v>226.65</v>
      </c>
      <c r="CD37" s="29">
        <v>-0.15679999999999999</v>
      </c>
      <c r="CE37" s="25">
        <v>-35.549999999999997</v>
      </c>
      <c r="CF37" s="35"/>
    </row>
    <row r="38" spans="1:84" x14ac:dyDescent="0.3">
      <c r="A38" s="35"/>
      <c r="B38" s="24" t="s">
        <v>62</v>
      </c>
      <c r="C38" s="21">
        <v>430</v>
      </c>
      <c r="D38" s="21">
        <v>527</v>
      </c>
      <c r="E38" s="29">
        <v>-0.18410000000000001</v>
      </c>
      <c r="F38" s="25">
        <v>-97</v>
      </c>
      <c r="G38" s="35"/>
      <c r="H38" s="35"/>
      <c r="I38" s="24" t="s">
        <v>112</v>
      </c>
      <c r="J38" s="21">
        <v>126.8</v>
      </c>
      <c r="K38" s="21">
        <v>178</v>
      </c>
      <c r="L38" s="29">
        <v>-0.28760000000000002</v>
      </c>
      <c r="M38" s="25">
        <v>-51.2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125</v>
      </c>
      <c r="X38" s="21">
        <v>292.10000000000002</v>
      </c>
      <c r="Y38" s="21">
        <v>338</v>
      </c>
      <c r="Z38" s="29">
        <v>-0.1358</v>
      </c>
      <c r="AA38" s="21">
        <v>-45.9</v>
      </c>
      <c r="AB38" s="35"/>
      <c r="AC38" s="35"/>
      <c r="AD38" s="24" t="s">
        <v>332</v>
      </c>
      <c r="AE38" s="21">
        <v>646</v>
      </c>
      <c r="AF38" s="21">
        <v>770</v>
      </c>
      <c r="AG38" s="29">
        <v>-0.161</v>
      </c>
      <c r="AH38" s="25">
        <v>-124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/>
      <c r="AZ38" s="21"/>
      <c r="BA38" s="21"/>
      <c r="BB38" s="29"/>
      <c r="BC38" s="2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215</v>
      </c>
      <c r="BU38" s="21">
        <v>470.1</v>
      </c>
      <c r="BV38" s="21">
        <v>659.9</v>
      </c>
      <c r="BW38" s="29">
        <v>-0.28760000000000002</v>
      </c>
      <c r="BX38" s="25">
        <v>-189.8</v>
      </c>
      <c r="BY38" s="35"/>
      <c r="BZ38" s="35"/>
      <c r="CA38" s="24" t="s">
        <v>319</v>
      </c>
      <c r="CB38" s="21">
        <v>174.3</v>
      </c>
      <c r="CC38" s="21">
        <v>205</v>
      </c>
      <c r="CD38" s="29">
        <v>-0.14979999999999999</v>
      </c>
      <c r="CE38" s="25">
        <v>-30.7</v>
      </c>
      <c r="CF38" s="35"/>
    </row>
    <row r="39" spans="1:84" ht="15" thickBot="1" x14ac:dyDescent="0.35">
      <c r="A39" s="35"/>
      <c r="B39" s="24" t="s">
        <v>68</v>
      </c>
      <c r="C39" s="21">
        <v>309.89999999999998</v>
      </c>
      <c r="D39" s="21">
        <v>378.9</v>
      </c>
      <c r="E39" s="29">
        <v>-0.18210000000000001</v>
      </c>
      <c r="F39" s="25">
        <v>-69</v>
      </c>
      <c r="G39" s="35"/>
      <c r="H39" s="35"/>
      <c r="I39" s="24" t="s">
        <v>92</v>
      </c>
      <c r="J39" s="21">
        <v>315.07</v>
      </c>
      <c r="K39" s="21">
        <v>435.92</v>
      </c>
      <c r="L39" s="29">
        <v>-0.2772</v>
      </c>
      <c r="M39" s="25">
        <v>-120.85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140</v>
      </c>
      <c r="X39" s="21">
        <v>344.78</v>
      </c>
      <c r="Y39" s="21">
        <v>392.71</v>
      </c>
      <c r="Z39" s="29">
        <v>-0.122</v>
      </c>
      <c r="AA39" s="21">
        <v>-47.93</v>
      </c>
      <c r="AB39" s="35"/>
      <c r="AC39" s="35"/>
      <c r="AD39" s="24" t="s">
        <v>331</v>
      </c>
      <c r="AE39" s="21">
        <v>700</v>
      </c>
      <c r="AF39" s="21">
        <v>819.8</v>
      </c>
      <c r="AG39" s="29">
        <v>-0.14610000000000001</v>
      </c>
      <c r="AH39" s="25">
        <v>-119.8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/>
      <c r="AZ39" s="33"/>
      <c r="BA39" s="33"/>
      <c r="BB39" s="34"/>
      <c r="BC39" s="28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335</v>
      </c>
      <c r="BU39" s="21">
        <v>1559.09</v>
      </c>
      <c r="BV39" s="21">
        <v>2168.1799999999998</v>
      </c>
      <c r="BW39" s="29">
        <v>-0.28089999999999998</v>
      </c>
      <c r="BX39" s="25">
        <v>-609.09</v>
      </c>
      <c r="BY39" s="35"/>
      <c r="BZ39" s="35"/>
      <c r="CA39" s="24" t="s">
        <v>296</v>
      </c>
      <c r="CB39" s="21">
        <v>199</v>
      </c>
      <c r="CC39" s="21">
        <v>231</v>
      </c>
      <c r="CD39" s="29">
        <v>-0.13850000000000001</v>
      </c>
      <c r="CE39" s="25">
        <v>-32</v>
      </c>
      <c r="CF39" s="35"/>
    </row>
    <row r="40" spans="1:84" x14ac:dyDescent="0.3">
      <c r="A40" s="35"/>
      <c r="B40" s="24" t="s">
        <v>73</v>
      </c>
      <c r="C40" s="21">
        <v>269</v>
      </c>
      <c r="D40" s="21">
        <v>328.15</v>
      </c>
      <c r="E40" s="29">
        <v>-0.18029999999999999</v>
      </c>
      <c r="F40" s="25">
        <v>-59.15</v>
      </c>
      <c r="G40" s="35"/>
      <c r="H40" s="35"/>
      <c r="I40" s="24" t="s">
        <v>95</v>
      </c>
      <c r="J40" s="21">
        <v>136</v>
      </c>
      <c r="K40" s="21">
        <v>186.4</v>
      </c>
      <c r="L40" s="29">
        <v>-0.27039999999999997</v>
      </c>
      <c r="M40" s="25">
        <v>-50.4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132</v>
      </c>
      <c r="X40" s="21">
        <v>276.58999999999997</v>
      </c>
      <c r="Y40" s="21">
        <v>312.14</v>
      </c>
      <c r="Z40" s="29">
        <v>-0.1139</v>
      </c>
      <c r="AA40" s="21">
        <v>-35.549999999999997</v>
      </c>
      <c r="AB40" s="35"/>
      <c r="AC40" s="35"/>
      <c r="AD40" s="24" t="s">
        <v>168</v>
      </c>
      <c r="AE40" s="21">
        <v>782</v>
      </c>
      <c r="AF40" s="21">
        <v>900</v>
      </c>
      <c r="AG40" s="29">
        <v>-0.13109999999999999</v>
      </c>
      <c r="AH40" s="25">
        <v>-118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/>
      <c r="AZ40" s="21"/>
      <c r="BA40" s="21"/>
      <c r="BB40" s="29"/>
      <c r="BC40" s="21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226</v>
      </c>
      <c r="BU40" s="21">
        <v>541</v>
      </c>
      <c r="BV40" s="21">
        <v>750</v>
      </c>
      <c r="BW40" s="29">
        <v>-0.2787</v>
      </c>
      <c r="BX40" s="25">
        <v>-209</v>
      </c>
      <c r="BY40" s="35"/>
      <c r="BZ40" s="35"/>
      <c r="CA40" s="24" t="s">
        <v>256</v>
      </c>
      <c r="CB40" s="21">
        <v>236.4</v>
      </c>
      <c r="CC40" s="21">
        <v>270.45999999999998</v>
      </c>
      <c r="CD40" s="29">
        <v>-0.12590000000000001</v>
      </c>
      <c r="CE40" s="25">
        <v>-34.06</v>
      </c>
      <c r="CF40" s="35"/>
    </row>
    <row r="41" spans="1:84" x14ac:dyDescent="0.3">
      <c r="A41" s="35"/>
      <c r="B41" s="24" t="s">
        <v>64</v>
      </c>
      <c r="C41" s="21">
        <v>497</v>
      </c>
      <c r="D41" s="21">
        <v>558</v>
      </c>
      <c r="E41" s="29">
        <v>-0.10929999999999999</v>
      </c>
      <c r="F41" s="25">
        <v>-61</v>
      </c>
      <c r="G41" s="35"/>
      <c r="H41" s="35"/>
      <c r="I41" s="24" t="s">
        <v>284</v>
      </c>
      <c r="J41" s="21">
        <v>197</v>
      </c>
      <c r="K41" s="21">
        <v>269</v>
      </c>
      <c r="L41" s="29">
        <v>-0.26769999999999999</v>
      </c>
      <c r="M41" s="25">
        <v>-72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130</v>
      </c>
      <c r="X41" s="21">
        <v>334.84</v>
      </c>
      <c r="Y41" s="21">
        <v>361.09</v>
      </c>
      <c r="Z41" s="29">
        <v>-7.2700000000000001E-2</v>
      </c>
      <c r="AA41" s="21">
        <v>-26.25</v>
      </c>
      <c r="AB41" s="35"/>
      <c r="AC41" s="35"/>
      <c r="AD41" s="24" t="s">
        <v>159</v>
      </c>
      <c r="AE41" s="21">
        <v>677.09</v>
      </c>
      <c r="AF41" s="21">
        <v>746.36</v>
      </c>
      <c r="AG41" s="29">
        <v>-9.2799999999999994E-2</v>
      </c>
      <c r="AH41" s="25">
        <v>-69.27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218</v>
      </c>
      <c r="BU41" s="21">
        <v>485</v>
      </c>
      <c r="BV41" s="21">
        <v>670</v>
      </c>
      <c r="BW41" s="29">
        <v>-0.27610000000000001</v>
      </c>
      <c r="BX41" s="25">
        <v>-185</v>
      </c>
      <c r="BY41" s="35"/>
      <c r="BZ41" s="35"/>
      <c r="CA41" s="24" t="s">
        <v>258</v>
      </c>
      <c r="CB41" s="21">
        <v>561</v>
      </c>
      <c r="CC41" s="21">
        <v>639</v>
      </c>
      <c r="CD41" s="29">
        <v>-0.1221</v>
      </c>
      <c r="CE41" s="25">
        <v>-78</v>
      </c>
      <c r="CF41" s="35"/>
    </row>
    <row r="42" spans="1:84" ht="15" thickBot="1" x14ac:dyDescent="0.35">
      <c r="A42" s="35"/>
      <c r="B42" s="26" t="s">
        <v>76</v>
      </c>
      <c r="C42" s="33">
        <v>510</v>
      </c>
      <c r="D42" s="33">
        <v>555</v>
      </c>
      <c r="E42" s="34">
        <v>-8.1100000000000005E-2</v>
      </c>
      <c r="F42" s="28">
        <v>-45</v>
      </c>
      <c r="G42" s="35"/>
      <c r="H42" s="35"/>
      <c r="I42" s="24" t="s">
        <v>114</v>
      </c>
      <c r="J42" s="21">
        <v>193</v>
      </c>
      <c r="K42" s="21">
        <v>263</v>
      </c>
      <c r="L42" s="29">
        <v>-0.26619999999999999</v>
      </c>
      <c r="M42" s="25">
        <v>-70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134</v>
      </c>
      <c r="X42" s="21">
        <v>339.54</v>
      </c>
      <c r="Y42" s="21">
        <v>365.39</v>
      </c>
      <c r="Z42" s="29">
        <v>-7.0699999999999999E-2</v>
      </c>
      <c r="AA42" s="21">
        <v>-25.85</v>
      </c>
      <c r="AB42" s="35"/>
      <c r="AC42" s="35"/>
      <c r="AD42" s="21"/>
      <c r="AE42" s="21"/>
      <c r="AF42" s="21"/>
      <c r="AG42" s="29"/>
      <c r="AH42" s="2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307</v>
      </c>
      <c r="BU42" s="21">
        <v>570</v>
      </c>
      <c r="BV42" s="21">
        <v>785.4</v>
      </c>
      <c r="BW42" s="29">
        <v>-0.27429999999999999</v>
      </c>
      <c r="BX42" s="25">
        <v>-215.4</v>
      </c>
      <c r="BY42" s="35"/>
      <c r="BZ42" s="35"/>
      <c r="CA42" s="24" t="s">
        <v>240</v>
      </c>
      <c r="CB42" s="21">
        <v>204.06</v>
      </c>
      <c r="CC42" s="21">
        <v>228.71</v>
      </c>
      <c r="CD42" s="29">
        <v>-0.10780000000000001</v>
      </c>
      <c r="CE42" s="25">
        <v>-24.65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105</v>
      </c>
      <c r="J43" s="21">
        <v>136.6</v>
      </c>
      <c r="K43" s="21">
        <v>185</v>
      </c>
      <c r="L43" s="29">
        <v>-0.2616</v>
      </c>
      <c r="M43" s="25">
        <v>-48.4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136</v>
      </c>
      <c r="X43" s="21">
        <v>279.2</v>
      </c>
      <c r="Y43" s="21">
        <v>298</v>
      </c>
      <c r="Z43" s="29">
        <v>-6.3100000000000003E-2</v>
      </c>
      <c r="AA43" s="21">
        <v>-18.8</v>
      </c>
      <c r="AB43" s="35"/>
      <c r="AC43" s="35"/>
      <c r="AD43" s="24"/>
      <c r="AE43" s="21"/>
      <c r="AF43" s="21"/>
      <c r="AG43" s="29"/>
      <c r="AH43" s="2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216</v>
      </c>
      <c r="BU43" s="21">
        <v>540</v>
      </c>
      <c r="BV43" s="21">
        <v>738.1</v>
      </c>
      <c r="BW43" s="29">
        <v>-0.26840000000000003</v>
      </c>
      <c r="BX43" s="25">
        <v>-198.1</v>
      </c>
      <c r="BY43" s="35"/>
      <c r="BZ43" s="35"/>
      <c r="CA43" s="24" t="s">
        <v>254</v>
      </c>
      <c r="CB43" s="21">
        <v>190.4</v>
      </c>
      <c r="CC43" s="21">
        <v>210</v>
      </c>
      <c r="CD43" s="29">
        <v>-9.3299999999999994E-2</v>
      </c>
      <c r="CE43" s="25">
        <v>-19.600000000000001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98</v>
      </c>
      <c r="J44" s="21">
        <v>197</v>
      </c>
      <c r="K44" s="21">
        <v>266.5</v>
      </c>
      <c r="L44" s="29">
        <v>-0.26079999999999998</v>
      </c>
      <c r="M44" s="25">
        <v>-69.5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129</v>
      </c>
      <c r="X44" s="21">
        <v>362.47</v>
      </c>
      <c r="Y44" s="21">
        <v>377.17</v>
      </c>
      <c r="Z44" s="29">
        <v>-3.9E-2</v>
      </c>
      <c r="AA44" s="21">
        <v>-14.7</v>
      </c>
      <c r="AB44" s="35"/>
      <c r="AC44" s="35"/>
      <c r="AD44" s="24"/>
      <c r="AE44" s="21"/>
      <c r="AF44" s="21"/>
      <c r="AG44" s="29"/>
      <c r="AH44" s="2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208</v>
      </c>
      <c r="BU44" s="21">
        <v>568</v>
      </c>
      <c r="BV44" s="21">
        <v>776</v>
      </c>
      <c r="BW44" s="29">
        <v>-0.26800000000000002</v>
      </c>
      <c r="BX44" s="25">
        <v>-208</v>
      </c>
      <c r="BY44" s="35"/>
      <c r="BZ44" s="35"/>
      <c r="CA44" s="24" t="s">
        <v>249</v>
      </c>
      <c r="CB44" s="21">
        <v>242</v>
      </c>
      <c r="CC44" s="21">
        <v>265.5</v>
      </c>
      <c r="CD44" s="29">
        <v>-8.8499999999999995E-2</v>
      </c>
      <c r="CE44" s="25">
        <v>-23.5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97</v>
      </c>
      <c r="J45" s="21">
        <v>198</v>
      </c>
      <c r="K45" s="21">
        <v>265.5</v>
      </c>
      <c r="L45" s="29">
        <v>-0.25419999999999998</v>
      </c>
      <c r="M45" s="25">
        <v>-67.5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/>
      <c r="AE45" s="21"/>
      <c r="AF45" s="21"/>
      <c r="AG45" s="29"/>
      <c r="AH45" s="2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317</v>
      </c>
      <c r="BU45" s="21">
        <v>458</v>
      </c>
      <c r="BV45" s="21">
        <v>623</v>
      </c>
      <c r="BW45" s="29">
        <v>-0.26479999999999998</v>
      </c>
      <c r="BX45" s="25">
        <v>-165</v>
      </c>
      <c r="BY45" s="35"/>
      <c r="BZ45" s="35"/>
      <c r="CA45" s="24" t="s">
        <v>251</v>
      </c>
      <c r="CB45" s="21">
        <v>239</v>
      </c>
      <c r="CC45" s="21">
        <v>260</v>
      </c>
      <c r="CD45" s="29">
        <v>-8.0799999999999997E-2</v>
      </c>
      <c r="CE45" s="25">
        <v>-21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303</v>
      </c>
      <c r="J46" s="21">
        <v>190.3</v>
      </c>
      <c r="K46" s="21">
        <v>253.9</v>
      </c>
      <c r="L46" s="29">
        <v>-0.2505</v>
      </c>
      <c r="M46" s="25">
        <v>-63.6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197</v>
      </c>
      <c r="BU46" s="21">
        <v>529.5</v>
      </c>
      <c r="BV46" s="21">
        <v>720</v>
      </c>
      <c r="BW46" s="29">
        <v>-0.2646</v>
      </c>
      <c r="BX46" s="25">
        <v>-190.5</v>
      </c>
      <c r="BY46" s="35"/>
      <c r="BZ46" s="35"/>
      <c r="CA46" s="24" t="s">
        <v>255</v>
      </c>
      <c r="CB46" s="21">
        <v>536</v>
      </c>
      <c r="CC46" s="21">
        <v>560</v>
      </c>
      <c r="CD46" s="29">
        <v>-4.2900000000000001E-2</v>
      </c>
      <c r="CE46" s="25">
        <v>-24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103</v>
      </c>
      <c r="J47" s="21">
        <v>157</v>
      </c>
      <c r="K47" s="21">
        <v>209</v>
      </c>
      <c r="L47" s="29">
        <v>-0.24879999999999999</v>
      </c>
      <c r="M47" s="25">
        <v>-52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229</v>
      </c>
      <c r="BU47" s="21">
        <v>1568</v>
      </c>
      <c r="BV47" s="21">
        <v>2130</v>
      </c>
      <c r="BW47" s="29">
        <v>-0.26379999999999998</v>
      </c>
      <c r="BX47" s="25">
        <v>-562</v>
      </c>
      <c r="BY47" s="35"/>
      <c r="BZ47" s="35"/>
      <c r="CA47" s="24"/>
      <c r="CB47" s="21"/>
      <c r="CC47" s="21"/>
      <c r="CD47" s="29"/>
      <c r="CE47" s="25"/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81</v>
      </c>
      <c r="J48" s="21">
        <v>182</v>
      </c>
      <c r="K48" s="21">
        <v>242.1</v>
      </c>
      <c r="L48" s="29">
        <v>-0.2482</v>
      </c>
      <c r="M48" s="25">
        <v>-60.1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233</v>
      </c>
      <c r="BU48" s="21">
        <v>569</v>
      </c>
      <c r="BV48" s="21">
        <v>768</v>
      </c>
      <c r="BW48" s="29">
        <v>-0.2591</v>
      </c>
      <c r="BX48" s="25">
        <v>-199</v>
      </c>
      <c r="BY48" s="35"/>
      <c r="BZ48" s="35"/>
      <c r="CA48" s="24"/>
      <c r="CB48" s="21"/>
      <c r="CC48" s="21"/>
      <c r="CD48" s="29"/>
      <c r="CE48" s="25"/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111</v>
      </c>
      <c r="J49" s="21">
        <v>118.5</v>
      </c>
      <c r="K49" s="21">
        <v>156.9</v>
      </c>
      <c r="L49" s="29">
        <v>-0.2447</v>
      </c>
      <c r="M49" s="25">
        <v>-38.4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230</v>
      </c>
      <c r="BU49" s="21">
        <v>539.1</v>
      </c>
      <c r="BV49" s="21">
        <v>727</v>
      </c>
      <c r="BW49" s="29">
        <v>-0.25850000000000001</v>
      </c>
      <c r="BX49" s="25">
        <v>-187.9</v>
      </c>
      <c r="BY49" s="35"/>
      <c r="BZ49" s="35"/>
      <c r="CA49" s="24"/>
      <c r="CB49" s="21"/>
      <c r="CC49" s="21"/>
      <c r="CD49" s="29"/>
      <c r="CE49" s="25"/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83</v>
      </c>
      <c r="J50" s="21">
        <v>156.69999999999999</v>
      </c>
      <c r="K50" s="21">
        <v>206</v>
      </c>
      <c r="L50" s="29">
        <v>-0.23930000000000001</v>
      </c>
      <c r="M50" s="25">
        <v>-49.3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212</v>
      </c>
      <c r="BU50" s="21">
        <v>555.5</v>
      </c>
      <c r="BV50" s="21">
        <v>749</v>
      </c>
      <c r="BW50" s="29">
        <v>-0.25829999999999997</v>
      </c>
      <c r="BX50" s="25">
        <v>-193.5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300</v>
      </c>
      <c r="J51" s="21">
        <v>193.9</v>
      </c>
      <c r="K51" s="21">
        <v>253</v>
      </c>
      <c r="L51" s="29">
        <v>-0.2336</v>
      </c>
      <c r="M51" s="25">
        <v>-59.1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220</v>
      </c>
      <c r="BU51" s="21">
        <v>1017</v>
      </c>
      <c r="BV51" s="21">
        <v>1365.1</v>
      </c>
      <c r="BW51" s="29">
        <v>-0.255</v>
      </c>
      <c r="BX51" s="25">
        <v>-348.1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80</v>
      </c>
      <c r="J52" s="21">
        <v>156.15</v>
      </c>
      <c r="K52" s="21">
        <v>203.59</v>
      </c>
      <c r="L52" s="29">
        <v>-0.23300000000000001</v>
      </c>
      <c r="M52" s="25">
        <v>-47.44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193</v>
      </c>
      <c r="BU52" s="21">
        <v>454</v>
      </c>
      <c r="BV52" s="21">
        <v>609</v>
      </c>
      <c r="BW52" s="29">
        <v>-0.2545</v>
      </c>
      <c r="BX52" s="25">
        <v>-155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91</v>
      </c>
      <c r="J53" s="21">
        <v>195</v>
      </c>
      <c r="K53" s="21">
        <v>254</v>
      </c>
      <c r="L53" s="29">
        <v>-0.23230000000000001</v>
      </c>
      <c r="M53" s="25">
        <v>-59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210</v>
      </c>
      <c r="BU53" s="21">
        <v>614</v>
      </c>
      <c r="BV53" s="21">
        <v>820</v>
      </c>
      <c r="BW53" s="29">
        <v>-0.25119999999999998</v>
      </c>
      <c r="BX53" s="25">
        <v>-206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286</v>
      </c>
      <c r="J54" s="21">
        <v>200</v>
      </c>
      <c r="K54" s="21">
        <v>260</v>
      </c>
      <c r="L54" s="29">
        <v>-0.23080000000000001</v>
      </c>
      <c r="M54" s="25">
        <v>-60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294</v>
      </c>
      <c r="BU54" s="21">
        <v>485.81</v>
      </c>
      <c r="BV54" s="21">
        <v>648.67999999999995</v>
      </c>
      <c r="BW54" s="29">
        <v>-0.25109999999999999</v>
      </c>
      <c r="BX54" s="25">
        <v>-162.87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302</v>
      </c>
      <c r="J55" s="21">
        <v>156</v>
      </c>
      <c r="K55" s="21">
        <v>202</v>
      </c>
      <c r="L55" s="29">
        <v>-0.22770000000000001</v>
      </c>
      <c r="M55" s="25">
        <v>-46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232</v>
      </c>
      <c r="BU55" s="21">
        <v>1096.58</v>
      </c>
      <c r="BV55" s="21">
        <v>1460.53</v>
      </c>
      <c r="BW55" s="29">
        <v>-0.2492</v>
      </c>
      <c r="BX55" s="25">
        <v>-363.95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101</v>
      </c>
      <c r="J56" s="21">
        <v>170</v>
      </c>
      <c r="K56" s="21">
        <v>220</v>
      </c>
      <c r="L56" s="29">
        <v>-0.2273</v>
      </c>
      <c r="M56" s="25">
        <v>-50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278</v>
      </c>
      <c r="BU56" s="21">
        <v>613</v>
      </c>
      <c r="BV56" s="21">
        <v>800.1</v>
      </c>
      <c r="BW56" s="29">
        <v>-0.23380000000000001</v>
      </c>
      <c r="BX56" s="25">
        <v>-187.1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104</v>
      </c>
      <c r="J57" s="21">
        <v>241</v>
      </c>
      <c r="K57" s="21">
        <v>310</v>
      </c>
      <c r="L57" s="29">
        <v>-0.22259999999999999</v>
      </c>
      <c r="M57" s="25">
        <v>-69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213</v>
      </c>
      <c r="BU57" s="21">
        <v>520</v>
      </c>
      <c r="BV57" s="21">
        <v>672.9</v>
      </c>
      <c r="BW57" s="29">
        <v>-0.22720000000000001</v>
      </c>
      <c r="BX57" s="25">
        <v>-152.9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93</v>
      </c>
      <c r="J58" s="21">
        <v>213.7</v>
      </c>
      <c r="K58" s="21">
        <v>274.8</v>
      </c>
      <c r="L58" s="29">
        <v>-0.2223</v>
      </c>
      <c r="M58" s="25">
        <v>-61.1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206</v>
      </c>
      <c r="BU58" s="21">
        <v>703</v>
      </c>
      <c r="BV58" s="21">
        <v>903</v>
      </c>
      <c r="BW58" s="29">
        <v>-0.2215</v>
      </c>
      <c r="BX58" s="25">
        <v>-200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328</v>
      </c>
      <c r="J59" s="21">
        <v>233.1</v>
      </c>
      <c r="K59" s="21">
        <v>299</v>
      </c>
      <c r="L59" s="29">
        <v>-0.22040000000000001</v>
      </c>
      <c r="M59" s="25">
        <v>-65.900000000000006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228</v>
      </c>
      <c r="BU59" s="21">
        <v>553.27</v>
      </c>
      <c r="BV59" s="21">
        <v>710.28</v>
      </c>
      <c r="BW59" s="29">
        <v>-0.22109999999999999</v>
      </c>
      <c r="BX59" s="25">
        <v>-157.01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321</v>
      </c>
      <c r="J60" s="21">
        <v>219.9</v>
      </c>
      <c r="K60" s="21">
        <v>282</v>
      </c>
      <c r="L60" s="29">
        <v>-0.22020000000000001</v>
      </c>
      <c r="M60" s="25">
        <v>-62.1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195</v>
      </c>
      <c r="BU60" s="21">
        <v>680</v>
      </c>
      <c r="BV60" s="21">
        <v>870</v>
      </c>
      <c r="BW60" s="29">
        <v>-0.21840000000000001</v>
      </c>
      <c r="BX60" s="25">
        <v>-190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84</v>
      </c>
      <c r="J61" s="21">
        <v>163</v>
      </c>
      <c r="K61" s="21">
        <v>207.93</v>
      </c>
      <c r="L61" s="29">
        <v>-0.21609999999999999</v>
      </c>
      <c r="M61" s="25">
        <v>-44.93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192</v>
      </c>
      <c r="BU61" s="21">
        <v>574</v>
      </c>
      <c r="BV61" s="21">
        <v>733</v>
      </c>
      <c r="BW61" s="29">
        <v>-0.21690000000000001</v>
      </c>
      <c r="BX61" s="25">
        <v>-159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305</v>
      </c>
      <c r="J62" s="21">
        <v>261</v>
      </c>
      <c r="K62" s="21">
        <v>331.5</v>
      </c>
      <c r="L62" s="29">
        <v>-0.2127</v>
      </c>
      <c r="M62" s="25">
        <v>-70.5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200</v>
      </c>
      <c r="BU62" s="21">
        <v>860</v>
      </c>
      <c r="BV62" s="21">
        <v>1089</v>
      </c>
      <c r="BW62" s="29">
        <v>-0.21029999999999999</v>
      </c>
      <c r="BX62" s="25">
        <v>-229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279</v>
      </c>
      <c r="J63" s="21">
        <v>327.10000000000002</v>
      </c>
      <c r="K63" s="21">
        <v>415</v>
      </c>
      <c r="L63" s="29">
        <v>-0.21179999999999999</v>
      </c>
      <c r="M63" s="25">
        <v>-87.9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295</v>
      </c>
      <c r="BU63" s="21">
        <v>687</v>
      </c>
      <c r="BV63" s="21">
        <v>866.9</v>
      </c>
      <c r="BW63" s="29">
        <v>-0.20749999999999999</v>
      </c>
      <c r="BX63" s="25">
        <v>-179.9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107</v>
      </c>
      <c r="J64" s="21">
        <v>238</v>
      </c>
      <c r="K64" s="21">
        <v>300.39999999999998</v>
      </c>
      <c r="L64" s="29">
        <v>-0.2077</v>
      </c>
      <c r="M64" s="25">
        <v>-62.4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190</v>
      </c>
      <c r="BU64" s="21">
        <v>533.12</v>
      </c>
      <c r="BV64" s="21">
        <v>671.63</v>
      </c>
      <c r="BW64" s="29">
        <v>-0.20619999999999999</v>
      </c>
      <c r="BX64" s="25">
        <v>-138.51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78</v>
      </c>
      <c r="J65" s="21">
        <v>192</v>
      </c>
      <c r="K65" s="21">
        <v>242</v>
      </c>
      <c r="L65" s="29">
        <v>-0.20660000000000001</v>
      </c>
      <c r="M65" s="25">
        <v>-50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217</v>
      </c>
      <c r="BU65" s="21">
        <v>579.9</v>
      </c>
      <c r="BV65" s="21">
        <v>725</v>
      </c>
      <c r="BW65" s="29">
        <v>-0.2001</v>
      </c>
      <c r="BX65" s="25">
        <v>-145.1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313</v>
      </c>
      <c r="J66" s="21">
        <v>383</v>
      </c>
      <c r="K66" s="21">
        <v>480.3</v>
      </c>
      <c r="L66" s="29">
        <v>-0.2026</v>
      </c>
      <c r="M66" s="25">
        <v>-97.3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191</v>
      </c>
      <c r="BU66" s="21">
        <v>600.91</v>
      </c>
      <c r="BV66" s="21">
        <v>743.64</v>
      </c>
      <c r="BW66" s="29">
        <v>-0.19189999999999999</v>
      </c>
      <c r="BX66" s="25">
        <v>-142.72999999999999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324</v>
      </c>
      <c r="J67" s="21">
        <v>322</v>
      </c>
      <c r="K67" s="21">
        <v>402.1</v>
      </c>
      <c r="L67" s="29">
        <v>-0.19919999999999999</v>
      </c>
      <c r="M67" s="25">
        <v>-80.099999999999994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219</v>
      </c>
      <c r="BU67" s="21">
        <v>680</v>
      </c>
      <c r="BV67" s="21">
        <v>840.1</v>
      </c>
      <c r="BW67" s="29">
        <v>-0.19059999999999999</v>
      </c>
      <c r="BX67" s="25">
        <v>-160.1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297</v>
      </c>
      <c r="J68" s="21">
        <v>203.8</v>
      </c>
      <c r="K68" s="21">
        <v>254</v>
      </c>
      <c r="L68" s="29">
        <v>-0.1976</v>
      </c>
      <c r="M68" s="25">
        <v>-50.2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223</v>
      </c>
      <c r="BU68" s="21">
        <v>835</v>
      </c>
      <c r="BV68" s="21">
        <v>1030</v>
      </c>
      <c r="BW68" s="29">
        <v>-0.1893</v>
      </c>
      <c r="BX68" s="25">
        <v>-195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338</v>
      </c>
      <c r="J69" s="33">
        <v>219.2</v>
      </c>
      <c r="K69" s="33">
        <v>273</v>
      </c>
      <c r="L69" s="34">
        <v>-0.1971</v>
      </c>
      <c r="M69" s="28">
        <v>-53.8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231</v>
      </c>
      <c r="BU69" s="21">
        <v>964</v>
      </c>
      <c r="BV69" s="21">
        <v>1187</v>
      </c>
      <c r="BW69" s="29">
        <v>-0.18790000000000001</v>
      </c>
      <c r="BX69" s="25">
        <v>-223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309</v>
      </c>
      <c r="J70" s="21">
        <v>210.9</v>
      </c>
      <c r="K70" s="21">
        <v>262.10000000000002</v>
      </c>
      <c r="L70" s="29">
        <v>-0.1953</v>
      </c>
      <c r="M70" s="21">
        <v>-51.2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201</v>
      </c>
      <c r="BU70" s="21">
        <v>707.9</v>
      </c>
      <c r="BV70" s="21">
        <v>871.2</v>
      </c>
      <c r="BW70" s="29">
        <v>-0.18740000000000001</v>
      </c>
      <c r="BX70" s="25">
        <v>-163.30000000000001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329</v>
      </c>
      <c r="J71" s="21">
        <v>189.9</v>
      </c>
      <c r="K71" s="21">
        <v>235.6</v>
      </c>
      <c r="L71" s="29">
        <v>-0.19400000000000001</v>
      </c>
      <c r="M71" s="21">
        <v>-45.7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203</v>
      </c>
      <c r="BU71" s="21">
        <v>625.1</v>
      </c>
      <c r="BV71" s="21">
        <v>766</v>
      </c>
      <c r="BW71" s="29">
        <v>-0.18390000000000001</v>
      </c>
      <c r="BX71" s="25">
        <v>-140.9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339</v>
      </c>
      <c r="J72" s="21">
        <v>196</v>
      </c>
      <c r="K72" s="21">
        <v>243</v>
      </c>
      <c r="L72" s="29">
        <v>-0.19339999999999999</v>
      </c>
      <c r="M72" s="21">
        <v>-47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205</v>
      </c>
      <c r="BU72" s="33">
        <v>634.57000000000005</v>
      </c>
      <c r="BV72" s="33">
        <v>774.39</v>
      </c>
      <c r="BW72" s="34">
        <v>-0.18060000000000001</v>
      </c>
      <c r="BX72" s="28">
        <v>-139.82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273</v>
      </c>
      <c r="J73" s="21">
        <v>307.18</v>
      </c>
      <c r="K73" s="21">
        <v>380.55</v>
      </c>
      <c r="L73" s="29">
        <v>-0.1928</v>
      </c>
      <c r="M73" s="21">
        <v>-73.37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214</v>
      </c>
      <c r="BU73" s="21">
        <v>562.5</v>
      </c>
      <c r="BV73" s="21">
        <v>681.07</v>
      </c>
      <c r="BW73" s="29">
        <v>-0.1741</v>
      </c>
      <c r="BX73" s="21">
        <v>-118.57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96</v>
      </c>
      <c r="J74" s="21">
        <v>275.45</v>
      </c>
      <c r="K74" s="21">
        <v>341</v>
      </c>
      <c r="L74" s="29">
        <v>-0.19220000000000001</v>
      </c>
      <c r="M74" s="21">
        <v>-65.55</v>
      </c>
      <c r="N74" s="35"/>
      <c r="O74" s="35"/>
      <c r="P74" s="35"/>
      <c r="BT74" s="21" t="s">
        <v>194</v>
      </c>
      <c r="BU74" s="21">
        <v>479.1</v>
      </c>
      <c r="BV74" s="21">
        <v>567.13</v>
      </c>
      <c r="BW74" s="29">
        <v>-0.1552</v>
      </c>
      <c r="BX74" s="21">
        <v>-88.03</v>
      </c>
    </row>
    <row r="75" spans="1:84" x14ac:dyDescent="0.3">
      <c r="I75" s="21" t="s">
        <v>322</v>
      </c>
      <c r="J75" s="21">
        <v>238</v>
      </c>
      <c r="K75" s="21">
        <v>294</v>
      </c>
      <c r="L75" s="29">
        <v>-0.1905</v>
      </c>
      <c r="M75" s="21">
        <v>-56</v>
      </c>
      <c r="BT75" s="21" t="s">
        <v>221</v>
      </c>
      <c r="BU75" s="21">
        <v>745</v>
      </c>
      <c r="BV75" s="21">
        <v>878</v>
      </c>
      <c r="BW75" s="29">
        <v>-0.1515</v>
      </c>
      <c r="BX75" s="21">
        <v>-133</v>
      </c>
    </row>
    <row r="76" spans="1:84" x14ac:dyDescent="0.3">
      <c r="I76" s="21" t="s">
        <v>100</v>
      </c>
      <c r="J76" s="21">
        <v>167.9</v>
      </c>
      <c r="K76" s="21">
        <v>207.3</v>
      </c>
      <c r="L76" s="29">
        <v>-0.19009999999999999</v>
      </c>
      <c r="M76" s="21">
        <v>-39.4</v>
      </c>
      <c r="BT76" s="21" t="s">
        <v>227</v>
      </c>
      <c r="BU76" s="21">
        <v>755.4</v>
      </c>
      <c r="BV76" s="21">
        <v>884.96</v>
      </c>
      <c r="BW76" s="29">
        <v>-0.1464</v>
      </c>
      <c r="BX76" s="21">
        <v>-129.56</v>
      </c>
    </row>
    <row r="77" spans="1:84" x14ac:dyDescent="0.3">
      <c r="I77" s="21" t="s">
        <v>340</v>
      </c>
      <c r="J77" s="21">
        <v>191.9</v>
      </c>
      <c r="K77" s="21">
        <v>236.4</v>
      </c>
      <c r="L77" s="29">
        <v>-0.18820000000000001</v>
      </c>
      <c r="M77" s="21">
        <v>-44.5</v>
      </c>
      <c r="BT77" s="21" t="s">
        <v>222</v>
      </c>
      <c r="BU77" s="21">
        <v>820.95</v>
      </c>
      <c r="BV77" s="21">
        <v>949.52</v>
      </c>
      <c r="BW77" s="29">
        <v>-0.13539999999999999</v>
      </c>
      <c r="BX77" s="21">
        <v>-128.57</v>
      </c>
    </row>
    <row r="78" spans="1:84" x14ac:dyDescent="0.3">
      <c r="I78" s="21" t="s">
        <v>106</v>
      </c>
      <c r="J78" s="21">
        <v>154.44999999999999</v>
      </c>
      <c r="K78" s="21">
        <v>189.45</v>
      </c>
      <c r="L78" s="29">
        <v>-0.1847</v>
      </c>
      <c r="M78" s="21">
        <v>-35</v>
      </c>
      <c r="BT78" s="21" t="s">
        <v>204</v>
      </c>
      <c r="BU78" s="21">
        <v>692.9</v>
      </c>
      <c r="BV78" s="21">
        <v>798</v>
      </c>
      <c r="BW78" s="29">
        <v>-0.13170000000000001</v>
      </c>
      <c r="BX78" s="21">
        <v>-105.1</v>
      </c>
    </row>
    <row r="79" spans="1:84" x14ac:dyDescent="0.3">
      <c r="I79" s="21" t="s">
        <v>79</v>
      </c>
      <c r="J79" s="21">
        <v>297.2</v>
      </c>
      <c r="K79" s="21">
        <v>359.81</v>
      </c>
      <c r="L79" s="29">
        <v>-0.17399999999999999</v>
      </c>
      <c r="M79" s="21">
        <v>-62.61</v>
      </c>
      <c r="BT79" s="21" t="s">
        <v>349</v>
      </c>
      <c r="BU79" s="21">
        <v>106.5</v>
      </c>
      <c r="BV79" s="21">
        <v>64.05</v>
      </c>
      <c r="BW79" s="29">
        <v>0.66279999999999994</v>
      </c>
      <c r="BX79" s="21">
        <v>42.45</v>
      </c>
    </row>
    <row r="80" spans="1:84" x14ac:dyDescent="0.3">
      <c r="I80" s="21" t="s">
        <v>323</v>
      </c>
      <c r="J80" s="21">
        <v>485</v>
      </c>
      <c r="K80" s="21">
        <v>584</v>
      </c>
      <c r="L80" s="29">
        <v>-0.16950000000000001</v>
      </c>
      <c r="M80" s="21">
        <v>-99</v>
      </c>
      <c r="BT80" s="21"/>
      <c r="BU80" s="21"/>
      <c r="BV80" s="21"/>
      <c r="BW80" s="29"/>
      <c r="BX80" s="21"/>
    </row>
    <row r="81" spans="9:76" x14ac:dyDescent="0.3">
      <c r="I81" s="21" t="s">
        <v>277</v>
      </c>
      <c r="J81" s="21">
        <v>314.5</v>
      </c>
      <c r="K81" s="21">
        <v>376</v>
      </c>
      <c r="L81" s="29">
        <v>-0.1636</v>
      </c>
      <c r="M81" s="21">
        <v>-61.5</v>
      </c>
      <c r="BT81" s="21"/>
      <c r="BU81" s="21"/>
      <c r="BV81" s="21"/>
      <c r="BW81" s="29"/>
      <c r="BX81" s="21"/>
    </row>
    <row r="82" spans="9:76" x14ac:dyDescent="0.3">
      <c r="I82" s="21" t="s">
        <v>320</v>
      </c>
      <c r="J82" s="21">
        <v>670</v>
      </c>
      <c r="K82" s="21">
        <v>798.9</v>
      </c>
      <c r="L82" s="29">
        <v>-0.1613</v>
      </c>
      <c r="M82" s="21">
        <v>-128.9</v>
      </c>
      <c r="BT82" s="21"/>
      <c r="BU82" s="21"/>
      <c r="BV82" s="21"/>
      <c r="BW82" s="29"/>
      <c r="BX82" s="21"/>
    </row>
    <row r="83" spans="9:76" x14ac:dyDescent="0.3">
      <c r="I83" s="21" t="s">
        <v>88</v>
      </c>
      <c r="J83" s="21">
        <v>151</v>
      </c>
      <c r="K83" s="21">
        <v>180</v>
      </c>
      <c r="L83" s="29">
        <v>-0.16109999999999999</v>
      </c>
      <c r="M83" s="21">
        <v>-29</v>
      </c>
      <c r="BT83" s="21"/>
      <c r="BU83" s="21"/>
      <c r="BV83" s="21"/>
      <c r="BW83" s="29"/>
      <c r="BX83" s="21"/>
    </row>
    <row r="84" spans="9:76" x14ac:dyDescent="0.3">
      <c r="I84" s="21" t="s">
        <v>301</v>
      </c>
      <c r="J84" s="21">
        <v>230</v>
      </c>
      <c r="K84" s="21">
        <v>274</v>
      </c>
      <c r="L84" s="29">
        <v>-0.16059999999999999</v>
      </c>
      <c r="M84" s="21">
        <v>-44</v>
      </c>
      <c r="BT84" s="21"/>
      <c r="BU84" s="21"/>
      <c r="BV84" s="21"/>
      <c r="BW84" s="29"/>
      <c r="BX84" s="21"/>
    </row>
    <row r="85" spans="9:76" x14ac:dyDescent="0.3">
      <c r="I85" s="21" t="s">
        <v>299</v>
      </c>
      <c r="J85" s="21">
        <v>223</v>
      </c>
      <c r="K85" s="21">
        <v>265.5</v>
      </c>
      <c r="L85" s="29">
        <v>-0.16009999999999999</v>
      </c>
      <c r="M85" s="21">
        <v>-42.5</v>
      </c>
      <c r="BT85" s="21"/>
      <c r="BU85" s="21"/>
      <c r="BV85" s="21"/>
      <c r="BW85" s="29"/>
      <c r="BX85" s="21"/>
    </row>
    <row r="86" spans="9:76" x14ac:dyDescent="0.3">
      <c r="I86" s="21" t="s">
        <v>282</v>
      </c>
      <c r="J86" s="21">
        <v>288.10000000000002</v>
      </c>
      <c r="K86" s="21">
        <v>343</v>
      </c>
      <c r="L86" s="29">
        <v>-0.16009999999999999</v>
      </c>
      <c r="M86" s="21">
        <v>-54.9</v>
      </c>
    </row>
    <row r="87" spans="9:76" x14ac:dyDescent="0.3">
      <c r="I87" s="21" t="s">
        <v>109</v>
      </c>
      <c r="J87" s="21">
        <v>155.25</v>
      </c>
      <c r="K87" s="21">
        <v>184.5</v>
      </c>
      <c r="L87" s="29">
        <v>-0.1585</v>
      </c>
      <c r="M87" s="21">
        <v>-29.25</v>
      </c>
    </row>
    <row r="88" spans="9:76" x14ac:dyDescent="0.3">
      <c r="I88" s="21" t="s">
        <v>285</v>
      </c>
      <c r="J88" s="21">
        <v>341.5</v>
      </c>
      <c r="K88" s="21">
        <v>403</v>
      </c>
      <c r="L88" s="29">
        <v>-0.15260000000000001</v>
      </c>
      <c r="M88" s="21">
        <v>-61.5</v>
      </c>
    </row>
    <row r="89" spans="9:76" x14ac:dyDescent="0.3">
      <c r="I89" s="21" t="s">
        <v>102</v>
      </c>
      <c r="J89" s="21">
        <v>178</v>
      </c>
      <c r="K89" s="21">
        <v>208.9</v>
      </c>
      <c r="L89" s="29">
        <v>-0.1479</v>
      </c>
      <c r="M89" s="21">
        <v>-30.9</v>
      </c>
    </row>
    <row r="90" spans="9:76" x14ac:dyDescent="0.3">
      <c r="I90" s="21" t="s">
        <v>108</v>
      </c>
      <c r="J90" s="21">
        <v>117.6</v>
      </c>
      <c r="K90" s="21">
        <v>138</v>
      </c>
      <c r="L90" s="29">
        <v>-0.14779999999999999</v>
      </c>
      <c r="M90" s="21">
        <v>-20.399999999999999</v>
      </c>
    </row>
    <row r="91" spans="9:76" x14ac:dyDescent="0.3">
      <c r="I91" s="21" t="s">
        <v>281</v>
      </c>
      <c r="J91" s="21">
        <v>258.60000000000002</v>
      </c>
      <c r="K91" s="21">
        <v>303</v>
      </c>
      <c r="L91" s="29">
        <v>-0.14649999999999999</v>
      </c>
      <c r="M91" s="21">
        <v>-44.4</v>
      </c>
    </row>
    <row r="92" spans="9:76" x14ac:dyDescent="0.3">
      <c r="I92" s="21" t="s">
        <v>117</v>
      </c>
      <c r="J92" s="21">
        <v>427.09</v>
      </c>
      <c r="K92" s="21">
        <v>498</v>
      </c>
      <c r="L92" s="29">
        <v>-0.1424</v>
      </c>
      <c r="M92" s="21">
        <v>-70.91</v>
      </c>
    </row>
    <row r="93" spans="9:76" x14ac:dyDescent="0.3">
      <c r="I93" s="21" t="s">
        <v>326</v>
      </c>
      <c r="J93" s="21">
        <v>306</v>
      </c>
      <c r="K93" s="21">
        <v>356</v>
      </c>
      <c r="L93" s="29">
        <v>-0.1404</v>
      </c>
      <c r="M93" s="21">
        <v>-50</v>
      </c>
    </row>
    <row r="94" spans="9:76" x14ac:dyDescent="0.3">
      <c r="I94" s="21" t="s">
        <v>298</v>
      </c>
      <c r="J94" s="21">
        <v>327.9</v>
      </c>
      <c r="K94" s="21">
        <v>380</v>
      </c>
      <c r="L94" s="29">
        <v>-0.1371</v>
      </c>
      <c r="M94" s="21">
        <v>-52.1</v>
      </c>
    </row>
    <row r="95" spans="9:76" x14ac:dyDescent="0.3">
      <c r="I95" s="21" t="s">
        <v>341</v>
      </c>
      <c r="J95" s="21">
        <v>334.4</v>
      </c>
      <c r="K95" s="21">
        <v>387.1</v>
      </c>
      <c r="L95" s="29">
        <v>-0.1361</v>
      </c>
      <c r="M95" s="21">
        <v>-52.7</v>
      </c>
    </row>
    <row r="96" spans="9:76" x14ac:dyDescent="0.3">
      <c r="I96" s="21" t="s">
        <v>310</v>
      </c>
      <c r="J96" s="21">
        <v>346.9</v>
      </c>
      <c r="K96" s="21">
        <v>400</v>
      </c>
      <c r="L96" s="29">
        <v>-0.1328</v>
      </c>
      <c r="M96" s="21">
        <v>-53.1</v>
      </c>
    </row>
    <row r="97" spans="9:13" x14ac:dyDescent="0.3">
      <c r="I97" s="21" t="s">
        <v>308</v>
      </c>
      <c r="J97" s="21">
        <v>299</v>
      </c>
      <c r="K97" s="21">
        <v>344</v>
      </c>
      <c r="L97" s="29">
        <v>-0.1308</v>
      </c>
      <c r="M97" s="21">
        <v>-45</v>
      </c>
    </row>
    <row r="98" spans="9:13" x14ac:dyDescent="0.3">
      <c r="I98" s="21" t="s">
        <v>115</v>
      </c>
      <c r="J98" s="21">
        <v>294</v>
      </c>
      <c r="K98" s="21">
        <v>338</v>
      </c>
      <c r="L98" s="29">
        <v>-0.13020000000000001</v>
      </c>
      <c r="M98" s="21">
        <v>-44</v>
      </c>
    </row>
    <row r="99" spans="9:13" x14ac:dyDescent="0.3">
      <c r="I99" s="21" t="s">
        <v>89</v>
      </c>
      <c r="J99" s="21">
        <v>197.52</v>
      </c>
      <c r="K99" s="21">
        <v>226.25</v>
      </c>
      <c r="L99" s="29">
        <v>-0.127</v>
      </c>
      <c r="M99" s="21">
        <v>-28.73</v>
      </c>
    </row>
    <row r="100" spans="9:13" x14ac:dyDescent="0.3">
      <c r="I100" s="21" t="s">
        <v>113</v>
      </c>
      <c r="J100" s="21">
        <v>126.1</v>
      </c>
      <c r="K100" s="21">
        <v>141.33000000000001</v>
      </c>
      <c r="L100" s="29">
        <v>-0.10780000000000001</v>
      </c>
      <c r="M100" s="21">
        <v>-15.23</v>
      </c>
    </row>
    <row r="101" spans="9:13" x14ac:dyDescent="0.3">
      <c r="I101" s="21" t="s">
        <v>276</v>
      </c>
      <c r="J101" s="21">
        <v>447</v>
      </c>
      <c r="K101" s="21">
        <v>498</v>
      </c>
      <c r="L101" s="29">
        <v>-0.1024</v>
      </c>
      <c r="M101" s="21">
        <v>-51</v>
      </c>
    </row>
    <row r="102" spans="9:13" x14ac:dyDescent="0.3">
      <c r="I102" s="21" t="s">
        <v>86</v>
      </c>
      <c r="J102" s="21">
        <v>299.2</v>
      </c>
      <c r="K102" s="21">
        <v>332.73</v>
      </c>
      <c r="L102" s="29">
        <v>-0.1008</v>
      </c>
      <c r="M102" s="21">
        <v>-33.53</v>
      </c>
    </row>
    <row r="103" spans="9:13" x14ac:dyDescent="0.3">
      <c r="I103" s="21" t="s">
        <v>82</v>
      </c>
      <c r="J103" s="21">
        <v>738.7</v>
      </c>
      <c r="K103" s="21">
        <v>800</v>
      </c>
      <c r="L103" s="29">
        <v>-7.6600000000000001E-2</v>
      </c>
      <c r="M103" s="21">
        <v>-61.3</v>
      </c>
    </row>
    <row r="104" spans="9:13" x14ac:dyDescent="0.3">
      <c r="I104" s="21" t="s">
        <v>327</v>
      </c>
      <c r="J104" s="21">
        <v>201.1</v>
      </c>
      <c r="K104" s="21">
        <v>215</v>
      </c>
      <c r="L104" s="29">
        <v>-6.4699999999999994E-2</v>
      </c>
      <c r="M104" s="21">
        <v>-13.9</v>
      </c>
    </row>
    <row r="105" spans="9:13" x14ac:dyDescent="0.3">
      <c r="I105" s="21" t="s">
        <v>304</v>
      </c>
      <c r="J105" s="21">
        <v>274.45999999999998</v>
      </c>
      <c r="K105" s="21">
        <v>292.7</v>
      </c>
      <c r="L105" s="29">
        <v>-6.2300000000000001E-2</v>
      </c>
      <c r="M105" s="21">
        <v>-18.239999999999998</v>
      </c>
    </row>
    <row r="106" spans="9:13" x14ac:dyDescent="0.3">
      <c r="I106" s="21" t="s">
        <v>325</v>
      </c>
      <c r="J106" s="21">
        <v>240</v>
      </c>
      <c r="K106" s="21">
        <v>253.5</v>
      </c>
      <c r="L106" s="29">
        <v>-5.33E-2</v>
      </c>
      <c r="M106" s="21">
        <v>-13.5</v>
      </c>
    </row>
    <row r="107" spans="9:13" x14ac:dyDescent="0.3">
      <c r="I107" s="21" t="s">
        <v>342</v>
      </c>
      <c r="J107" s="21">
        <v>231.4</v>
      </c>
      <c r="K107" s="21">
        <v>240</v>
      </c>
      <c r="L107" s="29">
        <v>-3.5799999999999998E-2</v>
      </c>
      <c r="M107" s="21">
        <v>-8.6</v>
      </c>
    </row>
    <row r="108" spans="9:13" x14ac:dyDescent="0.3">
      <c r="I108" s="21" t="s">
        <v>311</v>
      </c>
      <c r="J108" s="21">
        <v>480</v>
      </c>
      <c r="K108" s="21">
        <v>382</v>
      </c>
      <c r="L108" s="29">
        <v>0.25650000000000001</v>
      </c>
      <c r="M108" s="21">
        <v>98</v>
      </c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41B2C-3B20-451D-82C6-8353832347C4}">
  <dimension ref="A1:CF117"/>
  <sheetViews>
    <sheetView topLeftCell="A2" zoomScale="78" zoomScaleNormal="70" workbookViewId="0">
      <selection activeCell="CI49" sqref="CI49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269</v>
      </c>
      <c r="B1" s="76"/>
      <c r="C1" s="76"/>
      <c r="D1" s="77"/>
      <c r="I1" s="35"/>
      <c r="J1" s="66" t="s">
        <v>43</v>
      </c>
      <c r="K1" s="67"/>
      <c r="L1" s="67"/>
      <c r="M1" s="67"/>
      <c r="N1" s="67"/>
      <c r="O1" s="67"/>
      <c r="P1" s="68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9"/>
      <c r="K2" s="70"/>
      <c r="L2" s="70"/>
      <c r="M2" s="70"/>
      <c r="N2" s="70"/>
      <c r="O2" s="70"/>
      <c r="P2" s="71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272</v>
      </c>
      <c r="D3" s="25"/>
      <c r="I3" s="35"/>
      <c r="J3" s="69"/>
      <c r="K3" s="70"/>
      <c r="L3" s="70"/>
      <c r="M3" s="70"/>
      <c r="N3" s="70"/>
      <c r="O3" s="70"/>
      <c r="P3" s="71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45</v>
      </c>
      <c r="L5" s="21">
        <v>2750.21</v>
      </c>
      <c r="M5" s="21">
        <v>1960.48</v>
      </c>
      <c r="N5" s="29">
        <v>0.40279999999999999</v>
      </c>
      <c r="O5" s="21">
        <v>789.73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46</v>
      </c>
      <c r="L6" s="21">
        <v>85.42</v>
      </c>
      <c r="M6" s="21">
        <v>65.930000000000007</v>
      </c>
      <c r="N6" s="29">
        <v>0.29559999999999997</v>
      </c>
      <c r="O6" s="21">
        <v>19.489999999999998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52</v>
      </c>
      <c r="L7" s="21">
        <v>6194.96</v>
      </c>
      <c r="M7" s="21">
        <v>4820.1099999999997</v>
      </c>
      <c r="N7" s="29">
        <v>0.28520000000000001</v>
      </c>
      <c r="O7" s="21">
        <v>1374.85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54</v>
      </c>
      <c r="L8" s="21">
        <v>3952.4</v>
      </c>
      <c r="M8" s="21">
        <v>3282.12</v>
      </c>
      <c r="N8" s="29">
        <v>0.20419999999999999</v>
      </c>
      <c r="O8" s="21">
        <v>670.28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44</v>
      </c>
      <c r="L9" s="21">
        <v>1932.28</v>
      </c>
      <c r="M9" s="21">
        <v>1606.11</v>
      </c>
      <c r="N9" s="29">
        <v>0.2031</v>
      </c>
      <c r="O9" s="21">
        <v>326.17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50</v>
      </c>
      <c r="L10" s="21">
        <v>1679.53</v>
      </c>
      <c r="M10" s="21">
        <v>1397.45</v>
      </c>
      <c r="N10" s="29">
        <v>0.2019</v>
      </c>
      <c r="O10" s="21">
        <v>282.08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47</v>
      </c>
      <c r="L11" s="21">
        <v>4261.8500000000004</v>
      </c>
      <c r="M11" s="21">
        <v>3566.15</v>
      </c>
      <c r="N11" s="29">
        <v>0.1951</v>
      </c>
      <c r="O11" s="21">
        <v>695.7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48</v>
      </c>
      <c r="L12" s="21">
        <v>11308.67</v>
      </c>
      <c r="M12" s="21">
        <v>9589.57</v>
      </c>
      <c r="N12" s="29">
        <v>0.17929999999999999</v>
      </c>
      <c r="O12" s="21">
        <v>1719.1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32</v>
      </c>
      <c r="L13" s="21">
        <v>2175.17</v>
      </c>
      <c r="M13" s="21">
        <v>1850.33</v>
      </c>
      <c r="N13" s="29">
        <v>0.17560000000000001</v>
      </c>
      <c r="O13" s="21">
        <v>324.83999999999997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53</v>
      </c>
      <c r="L14" s="21">
        <v>5692.88</v>
      </c>
      <c r="M14" s="21">
        <v>4962.6499999999996</v>
      </c>
      <c r="N14" s="29">
        <v>0.14710000000000001</v>
      </c>
      <c r="O14" s="21">
        <v>730.23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51</v>
      </c>
      <c r="L15" s="21">
        <v>11127.33</v>
      </c>
      <c r="M15" s="21">
        <v>9789.1</v>
      </c>
      <c r="N15" s="29">
        <v>0.13669999999999999</v>
      </c>
      <c r="O15" s="21">
        <v>1338.23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49</v>
      </c>
      <c r="L16" s="21">
        <v>2961.34</v>
      </c>
      <c r="M16" s="21">
        <v>2668.7</v>
      </c>
      <c r="N16" s="29">
        <v>0.10970000000000001</v>
      </c>
      <c r="O16" s="21">
        <v>292.64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56</v>
      </c>
      <c r="L17" s="21">
        <v>19.04</v>
      </c>
      <c r="M17" s="21">
        <v>17.420000000000002</v>
      </c>
      <c r="N17" s="29">
        <v>9.2999999999999999E-2</v>
      </c>
      <c r="O17" s="41">
        <v>1.62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55</v>
      </c>
      <c r="L18" s="33">
        <v>1211.1500000000001</v>
      </c>
      <c r="M18" s="33">
        <v>1172.44</v>
      </c>
      <c r="N18" s="34">
        <v>3.3000000000000002E-2</v>
      </c>
      <c r="O18" s="33">
        <v>38.71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2" t="s">
        <v>77</v>
      </c>
      <c r="C26" s="73"/>
      <c r="D26" s="73"/>
      <c r="E26" s="73"/>
      <c r="F26" s="74"/>
      <c r="G26" s="35"/>
      <c r="H26" s="35"/>
      <c r="I26" s="35"/>
      <c r="J26" s="35"/>
      <c r="K26" s="35"/>
      <c r="L26" s="35"/>
      <c r="M26" s="35"/>
      <c r="N26" s="35"/>
      <c r="O26" s="35"/>
      <c r="P26" s="60" t="s">
        <v>124</v>
      </c>
      <c r="Q26" s="61"/>
      <c r="R26" s="61"/>
      <c r="S26" s="61"/>
      <c r="T26" s="62"/>
      <c r="U26" s="35"/>
      <c r="V26" s="35"/>
      <c r="W26" s="60" t="s">
        <v>141</v>
      </c>
      <c r="X26" s="61"/>
      <c r="Y26" s="61"/>
      <c r="Z26" s="61"/>
      <c r="AA26" s="62"/>
      <c r="AB26" s="35"/>
      <c r="AC26" s="35"/>
      <c r="AD26" s="60" t="s">
        <v>153</v>
      </c>
      <c r="AE26" s="61"/>
      <c r="AF26" s="61"/>
      <c r="AG26" s="61"/>
      <c r="AH26" s="62"/>
      <c r="AI26" s="35"/>
      <c r="AJ26" s="35"/>
      <c r="AK26" s="60" t="s">
        <v>174</v>
      </c>
      <c r="AL26" s="61"/>
      <c r="AM26" s="61"/>
      <c r="AN26" s="61"/>
      <c r="AO26" s="62"/>
      <c r="AP26" s="35"/>
      <c r="AQ26" s="35"/>
      <c r="AR26" s="60" t="s">
        <v>177</v>
      </c>
      <c r="AS26" s="61"/>
      <c r="AT26" s="61"/>
      <c r="AU26" s="61"/>
      <c r="AV26" s="62"/>
      <c r="AW26" s="35"/>
      <c r="AX26" s="35"/>
      <c r="AY26" s="60" t="s">
        <v>178</v>
      </c>
      <c r="AZ26" s="61"/>
      <c r="BA26" s="61"/>
      <c r="BB26" s="61"/>
      <c r="BC26" s="62"/>
      <c r="BD26" s="35"/>
      <c r="BE26" s="35"/>
      <c r="BF26" s="60" t="s">
        <v>179</v>
      </c>
      <c r="BG26" s="61"/>
      <c r="BH26" s="61"/>
      <c r="BI26" s="61"/>
      <c r="BJ26" s="62"/>
      <c r="BK26" s="35"/>
      <c r="BL26" s="35"/>
      <c r="BM26" s="60" t="s">
        <v>188</v>
      </c>
      <c r="BN26" s="61"/>
      <c r="BO26" s="61"/>
      <c r="BP26" s="61"/>
      <c r="BQ26" s="62"/>
      <c r="BR26" s="35"/>
      <c r="BS26" s="35"/>
      <c r="BT26" s="60" t="s">
        <v>189</v>
      </c>
      <c r="BU26" s="61"/>
      <c r="BV26" s="61"/>
      <c r="BW26" s="61"/>
      <c r="BX26" s="62"/>
      <c r="BY26" s="35"/>
      <c r="BZ26" s="35"/>
      <c r="CA26" s="60" t="s">
        <v>234</v>
      </c>
      <c r="CB26" s="61"/>
      <c r="CC26" s="61"/>
      <c r="CD26" s="61"/>
      <c r="CE26" s="62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0" t="s">
        <v>118</v>
      </c>
      <c r="J27" s="61"/>
      <c r="K27" s="61"/>
      <c r="L27" s="61"/>
      <c r="M27" s="62"/>
      <c r="N27" s="35"/>
      <c r="O27" s="35"/>
      <c r="P27" s="63"/>
      <c r="Q27" s="64"/>
      <c r="R27" s="64"/>
      <c r="S27" s="64"/>
      <c r="T27" s="65"/>
      <c r="U27" s="35"/>
      <c r="V27" s="35"/>
      <c r="W27" s="63"/>
      <c r="X27" s="64"/>
      <c r="Y27" s="64"/>
      <c r="Z27" s="64"/>
      <c r="AA27" s="65"/>
      <c r="AB27" s="35"/>
      <c r="AC27" s="35"/>
      <c r="AD27" s="63"/>
      <c r="AE27" s="64"/>
      <c r="AF27" s="64"/>
      <c r="AG27" s="64"/>
      <c r="AH27" s="65"/>
      <c r="AI27" s="35"/>
      <c r="AJ27" s="35"/>
      <c r="AK27" s="63"/>
      <c r="AL27" s="64"/>
      <c r="AM27" s="64"/>
      <c r="AN27" s="64"/>
      <c r="AO27" s="65"/>
      <c r="AP27" s="35"/>
      <c r="AQ27" s="35"/>
      <c r="AR27" s="63"/>
      <c r="AS27" s="64"/>
      <c r="AT27" s="64"/>
      <c r="AU27" s="64"/>
      <c r="AV27" s="65"/>
      <c r="AW27" s="35"/>
      <c r="AX27" s="35"/>
      <c r="AY27" s="63"/>
      <c r="AZ27" s="64"/>
      <c r="BA27" s="64"/>
      <c r="BB27" s="64"/>
      <c r="BC27" s="65"/>
      <c r="BD27" s="35"/>
      <c r="BE27" s="35"/>
      <c r="BF27" s="63"/>
      <c r="BG27" s="64"/>
      <c r="BH27" s="64"/>
      <c r="BI27" s="64"/>
      <c r="BJ27" s="65"/>
      <c r="BK27" s="35"/>
      <c r="BL27" s="35"/>
      <c r="BM27" s="63"/>
      <c r="BN27" s="64"/>
      <c r="BO27" s="64"/>
      <c r="BP27" s="64"/>
      <c r="BQ27" s="65"/>
      <c r="BR27" s="35"/>
      <c r="BS27" s="35"/>
      <c r="BT27" s="63"/>
      <c r="BU27" s="64"/>
      <c r="BV27" s="64"/>
      <c r="BW27" s="64"/>
      <c r="BX27" s="65"/>
      <c r="BY27" s="35"/>
      <c r="BZ27" s="35"/>
      <c r="CA27" s="63"/>
      <c r="CB27" s="64"/>
      <c r="CC27" s="64"/>
      <c r="CD27" s="64"/>
      <c r="CE27" s="65"/>
      <c r="CF27" s="35"/>
    </row>
    <row r="28" spans="1:84" ht="15" thickBot="1" x14ac:dyDescent="0.35">
      <c r="A28" s="35"/>
      <c r="B28" s="24" t="s">
        <v>73</v>
      </c>
      <c r="C28" s="21">
        <v>376.9</v>
      </c>
      <c r="D28" s="21">
        <v>272</v>
      </c>
      <c r="E28" s="29">
        <v>0.38569999999999999</v>
      </c>
      <c r="F28" s="25">
        <v>104.9</v>
      </c>
      <c r="G28" s="35"/>
      <c r="H28" s="35"/>
      <c r="I28" s="63"/>
      <c r="J28" s="64"/>
      <c r="K28" s="64"/>
      <c r="L28" s="64"/>
      <c r="M28" s="65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69</v>
      </c>
      <c r="C29" s="21">
        <v>413.1</v>
      </c>
      <c r="D29" s="21">
        <v>305</v>
      </c>
      <c r="E29" s="29">
        <v>0.35439999999999999</v>
      </c>
      <c r="F29" s="25">
        <v>108.1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359</v>
      </c>
      <c r="Q29" s="21">
        <v>1087</v>
      </c>
      <c r="R29" s="21">
        <v>379.64</v>
      </c>
      <c r="S29" s="29">
        <v>1.8632</v>
      </c>
      <c r="T29" s="25">
        <v>707.36</v>
      </c>
      <c r="U29" s="35"/>
      <c r="V29" s="35"/>
      <c r="W29" s="21" t="s">
        <v>136</v>
      </c>
      <c r="X29" s="21">
        <v>384.1</v>
      </c>
      <c r="Y29" s="21">
        <v>287</v>
      </c>
      <c r="Z29" s="29">
        <v>0.33829999999999999</v>
      </c>
      <c r="AA29" s="21">
        <v>97.1</v>
      </c>
      <c r="AB29" s="35"/>
      <c r="AC29" s="35"/>
      <c r="AD29" s="24" t="s">
        <v>159</v>
      </c>
      <c r="AE29" s="21">
        <v>950</v>
      </c>
      <c r="AF29" s="21">
        <v>680</v>
      </c>
      <c r="AG29" s="29">
        <v>0.39710000000000001</v>
      </c>
      <c r="AH29" s="25">
        <v>270</v>
      </c>
      <c r="AI29" s="35"/>
      <c r="AJ29" s="35"/>
      <c r="AK29" s="24" t="s">
        <v>172</v>
      </c>
      <c r="AL29" s="21">
        <v>4780.87</v>
      </c>
      <c r="AM29" s="21">
        <v>4291.3</v>
      </c>
      <c r="AN29" s="29">
        <v>0.11409999999999999</v>
      </c>
      <c r="AO29" s="25">
        <v>489.57</v>
      </c>
      <c r="AP29" s="35"/>
      <c r="AQ29" s="35"/>
      <c r="AR29" s="26" t="s">
        <v>360</v>
      </c>
      <c r="AS29" s="21">
        <v>429.9</v>
      </c>
      <c r="AT29" s="21">
        <v>222</v>
      </c>
      <c r="AU29" s="29">
        <v>0.9365</v>
      </c>
      <c r="AV29" s="25">
        <v>207.9</v>
      </c>
      <c r="AW29" s="35"/>
      <c r="AX29" s="35"/>
      <c r="AY29" s="24" t="s">
        <v>361</v>
      </c>
      <c r="AZ29" s="21">
        <v>508.62</v>
      </c>
      <c r="BA29" s="21">
        <v>362.07</v>
      </c>
      <c r="BB29" s="29">
        <v>0.40479999999999999</v>
      </c>
      <c r="BC29" s="25">
        <v>146.55000000000001</v>
      </c>
      <c r="BD29" s="35"/>
      <c r="BE29" s="35"/>
      <c r="BF29" s="24" t="s">
        <v>365</v>
      </c>
      <c r="BG29" s="21">
        <v>554</v>
      </c>
      <c r="BH29" s="21">
        <v>283</v>
      </c>
      <c r="BI29" s="29">
        <v>0.95760000000000001</v>
      </c>
      <c r="BJ29" s="25">
        <v>271</v>
      </c>
      <c r="BK29" s="35"/>
      <c r="BL29" s="35"/>
      <c r="BM29" s="24" t="s">
        <v>347</v>
      </c>
      <c r="BN29" s="21">
        <v>676.5</v>
      </c>
      <c r="BO29" s="21">
        <v>532</v>
      </c>
      <c r="BP29" s="29">
        <v>0.27160000000000001</v>
      </c>
      <c r="BQ29" s="25">
        <v>144.5</v>
      </c>
      <c r="BR29" s="35"/>
      <c r="BS29" s="35"/>
      <c r="BT29" s="24" t="s">
        <v>348</v>
      </c>
      <c r="BU29" s="21">
        <v>1507</v>
      </c>
      <c r="BV29" s="21">
        <v>987.1</v>
      </c>
      <c r="BW29" s="29">
        <v>0.52669999999999995</v>
      </c>
      <c r="BX29" s="25">
        <v>519.9</v>
      </c>
      <c r="BY29" s="35"/>
      <c r="BZ29" s="35"/>
      <c r="CA29" s="24" t="s">
        <v>257</v>
      </c>
      <c r="CB29" s="21">
        <v>530</v>
      </c>
      <c r="CC29" s="21">
        <v>466.2</v>
      </c>
      <c r="CD29" s="29">
        <v>0.13689999999999999</v>
      </c>
      <c r="CE29" s="25">
        <v>63.8</v>
      </c>
      <c r="CF29" s="35"/>
    </row>
    <row r="30" spans="1:84" x14ac:dyDescent="0.3">
      <c r="A30" s="35"/>
      <c r="B30" s="24" t="s">
        <v>74</v>
      </c>
      <c r="C30" s="21">
        <v>357.8</v>
      </c>
      <c r="D30" s="21">
        <v>277</v>
      </c>
      <c r="E30" s="29">
        <v>0.29170000000000001</v>
      </c>
      <c r="F30" s="25">
        <v>80.8</v>
      </c>
      <c r="G30" s="35"/>
      <c r="H30" s="35"/>
      <c r="I30" s="24" t="s">
        <v>327</v>
      </c>
      <c r="J30" s="21">
        <v>528.29999999999995</v>
      </c>
      <c r="K30" s="21">
        <v>212</v>
      </c>
      <c r="L30" s="29">
        <v>1.492</v>
      </c>
      <c r="M30" s="25">
        <v>316.3</v>
      </c>
      <c r="N30" s="35"/>
      <c r="O30" s="35"/>
      <c r="P30" s="24" t="s">
        <v>121</v>
      </c>
      <c r="Q30" s="21">
        <v>594.20000000000005</v>
      </c>
      <c r="R30" s="21">
        <v>381</v>
      </c>
      <c r="S30" s="29">
        <v>0.55959999999999999</v>
      </c>
      <c r="T30" s="25">
        <v>213.2</v>
      </c>
      <c r="U30" s="35"/>
      <c r="V30" s="35"/>
      <c r="W30" s="21" t="s">
        <v>131</v>
      </c>
      <c r="X30" s="21">
        <v>323.3</v>
      </c>
      <c r="Y30" s="21">
        <v>245</v>
      </c>
      <c r="Z30" s="29">
        <v>0.3196</v>
      </c>
      <c r="AA30" s="21">
        <v>78.3</v>
      </c>
      <c r="AB30" s="35"/>
      <c r="AC30" s="35"/>
      <c r="AD30" s="24" t="s">
        <v>163</v>
      </c>
      <c r="AE30" s="21">
        <v>842</v>
      </c>
      <c r="AF30" s="21">
        <v>613.46</v>
      </c>
      <c r="AG30" s="29">
        <v>0.3725</v>
      </c>
      <c r="AH30" s="25">
        <v>228.54</v>
      </c>
      <c r="AI30" s="35"/>
      <c r="AJ30" s="35"/>
      <c r="AK30" s="21" t="s">
        <v>173</v>
      </c>
      <c r="AL30" s="21">
        <v>3861.2</v>
      </c>
      <c r="AM30" s="21">
        <v>3590</v>
      </c>
      <c r="AN30" s="29">
        <v>7.5499999999999998E-2</v>
      </c>
      <c r="AO30" s="21">
        <v>271.2</v>
      </c>
      <c r="AP30" s="35"/>
      <c r="AQ30" s="35"/>
      <c r="AR30" s="21" t="s">
        <v>175</v>
      </c>
      <c r="AS30" s="21">
        <v>658.62</v>
      </c>
      <c r="AT30" s="21">
        <v>596.55999999999995</v>
      </c>
      <c r="AU30" s="29">
        <v>0.104</v>
      </c>
      <c r="AV30" s="21">
        <v>62.06</v>
      </c>
      <c r="AW30" s="35"/>
      <c r="AX30" s="35"/>
      <c r="AY30" s="24" t="s">
        <v>362</v>
      </c>
      <c r="AZ30" s="21">
        <v>476.58</v>
      </c>
      <c r="BA30" s="21">
        <v>357.03</v>
      </c>
      <c r="BB30" s="29">
        <v>0.33479999999999999</v>
      </c>
      <c r="BC30" s="25">
        <v>119.55</v>
      </c>
      <c r="BD30" s="35"/>
      <c r="BE30" s="35"/>
      <c r="BF30" s="24" t="s">
        <v>366</v>
      </c>
      <c r="BG30" s="21">
        <v>580</v>
      </c>
      <c r="BH30" s="21">
        <v>344.35</v>
      </c>
      <c r="BI30" s="29">
        <v>0.68430000000000002</v>
      </c>
      <c r="BJ30" s="25">
        <v>235.65</v>
      </c>
      <c r="BK30" s="35"/>
      <c r="BL30" s="35"/>
      <c r="BM30" s="24" t="s">
        <v>185</v>
      </c>
      <c r="BN30" s="21">
        <v>485.1</v>
      </c>
      <c r="BO30" s="21">
        <v>392.38</v>
      </c>
      <c r="BP30" s="29">
        <v>0.23630000000000001</v>
      </c>
      <c r="BQ30" s="25">
        <v>92.72</v>
      </c>
      <c r="BR30" s="35"/>
      <c r="BS30" s="35"/>
      <c r="BT30" s="24" t="s">
        <v>314</v>
      </c>
      <c r="BU30" s="21">
        <v>894</v>
      </c>
      <c r="BV30" s="21">
        <v>626</v>
      </c>
      <c r="BW30" s="29">
        <v>0.42809999999999998</v>
      </c>
      <c r="BX30" s="25">
        <v>268</v>
      </c>
      <c r="BY30" s="35"/>
      <c r="BZ30" s="35"/>
      <c r="CA30" s="24" t="s">
        <v>237</v>
      </c>
      <c r="CB30" s="21">
        <v>255.5</v>
      </c>
      <c r="CC30" s="21">
        <v>227</v>
      </c>
      <c r="CD30" s="29">
        <v>0.12559999999999999</v>
      </c>
      <c r="CE30" s="25">
        <v>28.5</v>
      </c>
      <c r="CF30" s="35"/>
    </row>
    <row r="31" spans="1:84" ht="15" thickBot="1" x14ac:dyDescent="0.35">
      <c r="A31" s="35"/>
      <c r="B31" s="24" t="s">
        <v>66</v>
      </c>
      <c r="C31" s="21">
        <v>335</v>
      </c>
      <c r="D31" s="21">
        <v>261.2</v>
      </c>
      <c r="E31" s="29">
        <v>0.28249999999999997</v>
      </c>
      <c r="F31" s="25">
        <v>73.8</v>
      </c>
      <c r="G31" s="35"/>
      <c r="H31" s="35"/>
      <c r="I31" s="24" t="s">
        <v>277</v>
      </c>
      <c r="J31" s="21">
        <v>664</v>
      </c>
      <c r="K31" s="21">
        <v>320</v>
      </c>
      <c r="L31" s="29">
        <v>1.075</v>
      </c>
      <c r="M31" s="25">
        <v>344</v>
      </c>
      <c r="N31" s="35"/>
      <c r="O31" s="35"/>
      <c r="P31" s="26" t="s">
        <v>122</v>
      </c>
      <c r="Q31" s="33">
        <v>245</v>
      </c>
      <c r="R31" s="33">
        <v>188</v>
      </c>
      <c r="S31" s="34">
        <v>0.30320000000000003</v>
      </c>
      <c r="T31" s="28">
        <v>57</v>
      </c>
      <c r="U31" s="35"/>
      <c r="V31" s="35"/>
      <c r="W31" s="21" t="s">
        <v>137</v>
      </c>
      <c r="X31" s="21">
        <v>401</v>
      </c>
      <c r="Y31" s="21">
        <v>310</v>
      </c>
      <c r="Z31" s="29">
        <v>0.29349999999999998</v>
      </c>
      <c r="AA31" s="21">
        <v>91</v>
      </c>
      <c r="AB31" s="35"/>
      <c r="AC31" s="35"/>
      <c r="AD31" s="24" t="s">
        <v>306</v>
      </c>
      <c r="AE31" s="21">
        <v>606.65</v>
      </c>
      <c r="AF31" s="21">
        <v>443.89</v>
      </c>
      <c r="AG31" s="29">
        <v>0.36670000000000003</v>
      </c>
      <c r="AH31" s="25">
        <v>162.76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21" t="s">
        <v>176</v>
      </c>
      <c r="AS31" s="33">
        <v>898</v>
      </c>
      <c r="AT31" s="33">
        <v>849.8</v>
      </c>
      <c r="AU31" s="34">
        <v>5.67E-2</v>
      </c>
      <c r="AV31" s="28">
        <v>48.2</v>
      </c>
      <c r="AW31" s="35"/>
      <c r="AX31" s="35"/>
      <c r="AY31" s="24" t="s">
        <v>363</v>
      </c>
      <c r="AZ31" s="21">
        <v>484.2</v>
      </c>
      <c r="BA31" s="21">
        <v>386.86</v>
      </c>
      <c r="BB31" s="29">
        <v>0.25159999999999999</v>
      </c>
      <c r="BC31" s="25">
        <v>97.34</v>
      </c>
      <c r="BD31" s="35"/>
      <c r="BE31" s="35"/>
      <c r="BF31" s="24" t="s">
        <v>180</v>
      </c>
      <c r="BG31" s="21">
        <v>545</v>
      </c>
      <c r="BH31" s="21">
        <v>412.25</v>
      </c>
      <c r="BI31" s="29">
        <v>0.32200000000000001</v>
      </c>
      <c r="BJ31" s="25">
        <v>132.75</v>
      </c>
      <c r="BK31" s="35"/>
      <c r="BL31" s="35"/>
      <c r="BM31" s="24" t="s">
        <v>186</v>
      </c>
      <c r="BN31" s="21">
        <v>852.5</v>
      </c>
      <c r="BO31" s="21">
        <v>699.23</v>
      </c>
      <c r="BP31" s="29">
        <v>0.21920000000000001</v>
      </c>
      <c r="BQ31" s="25">
        <v>153.27000000000001</v>
      </c>
      <c r="BR31" s="35"/>
      <c r="BS31" s="35"/>
      <c r="BT31" s="24" t="s">
        <v>203</v>
      </c>
      <c r="BU31" s="21">
        <v>853</v>
      </c>
      <c r="BV31" s="21">
        <v>615.5</v>
      </c>
      <c r="BW31" s="29">
        <v>0.38590000000000002</v>
      </c>
      <c r="BX31" s="25">
        <v>237.5</v>
      </c>
      <c r="BY31" s="35"/>
      <c r="BZ31" s="35"/>
      <c r="CA31" s="24" t="s">
        <v>252</v>
      </c>
      <c r="CB31" s="21">
        <v>317</v>
      </c>
      <c r="CC31" s="21">
        <v>281.93</v>
      </c>
      <c r="CD31" s="29">
        <v>0.1244</v>
      </c>
      <c r="CE31" s="25">
        <v>35.07</v>
      </c>
      <c r="CF31" s="35"/>
    </row>
    <row r="32" spans="1:84" ht="15" thickBot="1" x14ac:dyDescent="0.35">
      <c r="A32" s="35"/>
      <c r="B32" s="24" t="s">
        <v>67</v>
      </c>
      <c r="C32" s="21">
        <v>353</v>
      </c>
      <c r="D32" s="21">
        <v>280</v>
      </c>
      <c r="E32" s="29">
        <v>0.26069999999999999</v>
      </c>
      <c r="F32" s="25">
        <v>73</v>
      </c>
      <c r="G32" s="35"/>
      <c r="H32" s="35"/>
      <c r="I32" s="24" t="s">
        <v>340</v>
      </c>
      <c r="J32" s="21">
        <v>377</v>
      </c>
      <c r="K32" s="21">
        <v>199</v>
      </c>
      <c r="L32" s="29">
        <v>0.89449999999999996</v>
      </c>
      <c r="M32" s="25">
        <v>178</v>
      </c>
      <c r="N32" s="35"/>
      <c r="O32" s="35"/>
      <c r="P32" s="21" t="s">
        <v>119</v>
      </c>
      <c r="Q32" s="21">
        <v>999.1</v>
      </c>
      <c r="R32" s="21">
        <v>804.5</v>
      </c>
      <c r="S32" s="29">
        <v>0.2419</v>
      </c>
      <c r="T32" s="21">
        <v>194.6</v>
      </c>
      <c r="U32" s="35"/>
      <c r="V32" s="35"/>
      <c r="W32" s="21" t="s">
        <v>138</v>
      </c>
      <c r="X32" s="21">
        <v>361.8</v>
      </c>
      <c r="Y32" s="21">
        <v>288.2</v>
      </c>
      <c r="Z32" s="29">
        <v>0.25540000000000002</v>
      </c>
      <c r="AA32" s="21">
        <v>73.599999999999994</v>
      </c>
      <c r="AB32" s="35"/>
      <c r="AC32" s="35"/>
      <c r="AD32" s="24" t="s">
        <v>330</v>
      </c>
      <c r="AE32" s="21">
        <v>584</v>
      </c>
      <c r="AF32" s="21">
        <v>428</v>
      </c>
      <c r="AG32" s="29">
        <v>0.36449999999999999</v>
      </c>
      <c r="AH32" s="25">
        <v>156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364</v>
      </c>
      <c r="AZ32" s="21">
        <v>452</v>
      </c>
      <c r="BA32" s="21">
        <v>374.16</v>
      </c>
      <c r="BB32" s="29">
        <v>0.20799999999999999</v>
      </c>
      <c r="BC32" s="25">
        <v>77.84</v>
      </c>
      <c r="BD32" s="35"/>
      <c r="BE32" s="35"/>
      <c r="BF32" s="26" t="s">
        <v>181</v>
      </c>
      <c r="BG32" s="33">
        <v>1779.8</v>
      </c>
      <c r="BH32" s="33">
        <v>1481.82</v>
      </c>
      <c r="BI32" s="34">
        <v>0.2011</v>
      </c>
      <c r="BJ32" s="28">
        <v>297.98</v>
      </c>
      <c r="BK32" s="35"/>
      <c r="BL32" s="35"/>
      <c r="BM32" s="26" t="s">
        <v>334</v>
      </c>
      <c r="BN32" s="33">
        <v>870.1</v>
      </c>
      <c r="BO32" s="33">
        <v>731</v>
      </c>
      <c r="BP32" s="34">
        <v>0.1903</v>
      </c>
      <c r="BQ32" s="28">
        <v>139.1</v>
      </c>
      <c r="BR32" s="35"/>
      <c r="BS32" s="35"/>
      <c r="BT32" s="24" t="s">
        <v>219</v>
      </c>
      <c r="BU32" s="21">
        <v>910</v>
      </c>
      <c r="BV32" s="21">
        <v>670</v>
      </c>
      <c r="BW32" s="29">
        <v>0.35820000000000002</v>
      </c>
      <c r="BX32" s="25">
        <v>240</v>
      </c>
      <c r="BY32" s="35"/>
      <c r="BZ32" s="35"/>
      <c r="CA32" s="24" t="s">
        <v>256</v>
      </c>
      <c r="CB32" s="21">
        <v>265.5</v>
      </c>
      <c r="CC32" s="21">
        <v>237</v>
      </c>
      <c r="CD32" s="29">
        <v>0.1203</v>
      </c>
      <c r="CE32" s="25">
        <v>28.5</v>
      </c>
      <c r="CF32" s="35"/>
    </row>
    <row r="33" spans="1:84" x14ac:dyDescent="0.3">
      <c r="A33" s="35"/>
      <c r="B33" s="24" t="s">
        <v>68</v>
      </c>
      <c r="C33" s="21">
        <v>385.7</v>
      </c>
      <c r="D33" s="21">
        <v>311</v>
      </c>
      <c r="E33" s="29">
        <v>0.2402</v>
      </c>
      <c r="F33" s="25">
        <v>74.7</v>
      </c>
      <c r="G33" s="35"/>
      <c r="H33" s="35"/>
      <c r="I33" s="24" t="s">
        <v>297</v>
      </c>
      <c r="J33" s="21">
        <v>389</v>
      </c>
      <c r="K33" s="21">
        <v>210</v>
      </c>
      <c r="L33" s="29">
        <v>0.85240000000000005</v>
      </c>
      <c r="M33" s="25">
        <v>179</v>
      </c>
      <c r="N33" s="35"/>
      <c r="O33" s="35"/>
      <c r="P33" s="21" t="s">
        <v>120</v>
      </c>
      <c r="Q33" s="21">
        <v>196.1</v>
      </c>
      <c r="R33" s="21">
        <v>158.9</v>
      </c>
      <c r="S33" s="29">
        <v>0.2341</v>
      </c>
      <c r="T33" s="21">
        <v>37.200000000000003</v>
      </c>
      <c r="U33" s="35"/>
      <c r="V33" s="35"/>
      <c r="W33" s="21" t="s">
        <v>127</v>
      </c>
      <c r="X33" s="21">
        <v>331</v>
      </c>
      <c r="Y33" s="21">
        <v>265.70999999999998</v>
      </c>
      <c r="Z33" s="29">
        <v>0.2457</v>
      </c>
      <c r="AA33" s="21">
        <v>65.290000000000006</v>
      </c>
      <c r="AB33" s="35"/>
      <c r="AC33" s="35"/>
      <c r="AD33" s="24" t="s">
        <v>343</v>
      </c>
      <c r="AE33" s="21">
        <v>616.72</v>
      </c>
      <c r="AF33" s="21">
        <v>469.79</v>
      </c>
      <c r="AG33" s="29">
        <v>0.31280000000000002</v>
      </c>
      <c r="AH33" s="25">
        <v>146.93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333</v>
      </c>
      <c r="AZ33" s="21">
        <v>497.91</v>
      </c>
      <c r="BA33" s="21">
        <v>431.53</v>
      </c>
      <c r="BB33" s="29">
        <v>0.15379999999999999</v>
      </c>
      <c r="BC33" s="25">
        <v>66.38</v>
      </c>
      <c r="BD33" s="35"/>
      <c r="BE33" s="35"/>
      <c r="BF33" s="21" t="s">
        <v>182</v>
      </c>
      <c r="BG33" s="21">
        <v>12835</v>
      </c>
      <c r="BH33" s="21">
        <v>12520</v>
      </c>
      <c r="BI33" s="29">
        <v>2.52E-2</v>
      </c>
      <c r="BJ33" s="21">
        <v>315</v>
      </c>
      <c r="BK33" s="35"/>
      <c r="BL33" s="35"/>
      <c r="BM33" s="21" t="s">
        <v>184</v>
      </c>
      <c r="BN33" s="21">
        <v>811</v>
      </c>
      <c r="BO33" s="21">
        <v>727</v>
      </c>
      <c r="BP33" s="29">
        <v>0.11550000000000001</v>
      </c>
      <c r="BQ33" s="21">
        <v>84</v>
      </c>
      <c r="BR33" s="35"/>
      <c r="BS33" s="35"/>
      <c r="BT33" s="24" t="s">
        <v>206</v>
      </c>
      <c r="BU33" s="21">
        <v>910</v>
      </c>
      <c r="BV33" s="21">
        <v>677</v>
      </c>
      <c r="BW33" s="29">
        <v>0.34420000000000001</v>
      </c>
      <c r="BX33" s="25">
        <v>233</v>
      </c>
      <c r="BY33" s="35"/>
      <c r="BZ33" s="35"/>
      <c r="CA33" s="24" t="s">
        <v>235</v>
      </c>
      <c r="CB33" s="21">
        <v>182</v>
      </c>
      <c r="CC33" s="21">
        <v>163</v>
      </c>
      <c r="CD33" s="29">
        <v>0.1166</v>
      </c>
      <c r="CE33" s="25">
        <v>19</v>
      </c>
      <c r="CF33" s="35"/>
    </row>
    <row r="34" spans="1:84" x14ac:dyDescent="0.3">
      <c r="A34" s="35"/>
      <c r="B34" s="24" t="s">
        <v>65</v>
      </c>
      <c r="C34" s="21">
        <v>376</v>
      </c>
      <c r="D34" s="21">
        <v>306</v>
      </c>
      <c r="E34" s="29">
        <v>0.2288</v>
      </c>
      <c r="F34" s="25">
        <v>70</v>
      </c>
      <c r="G34" s="35"/>
      <c r="H34" s="35"/>
      <c r="I34" s="24" t="s">
        <v>339</v>
      </c>
      <c r="J34" s="21">
        <v>370</v>
      </c>
      <c r="K34" s="21">
        <v>203.9</v>
      </c>
      <c r="L34" s="29">
        <v>0.81459999999999999</v>
      </c>
      <c r="M34" s="25">
        <v>166.1</v>
      </c>
      <c r="N34" s="35"/>
      <c r="O34" s="35"/>
      <c r="P34" s="21" t="s">
        <v>123</v>
      </c>
      <c r="Q34" s="21">
        <v>1957.89</v>
      </c>
      <c r="R34" s="21">
        <v>1684.21</v>
      </c>
      <c r="S34" s="29">
        <v>0.16250000000000001</v>
      </c>
      <c r="T34" s="21">
        <v>273.68</v>
      </c>
      <c r="U34" s="35"/>
      <c r="V34" s="35"/>
      <c r="W34" s="21" t="s">
        <v>125</v>
      </c>
      <c r="X34" s="21">
        <v>377</v>
      </c>
      <c r="Y34" s="21">
        <v>304</v>
      </c>
      <c r="Z34" s="29">
        <v>0.24010000000000001</v>
      </c>
      <c r="AA34" s="21">
        <v>73</v>
      </c>
      <c r="AB34" s="35"/>
      <c r="AC34" s="35"/>
      <c r="AD34" s="24" t="s">
        <v>166</v>
      </c>
      <c r="AE34" s="21">
        <v>562.29999999999995</v>
      </c>
      <c r="AF34" s="21">
        <v>451.5</v>
      </c>
      <c r="AG34" s="29">
        <v>0.24540000000000001</v>
      </c>
      <c r="AH34" s="25">
        <v>110.8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148</v>
      </c>
      <c r="AZ34" s="21">
        <v>638.33000000000004</v>
      </c>
      <c r="BA34" s="21">
        <v>559.54</v>
      </c>
      <c r="BB34" s="29">
        <v>0.14080000000000001</v>
      </c>
      <c r="BC34" s="25">
        <v>78.790000000000006</v>
      </c>
      <c r="BD34" s="35"/>
      <c r="BE34" s="35"/>
      <c r="BF34" s="21" t="s">
        <v>183</v>
      </c>
      <c r="BG34" s="21">
        <v>39500.1</v>
      </c>
      <c r="BH34" s="21">
        <v>40100</v>
      </c>
      <c r="BI34" s="29">
        <v>-1.4999999999999999E-2</v>
      </c>
      <c r="BJ34" s="21">
        <v>-599.9</v>
      </c>
      <c r="BK34" s="35"/>
      <c r="BL34" s="35"/>
      <c r="BM34" s="21" t="s">
        <v>187</v>
      </c>
      <c r="BN34" s="21">
        <v>918</v>
      </c>
      <c r="BO34" s="21">
        <v>1089</v>
      </c>
      <c r="BP34" s="29">
        <v>-0.157</v>
      </c>
      <c r="BQ34" s="21">
        <v>-171</v>
      </c>
      <c r="BR34" s="35"/>
      <c r="BS34" s="35"/>
      <c r="BT34" s="24" t="s">
        <v>202</v>
      </c>
      <c r="BU34" s="21">
        <v>1130.23</v>
      </c>
      <c r="BV34" s="21">
        <v>851.16</v>
      </c>
      <c r="BW34" s="29">
        <v>0.32790000000000002</v>
      </c>
      <c r="BX34" s="25">
        <v>279.07</v>
      </c>
      <c r="BY34" s="35"/>
      <c r="BZ34" s="35"/>
      <c r="CA34" s="24" t="s">
        <v>254</v>
      </c>
      <c r="CB34" s="21">
        <v>209.9</v>
      </c>
      <c r="CC34" s="21">
        <v>189.9</v>
      </c>
      <c r="CD34" s="29">
        <v>0.1053</v>
      </c>
      <c r="CE34" s="25">
        <v>20</v>
      </c>
      <c r="CF34" s="35"/>
    </row>
    <row r="35" spans="1:84" x14ac:dyDescent="0.3">
      <c r="A35" s="35"/>
      <c r="B35" s="24" t="s">
        <v>70</v>
      </c>
      <c r="C35" s="21">
        <v>393</v>
      </c>
      <c r="D35" s="21">
        <v>321</v>
      </c>
      <c r="E35" s="29">
        <v>0.2243</v>
      </c>
      <c r="F35" s="25">
        <v>72</v>
      </c>
      <c r="G35" s="35"/>
      <c r="H35" s="35"/>
      <c r="I35" s="24" t="s">
        <v>350</v>
      </c>
      <c r="J35" s="21">
        <v>550.79999999999995</v>
      </c>
      <c r="K35" s="21">
        <v>306</v>
      </c>
      <c r="L35" s="29">
        <v>0.8</v>
      </c>
      <c r="M35" s="25">
        <v>244.8</v>
      </c>
      <c r="N35" s="35"/>
      <c r="O35" s="35"/>
      <c r="P35" s="24" t="s">
        <v>287</v>
      </c>
      <c r="Q35" s="21">
        <v>889</v>
      </c>
      <c r="R35" s="21">
        <v>775.2</v>
      </c>
      <c r="S35" s="29">
        <v>0.14680000000000001</v>
      </c>
      <c r="T35" s="21">
        <v>113.8</v>
      </c>
      <c r="U35" s="35"/>
      <c r="V35" s="35"/>
      <c r="W35" s="21" t="s">
        <v>132</v>
      </c>
      <c r="X35" s="21">
        <v>355.39</v>
      </c>
      <c r="Y35" s="21">
        <v>286.99</v>
      </c>
      <c r="Z35" s="29">
        <v>0.23830000000000001</v>
      </c>
      <c r="AA35" s="21">
        <v>68.400000000000006</v>
      </c>
      <c r="AB35" s="35"/>
      <c r="AC35" s="35"/>
      <c r="AD35" s="24" t="s">
        <v>164</v>
      </c>
      <c r="AE35" s="21">
        <v>814.6</v>
      </c>
      <c r="AF35" s="21">
        <v>663.51</v>
      </c>
      <c r="AG35" s="29">
        <v>0.22770000000000001</v>
      </c>
      <c r="AH35" s="25">
        <v>151.09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146</v>
      </c>
      <c r="AZ35" s="21">
        <v>558</v>
      </c>
      <c r="BA35" s="21">
        <v>494.55</v>
      </c>
      <c r="BB35" s="29">
        <v>0.1283</v>
      </c>
      <c r="BC35" s="25">
        <v>63.45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193</v>
      </c>
      <c r="BU35" s="21">
        <v>606</v>
      </c>
      <c r="BV35" s="21">
        <v>460</v>
      </c>
      <c r="BW35" s="29">
        <v>0.31740000000000002</v>
      </c>
      <c r="BX35" s="25">
        <v>146</v>
      </c>
      <c r="BY35" s="35"/>
      <c r="BZ35" s="35"/>
      <c r="CA35" s="24" t="s">
        <v>253</v>
      </c>
      <c r="CB35" s="21">
        <v>208.5</v>
      </c>
      <c r="CC35" s="21">
        <v>192.4</v>
      </c>
      <c r="CD35" s="29">
        <v>8.3699999999999997E-2</v>
      </c>
      <c r="CE35" s="25">
        <v>16.100000000000001</v>
      </c>
      <c r="CF35" s="35"/>
    </row>
    <row r="36" spans="1:84" x14ac:dyDescent="0.3">
      <c r="A36" s="35"/>
      <c r="B36" s="24" t="s">
        <v>71</v>
      </c>
      <c r="C36" s="21">
        <v>350</v>
      </c>
      <c r="D36" s="21">
        <v>289.5</v>
      </c>
      <c r="E36" s="29">
        <v>0.20899999999999999</v>
      </c>
      <c r="F36" s="25">
        <v>60.5</v>
      </c>
      <c r="G36" s="35"/>
      <c r="H36" s="35"/>
      <c r="I36" s="24" t="s">
        <v>300</v>
      </c>
      <c r="J36" s="21">
        <v>342.5</v>
      </c>
      <c r="K36" s="21">
        <v>193</v>
      </c>
      <c r="L36" s="29">
        <v>0.77459999999999996</v>
      </c>
      <c r="M36" s="25">
        <v>149.5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128</v>
      </c>
      <c r="X36" s="21">
        <v>278.89999999999998</v>
      </c>
      <c r="Y36" s="21">
        <v>226</v>
      </c>
      <c r="Z36" s="29">
        <v>0.2341</v>
      </c>
      <c r="AA36" s="21">
        <v>52.9</v>
      </c>
      <c r="AB36" s="35"/>
      <c r="AC36" s="35"/>
      <c r="AD36" s="24" t="s">
        <v>283</v>
      </c>
      <c r="AE36" s="21">
        <v>11768.9</v>
      </c>
      <c r="AF36" s="21">
        <v>10600</v>
      </c>
      <c r="AG36" s="29">
        <v>0.1103</v>
      </c>
      <c r="AH36" s="25">
        <v>1168.9000000000001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344</v>
      </c>
      <c r="AZ36" s="21">
        <v>475</v>
      </c>
      <c r="BA36" s="21">
        <v>424</v>
      </c>
      <c r="BB36" s="29">
        <v>0.1203</v>
      </c>
      <c r="BC36" s="25">
        <v>51</v>
      </c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227</v>
      </c>
      <c r="BU36" s="21">
        <v>1021.9</v>
      </c>
      <c r="BV36" s="21">
        <v>785.31</v>
      </c>
      <c r="BW36" s="29">
        <v>0.30130000000000001</v>
      </c>
      <c r="BX36" s="25">
        <v>236.59</v>
      </c>
      <c r="BY36" s="35"/>
      <c r="BZ36" s="35"/>
      <c r="CA36" s="24" t="s">
        <v>296</v>
      </c>
      <c r="CB36" s="21">
        <v>214.5</v>
      </c>
      <c r="CC36" s="21">
        <v>198</v>
      </c>
      <c r="CD36" s="29">
        <v>8.3299999999999999E-2</v>
      </c>
      <c r="CE36" s="25">
        <v>16.5</v>
      </c>
      <c r="CF36" s="35"/>
    </row>
    <row r="37" spans="1:84" x14ac:dyDescent="0.3">
      <c r="A37" s="35"/>
      <c r="B37" s="24" t="s">
        <v>72</v>
      </c>
      <c r="C37" s="21">
        <v>481</v>
      </c>
      <c r="D37" s="21">
        <v>399</v>
      </c>
      <c r="E37" s="29">
        <v>0.20549999999999999</v>
      </c>
      <c r="F37" s="25">
        <v>82</v>
      </c>
      <c r="G37" s="35"/>
      <c r="H37" s="35"/>
      <c r="I37" s="24" t="s">
        <v>322</v>
      </c>
      <c r="J37" s="21">
        <v>428</v>
      </c>
      <c r="K37" s="21">
        <v>244</v>
      </c>
      <c r="L37" s="29">
        <v>0.75409999999999999</v>
      </c>
      <c r="M37" s="25">
        <v>184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130</v>
      </c>
      <c r="X37" s="21">
        <v>405</v>
      </c>
      <c r="Y37" s="21">
        <v>333.03</v>
      </c>
      <c r="Z37" s="29">
        <v>0.21609999999999999</v>
      </c>
      <c r="AA37" s="21">
        <v>71.97</v>
      </c>
      <c r="AB37" s="35"/>
      <c r="AC37" s="35"/>
      <c r="AD37" s="24" t="s">
        <v>332</v>
      </c>
      <c r="AE37" s="21">
        <v>720</v>
      </c>
      <c r="AF37" s="21">
        <v>650</v>
      </c>
      <c r="AG37" s="29">
        <v>0.1077</v>
      </c>
      <c r="AH37" s="25">
        <v>70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345</v>
      </c>
      <c r="AZ37" s="21">
        <v>433</v>
      </c>
      <c r="BA37" s="21">
        <v>390</v>
      </c>
      <c r="BB37" s="29">
        <v>0.1103</v>
      </c>
      <c r="BC37" s="25">
        <v>43</v>
      </c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212</v>
      </c>
      <c r="BU37" s="21">
        <v>720</v>
      </c>
      <c r="BV37" s="21">
        <v>560</v>
      </c>
      <c r="BW37" s="29">
        <v>0.28570000000000001</v>
      </c>
      <c r="BX37" s="25">
        <v>160</v>
      </c>
      <c r="BY37" s="35"/>
      <c r="BZ37" s="35"/>
      <c r="CA37" s="24" t="s">
        <v>367</v>
      </c>
      <c r="CB37" s="21">
        <v>177.1</v>
      </c>
      <c r="CC37" s="21">
        <v>164.02</v>
      </c>
      <c r="CD37" s="29">
        <v>7.9699999999999993E-2</v>
      </c>
      <c r="CE37" s="25">
        <v>13.08</v>
      </c>
      <c r="CF37" s="35"/>
    </row>
    <row r="38" spans="1:84" x14ac:dyDescent="0.3">
      <c r="A38" s="35"/>
      <c r="B38" s="24" t="s">
        <v>63</v>
      </c>
      <c r="C38" s="21">
        <v>390</v>
      </c>
      <c r="D38" s="21">
        <v>326</v>
      </c>
      <c r="E38" s="29">
        <v>0.1963</v>
      </c>
      <c r="F38" s="25">
        <v>64</v>
      </c>
      <c r="G38" s="35"/>
      <c r="H38" s="35"/>
      <c r="I38" s="24" t="s">
        <v>351</v>
      </c>
      <c r="J38" s="21">
        <v>600</v>
      </c>
      <c r="K38" s="21">
        <v>351</v>
      </c>
      <c r="L38" s="29">
        <v>0.70940000000000003</v>
      </c>
      <c r="M38" s="25">
        <v>249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129</v>
      </c>
      <c r="X38" s="21">
        <v>426</v>
      </c>
      <c r="Y38" s="21">
        <v>355.25</v>
      </c>
      <c r="Z38" s="29">
        <v>0.19919999999999999</v>
      </c>
      <c r="AA38" s="21">
        <v>70.75</v>
      </c>
      <c r="AB38" s="35"/>
      <c r="AC38" s="35"/>
      <c r="AD38" s="24" t="s">
        <v>171</v>
      </c>
      <c r="AE38" s="21">
        <v>14367</v>
      </c>
      <c r="AF38" s="21">
        <v>13150</v>
      </c>
      <c r="AG38" s="29">
        <v>9.2499999999999999E-2</v>
      </c>
      <c r="AH38" s="25">
        <v>1217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 t="s">
        <v>150</v>
      </c>
      <c r="AZ38" s="21">
        <v>1440</v>
      </c>
      <c r="BA38" s="21">
        <v>1304</v>
      </c>
      <c r="BB38" s="29">
        <v>0.1043</v>
      </c>
      <c r="BC38" s="25">
        <v>136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315</v>
      </c>
      <c r="BU38" s="21">
        <v>1034.9000000000001</v>
      </c>
      <c r="BV38" s="21">
        <v>805</v>
      </c>
      <c r="BW38" s="29">
        <v>0.28560000000000002</v>
      </c>
      <c r="BX38" s="25">
        <v>229.9</v>
      </c>
      <c r="BY38" s="35"/>
      <c r="BZ38" s="35"/>
      <c r="CA38" s="24" t="s">
        <v>236</v>
      </c>
      <c r="CB38" s="21">
        <v>163</v>
      </c>
      <c r="CC38" s="21">
        <v>151.5</v>
      </c>
      <c r="CD38" s="29">
        <v>7.5899999999999995E-2</v>
      </c>
      <c r="CE38" s="25">
        <v>11.5</v>
      </c>
      <c r="CF38" s="35"/>
    </row>
    <row r="39" spans="1:84" ht="15" thickBot="1" x14ac:dyDescent="0.35">
      <c r="A39" s="35"/>
      <c r="B39" s="24" t="s">
        <v>62</v>
      </c>
      <c r="C39" s="21">
        <v>515</v>
      </c>
      <c r="D39" s="21">
        <v>432</v>
      </c>
      <c r="E39" s="29">
        <v>0.19209999999999999</v>
      </c>
      <c r="F39" s="25">
        <v>83</v>
      </c>
      <c r="G39" s="35"/>
      <c r="H39" s="35"/>
      <c r="I39" s="24" t="s">
        <v>352</v>
      </c>
      <c r="J39" s="21">
        <v>437</v>
      </c>
      <c r="K39" s="21">
        <v>257</v>
      </c>
      <c r="L39" s="29">
        <v>0.70040000000000002</v>
      </c>
      <c r="M39" s="25">
        <v>180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133</v>
      </c>
      <c r="X39" s="21">
        <v>324</v>
      </c>
      <c r="Y39" s="21">
        <v>271</v>
      </c>
      <c r="Z39" s="29">
        <v>0.1956</v>
      </c>
      <c r="AA39" s="21">
        <v>53</v>
      </c>
      <c r="AB39" s="35"/>
      <c r="AC39" s="35"/>
      <c r="AD39" s="24" t="s">
        <v>168</v>
      </c>
      <c r="AE39" s="21">
        <v>848</v>
      </c>
      <c r="AF39" s="21">
        <v>785</v>
      </c>
      <c r="AG39" s="29">
        <v>8.0299999999999996E-2</v>
      </c>
      <c r="AH39" s="25">
        <v>63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 t="s">
        <v>152</v>
      </c>
      <c r="AZ39" s="33">
        <v>662</v>
      </c>
      <c r="BA39" s="33">
        <v>647</v>
      </c>
      <c r="BB39" s="34">
        <v>2.3199999999999998E-2</v>
      </c>
      <c r="BC39" s="28">
        <v>15</v>
      </c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293</v>
      </c>
      <c r="BU39" s="21">
        <v>1270</v>
      </c>
      <c r="BV39" s="21">
        <v>988</v>
      </c>
      <c r="BW39" s="29">
        <v>0.28539999999999999</v>
      </c>
      <c r="BX39" s="25">
        <v>282</v>
      </c>
      <c r="BY39" s="35"/>
      <c r="BZ39" s="35"/>
      <c r="CA39" s="24" t="s">
        <v>242</v>
      </c>
      <c r="CB39" s="21">
        <v>168.8</v>
      </c>
      <c r="CC39" s="21">
        <v>157</v>
      </c>
      <c r="CD39" s="29">
        <v>7.5200000000000003E-2</v>
      </c>
      <c r="CE39" s="25">
        <v>11.8</v>
      </c>
      <c r="CF39" s="35"/>
    </row>
    <row r="40" spans="1:84" x14ac:dyDescent="0.3">
      <c r="A40" s="35"/>
      <c r="B40" s="24" t="s">
        <v>64</v>
      </c>
      <c r="C40" s="21">
        <v>591</v>
      </c>
      <c r="D40" s="21">
        <v>503</v>
      </c>
      <c r="E40" s="29">
        <v>0.17499999999999999</v>
      </c>
      <c r="F40" s="25">
        <v>88</v>
      </c>
      <c r="G40" s="35"/>
      <c r="H40" s="35"/>
      <c r="I40" s="24" t="s">
        <v>309</v>
      </c>
      <c r="J40" s="21">
        <v>351</v>
      </c>
      <c r="K40" s="21">
        <v>208</v>
      </c>
      <c r="L40" s="29">
        <v>0.6875</v>
      </c>
      <c r="M40" s="25">
        <v>143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139</v>
      </c>
      <c r="X40" s="21">
        <v>350.9</v>
      </c>
      <c r="Y40" s="21">
        <v>295</v>
      </c>
      <c r="Z40" s="29">
        <v>0.1895</v>
      </c>
      <c r="AA40" s="21">
        <v>55.9</v>
      </c>
      <c r="AB40" s="35"/>
      <c r="AC40" s="35"/>
      <c r="AD40" s="24" t="s">
        <v>331</v>
      </c>
      <c r="AE40" s="21">
        <v>760</v>
      </c>
      <c r="AF40" s="21">
        <v>710</v>
      </c>
      <c r="AG40" s="29">
        <v>7.0400000000000004E-2</v>
      </c>
      <c r="AH40" s="25">
        <v>50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/>
      <c r="AZ40" s="21"/>
      <c r="BA40" s="21"/>
      <c r="BB40" s="29"/>
      <c r="BC40" s="21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232</v>
      </c>
      <c r="BU40" s="21">
        <v>1426</v>
      </c>
      <c r="BV40" s="21">
        <v>1113.1600000000001</v>
      </c>
      <c r="BW40" s="29">
        <v>0.28100000000000003</v>
      </c>
      <c r="BX40" s="25">
        <v>312.83999999999997</v>
      </c>
      <c r="BY40" s="35"/>
      <c r="BZ40" s="35"/>
      <c r="CA40" s="24" t="s">
        <v>319</v>
      </c>
      <c r="CB40" s="21">
        <v>183.7</v>
      </c>
      <c r="CC40" s="21">
        <v>176.2</v>
      </c>
      <c r="CD40" s="29">
        <v>4.2599999999999999E-2</v>
      </c>
      <c r="CE40" s="25">
        <v>7.5</v>
      </c>
      <c r="CF40" s="35"/>
    </row>
    <row r="41" spans="1:84" x14ac:dyDescent="0.3">
      <c r="A41" s="35"/>
      <c r="B41" s="24" t="s">
        <v>75</v>
      </c>
      <c r="C41" s="21">
        <v>389</v>
      </c>
      <c r="D41" s="21">
        <v>334.9</v>
      </c>
      <c r="E41" s="29">
        <v>0.1615</v>
      </c>
      <c r="F41" s="25">
        <v>54.1</v>
      </c>
      <c r="G41" s="35"/>
      <c r="H41" s="35"/>
      <c r="I41" s="24" t="s">
        <v>304</v>
      </c>
      <c r="J41" s="21">
        <v>471</v>
      </c>
      <c r="K41" s="21">
        <v>280.67</v>
      </c>
      <c r="L41" s="29">
        <v>0.67810000000000004</v>
      </c>
      <c r="M41" s="25">
        <v>190.33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134</v>
      </c>
      <c r="X41" s="21">
        <v>397</v>
      </c>
      <c r="Y41" s="21">
        <v>336.99</v>
      </c>
      <c r="Z41" s="29">
        <v>0.17810000000000001</v>
      </c>
      <c r="AA41" s="21">
        <v>60.01</v>
      </c>
      <c r="AB41" s="35"/>
      <c r="AC41" s="35"/>
      <c r="AD41" s="24" t="s">
        <v>169</v>
      </c>
      <c r="AE41" s="21">
        <v>765.5</v>
      </c>
      <c r="AF41" s="21">
        <v>730</v>
      </c>
      <c r="AG41" s="29">
        <v>4.8599999999999997E-2</v>
      </c>
      <c r="AH41" s="25">
        <v>35.5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317</v>
      </c>
      <c r="BU41" s="21">
        <v>590</v>
      </c>
      <c r="BV41" s="21">
        <v>461</v>
      </c>
      <c r="BW41" s="29">
        <v>0.27979999999999999</v>
      </c>
      <c r="BX41" s="25">
        <v>129</v>
      </c>
      <c r="BY41" s="35"/>
      <c r="BZ41" s="35"/>
      <c r="CA41" s="24" t="s">
        <v>248</v>
      </c>
      <c r="CB41" s="21">
        <v>514</v>
      </c>
      <c r="CC41" s="21">
        <v>498</v>
      </c>
      <c r="CD41" s="29">
        <v>3.2099999999999997E-2</v>
      </c>
      <c r="CE41" s="25">
        <v>16</v>
      </c>
      <c r="CF41" s="35"/>
    </row>
    <row r="42" spans="1:84" ht="15" thickBot="1" x14ac:dyDescent="0.35">
      <c r="A42" s="35"/>
      <c r="B42" s="26" t="s">
        <v>76</v>
      </c>
      <c r="C42" s="33">
        <v>553</v>
      </c>
      <c r="D42" s="33">
        <v>513</v>
      </c>
      <c r="E42" s="34">
        <v>7.8E-2</v>
      </c>
      <c r="F42" s="28">
        <v>40</v>
      </c>
      <c r="G42" s="35"/>
      <c r="H42" s="35"/>
      <c r="I42" s="24" t="s">
        <v>321</v>
      </c>
      <c r="J42" s="21">
        <v>394.3</v>
      </c>
      <c r="K42" s="21">
        <v>235.9</v>
      </c>
      <c r="L42" s="29">
        <v>0.67149999999999999</v>
      </c>
      <c r="M42" s="25">
        <v>158.4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135</v>
      </c>
      <c r="X42" s="21">
        <v>420</v>
      </c>
      <c r="Y42" s="21">
        <v>365</v>
      </c>
      <c r="Z42" s="29">
        <v>0.1507</v>
      </c>
      <c r="AA42" s="21">
        <v>55</v>
      </c>
      <c r="AB42" s="35"/>
      <c r="AC42" s="35"/>
      <c r="AD42" s="21"/>
      <c r="AE42" s="21"/>
      <c r="AF42" s="21"/>
      <c r="AG42" s="29"/>
      <c r="AH42" s="2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233</v>
      </c>
      <c r="BU42" s="21">
        <v>740</v>
      </c>
      <c r="BV42" s="21">
        <v>580</v>
      </c>
      <c r="BW42" s="29">
        <v>0.27589999999999998</v>
      </c>
      <c r="BX42" s="25">
        <v>160</v>
      </c>
      <c r="BY42" s="35"/>
      <c r="BZ42" s="35"/>
      <c r="CA42" s="24" t="s">
        <v>240</v>
      </c>
      <c r="CB42" s="21">
        <v>209.4</v>
      </c>
      <c r="CC42" s="21">
        <v>203.96</v>
      </c>
      <c r="CD42" s="29">
        <v>2.6700000000000002E-2</v>
      </c>
      <c r="CE42" s="25">
        <v>5.44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105</v>
      </c>
      <c r="J43" s="21">
        <v>229.1</v>
      </c>
      <c r="K43" s="21">
        <v>138</v>
      </c>
      <c r="L43" s="29">
        <v>0.66010000000000002</v>
      </c>
      <c r="M43" s="25">
        <v>91.1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140</v>
      </c>
      <c r="X43" s="21">
        <v>392.7</v>
      </c>
      <c r="Y43" s="21">
        <v>341.96</v>
      </c>
      <c r="Z43" s="29">
        <v>0.1484</v>
      </c>
      <c r="AA43" s="21">
        <v>50.74</v>
      </c>
      <c r="AB43" s="35"/>
      <c r="AC43" s="35"/>
      <c r="AD43" s="24"/>
      <c r="AE43" s="21"/>
      <c r="AF43" s="21"/>
      <c r="AG43" s="29"/>
      <c r="AH43" s="2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216</v>
      </c>
      <c r="BU43" s="21">
        <v>713</v>
      </c>
      <c r="BV43" s="21">
        <v>560</v>
      </c>
      <c r="BW43" s="29">
        <v>0.2732</v>
      </c>
      <c r="BX43" s="25">
        <v>153</v>
      </c>
      <c r="BY43" s="35"/>
      <c r="BZ43" s="35"/>
      <c r="CA43" s="24" t="s">
        <v>250</v>
      </c>
      <c r="CB43" s="21">
        <v>205.9</v>
      </c>
      <c r="CC43" s="21">
        <v>204.3</v>
      </c>
      <c r="CD43" s="29">
        <v>7.7999999999999996E-3</v>
      </c>
      <c r="CE43" s="25">
        <v>1.6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353</v>
      </c>
      <c r="J44" s="21">
        <v>320</v>
      </c>
      <c r="K44" s="21">
        <v>193.3</v>
      </c>
      <c r="L44" s="29">
        <v>0.65549999999999997</v>
      </c>
      <c r="M44" s="25">
        <v>126.7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126</v>
      </c>
      <c r="X44" s="21">
        <v>416</v>
      </c>
      <c r="Y44" s="21">
        <v>364.33</v>
      </c>
      <c r="Z44" s="29">
        <v>0.14180000000000001</v>
      </c>
      <c r="AA44" s="21">
        <v>51.67</v>
      </c>
      <c r="AB44" s="35"/>
      <c r="AC44" s="35"/>
      <c r="AD44" s="24"/>
      <c r="AE44" s="21"/>
      <c r="AF44" s="21"/>
      <c r="AG44" s="29"/>
      <c r="AH44" s="2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278</v>
      </c>
      <c r="BU44" s="21">
        <v>775.3</v>
      </c>
      <c r="BV44" s="21">
        <v>615</v>
      </c>
      <c r="BW44" s="29">
        <v>0.26069999999999999</v>
      </c>
      <c r="BX44" s="25">
        <v>160.30000000000001</v>
      </c>
      <c r="BY44" s="35"/>
      <c r="BZ44" s="35"/>
      <c r="CA44" s="24" t="s">
        <v>251</v>
      </c>
      <c r="CB44" s="21">
        <v>246.8</v>
      </c>
      <c r="CC44" s="21">
        <v>245</v>
      </c>
      <c r="CD44" s="29">
        <v>7.3000000000000001E-3</v>
      </c>
      <c r="CE44" s="25">
        <v>1.8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301</v>
      </c>
      <c r="J45" s="21">
        <v>377</v>
      </c>
      <c r="K45" s="21">
        <v>228.4</v>
      </c>
      <c r="L45" s="29">
        <v>0.65059999999999996</v>
      </c>
      <c r="M45" s="25">
        <v>148.6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/>
      <c r="AE45" s="21"/>
      <c r="AF45" s="21"/>
      <c r="AG45" s="29"/>
      <c r="AH45" s="2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294</v>
      </c>
      <c r="BU45" s="21">
        <v>613.62</v>
      </c>
      <c r="BV45" s="21">
        <v>488.27</v>
      </c>
      <c r="BW45" s="29">
        <v>0.25669999999999998</v>
      </c>
      <c r="BX45" s="25">
        <v>125.35</v>
      </c>
      <c r="BY45" s="35"/>
      <c r="BZ45" s="35"/>
      <c r="CA45" s="24" t="s">
        <v>249</v>
      </c>
      <c r="CB45" s="21">
        <v>239.5</v>
      </c>
      <c r="CC45" s="21">
        <v>241.9</v>
      </c>
      <c r="CD45" s="29">
        <v>-9.9000000000000008E-3</v>
      </c>
      <c r="CE45" s="25">
        <v>-2.4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280</v>
      </c>
      <c r="J46" s="21">
        <v>310</v>
      </c>
      <c r="K46" s="21">
        <v>190.8</v>
      </c>
      <c r="L46" s="29">
        <v>0.62470000000000003</v>
      </c>
      <c r="M46" s="25">
        <v>119.2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190</v>
      </c>
      <c r="BU46" s="21">
        <v>679</v>
      </c>
      <c r="BV46" s="21">
        <v>541.4</v>
      </c>
      <c r="BW46" s="29">
        <v>0.25419999999999998</v>
      </c>
      <c r="BX46" s="25">
        <v>137.6</v>
      </c>
      <c r="BY46" s="35"/>
      <c r="BZ46" s="35"/>
      <c r="CA46" s="24" t="s">
        <v>255</v>
      </c>
      <c r="CB46" s="21">
        <v>529.5</v>
      </c>
      <c r="CC46" s="21">
        <v>539</v>
      </c>
      <c r="CD46" s="29">
        <v>-1.7600000000000001E-2</v>
      </c>
      <c r="CE46" s="25">
        <v>-9.5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106</v>
      </c>
      <c r="J47" s="21">
        <v>255</v>
      </c>
      <c r="K47" s="21">
        <v>158</v>
      </c>
      <c r="L47" s="29">
        <v>0.6139</v>
      </c>
      <c r="M47" s="25">
        <v>97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295</v>
      </c>
      <c r="BU47" s="21">
        <v>885</v>
      </c>
      <c r="BV47" s="21">
        <v>713</v>
      </c>
      <c r="BW47" s="29">
        <v>0.2412</v>
      </c>
      <c r="BX47" s="25">
        <v>172</v>
      </c>
      <c r="BY47" s="35"/>
      <c r="BZ47" s="35"/>
      <c r="CA47" s="24" t="s">
        <v>258</v>
      </c>
      <c r="CB47" s="21">
        <v>501</v>
      </c>
      <c r="CC47" s="21">
        <v>561</v>
      </c>
      <c r="CD47" s="29">
        <v>-0.107</v>
      </c>
      <c r="CE47" s="25">
        <v>-60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299</v>
      </c>
      <c r="J48" s="21">
        <v>351</v>
      </c>
      <c r="K48" s="21">
        <v>218</v>
      </c>
      <c r="L48" s="29">
        <v>0.61009999999999998</v>
      </c>
      <c r="M48" s="25">
        <v>133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191</v>
      </c>
      <c r="BU48" s="21">
        <v>753.64</v>
      </c>
      <c r="BV48" s="21">
        <v>609.09</v>
      </c>
      <c r="BW48" s="29">
        <v>0.23730000000000001</v>
      </c>
      <c r="BX48" s="25">
        <v>144.55000000000001</v>
      </c>
      <c r="BY48" s="35"/>
      <c r="BZ48" s="35"/>
      <c r="CA48" s="24"/>
      <c r="CB48" s="21"/>
      <c r="CC48" s="21"/>
      <c r="CD48" s="29"/>
      <c r="CE48" s="25"/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84</v>
      </c>
      <c r="J49" s="21">
        <v>269.89999999999998</v>
      </c>
      <c r="K49" s="21">
        <v>168</v>
      </c>
      <c r="L49" s="29">
        <v>0.60650000000000004</v>
      </c>
      <c r="M49" s="25">
        <v>101.9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230</v>
      </c>
      <c r="BU49" s="21">
        <v>652</v>
      </c>
      <c r="BV49" s="21">
        <v>530</v>
      </c>
      <c r="BW49" s="29">
        <v>0.23019999999999999</v>
      </c>
      <c r="BX49" s="25">
        <v>122</v>
      </c>
      <c r="BY49" s="35"/>
      <c r="BZ49" s="35"/>
      <c r="CA49" s="24"/>
      <c r="CB49" s="21"/>
      <c r="CC49" s="21"/>
      <c r="CD49" s="29"/>
      <c r="CE49" s="25"/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354</v>
      </c>
      <c r="J50" s="21">
        <v>541</v>
      </c>
      <c r="K50" s="21">
        <v>343</v>
      </c>
      <c r="L50" s="29">
        <v>0.57730000000000004</v>
      </c>
      <c r="M50" s="25">
        <v>198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210</v>
      </c>
      <c r="BU50" s="21">
        <v>776</v>
      </c>
      <c r="BV50" s="21">
        <v>630.9</v>
      </c>
      <c r="BW50" s="29">
        <v>0.23</v>
      </c>
      <c r="BX50" s="25">
        <v>145.1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96</v>
      </c>
      <c r="J51" s="21">
        <v>439</v>
      </c>
      <c r="K51" s="21">
        <v>278.91000000000003</v>
      </c>
      <c r="L51" s="29">
        <v>0.57399999999999995</v>
      </c>
      <c r="M51" s="25">
        <v>160.09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209</v>
      </c>
      <c r="BU51" s="21">
        <v>630</v>
      </c>
      <c r="BV51" s="21">
        <v>514</v>
      </c>
      <c r="BW51" s="29">
        <v>0.22570000000000001</v>
      </c>
      <c r="BX51" s="25">
        <v>116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329</v>
      </c>
      <c r="J52" s="21">
        <v>306.10000000000002</v>
      </c>
      <c r="K52" s="21">
        <v>195</v>
      </c>
      <c r="L52" s="29">
        <v>0.56969999999999998</v>
      </c>
      <c r="M52" s="25">
        <v>111.1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218</v>
      </c>
      <c r="BU52" s="21">
        <v>602.6</v>
      </c>
      <c r="BV52" s="21">
        <v>492</v>
      </c>
      <c r="BW52" s="29">
        <v>0.2248</v>
      </c>
      <c r="BX52" s="25">
        <v>110.6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101</v>
      </c>
      <c r="J53" s="21">
        <v>272.8</v>
      </c>
      <c r="K53" s="21">
        <v>173.9</v>
      </c>
      <c r="L53" s="29">
        <v>0.56869999999999998</v>
      </c>
      <c r="M53" s="25">
        <v>98.9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194</v>
      </c>
      <c r="BU53" s="21">
        <v>595</v>
      </c>
      <c r="BV53" s="21">
        <v>487.75</v>
      </c>
      <c r="BW53" s="29">
        <v>0.21990000000000001</v>
      </c>
      <c r="BX53" s="25">
        <v>107.25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328</v>
      </c>
      <c r="J54" s="21">
        <v>384.4</v>
      </c>
      <c r="K54" s="21">
        <v>246</v>
      </c>
      <c r="L54" s="29">
        <v>0.56259999999999999</v>
      </c>
      <c r="M54" s="25">
        <v>138.4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226</v>
      </c>
      <c r="BU54" s="21">
        <v>668.9</v>
      </c>
      <c r="BV54" s="21">
        <v>549</v>
      </c>
      <c r="BW54" s="29">
        <v>0.21840000000000001</v>
      </c>
      <c r="BX54" s="25">
        <v>119.9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284</v>
      </c>
      <c r="J55" s="21">
        <v>310.10000000000002</v>
      </c>
      <c r="K55" s="21">
        <v>200</v>
      </c>
      <c r="L55" s="29">
        <v>0.55049999999999999</v>
      </c>
      <c r="M55" s="25">
        <v>110.1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205</v>
      </c>
      <c r="BU55" s="21">
        <v>785.8</v>
      </c>
      <c r="BV55" s="21">
        <v>649.70000000000005</v>
      </c>
      <c r="BW55" s="29">
        <v>0.20949999999999999</v>
      </c>
      <c r="BX55" s="25">
        <v>136.1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308</v>
      </c>
      <c r="J56" s="21">
        <v>477</v>
      </c>
      <c r="K56" s="21">
        <v>307.89999999999998</v>
      </c>
      <c r="L56" s="29">
        <v>0.54920000000000002</v>
      </c>
      <c r="M56" s="25">
        <v>169.1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217</v>
      </c>
      <c r="BU56" s="21">
        <v>715</v>
      </c>
      <c r="BV56" s="21">
        <v>591.20000000000005</v>
      </c>
      <c r="BW56" s="29">
        <v>0.2094</v>
      </c>
      <c r="BX56" s="25">
        <v>123.8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355</v>
      </c>
      <c r="J57" s="21">
        <v>750</v>
      </c>
      <c r="K57" s="21">
        <v>484.5</v>
      </c>
      <c r="L57" s="29">
        <v>0.54800000000000004</v>
      </c>
      <c r="M57" s="25">
        <v>265.5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292</v>
      </c>
      <c r="BU57" s="21">
        <v>1197</v>
      </c>
      <c r="BV57" s="21">
        <v>992</v>
      </c>
      <c r="BW57" s="29">
        <v>0.20669999999999999</v>
      </c>
      <c r="BX57" s="25">
        <v>205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337</v>
      </c>
      <c r="J58" s="21">
        <v>243.5</v>
      </c>
      <c r="K58" s="21">
        <v>158</v>
      </c>
      <c r="L58" s="29">
        <v>0.54110000000000003</v>
      </c>
      <c r="M58" s="25">
        <v>85.5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221</v>
      </c>
      <c r="BU58" s="21">
        <v>915</v>
      </c>
      <c r="BV58" s="21">
        <v>759.9</v>
      </c>
      <c r="BW58" s="29">
        <v>0.2041</v>
      </c>
      <c r="BX58" s="25">
        <v>155.1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78</v>
      </c>
      <c r="J59" s="21">
        <v>299.7</v>
      </c>
      <c r="K59" s="21">
        <v>195</v>
      </c>
      <c r="L59" s="29">
        <v>0.53690000000000004</v>
      </c>
      <c r="M59" s="25">
        <v>104.7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197</v>
      </c>
      <c r="BU59" s="21">
        <v>621.1</v>
      </c>
      <c r="BV59" s="21">
        <v>519.1</v>
      </c>
      <c r="BW59" s="29">
        <v>0.19650000000000001</v>
      </c>
      <c r="BX59" s="25">
        <v>102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325</v>
      </c>
      <c r="J60" s="21">
        <v>380</v>
      </c>
      <c r="K60" s="21">
        <v>247.9</v>
      </c>
      <c r="L60" s="29">
        <v>0.53290000000000004</v>
      </c>
      <c r="M60" s="25">
        <v>132.1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224</v>
      </c>
      <c r="BU60" s="21">
        <v>839</v>
      </c>
      <c r="BV60" s="21">
        <v>702</v>
      </c>
      <c r="BW60" s="29">
        <v>0.19520000000000001</v>
      </c>
      <c r="BX60" s="25">
        <v>137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356</v>
      </c>
      <c r="J61" s="21">
        <v>598</v>
      </c>
      <c r="K61" s="21">
        <v>391</v>
      </c>
      <c r="L61" s="29">
        <v>0.52939999999999998</v>
      </c>
      <c r="M61" s="25">
        <v>207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336</v>
      </c>
      <c r="BU61" s="21">
        <v>1148</v>
      </c>
      <c r="BV61" s="21">
        <v>962</v>
      </c>
      <c r="BW61" s="29">
        <v>0.1933</v>
      </c>
      <c r="BX61" s="25">
        <v>186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342</v>
      </c>
      <c r="J62" s="21">
        <v>341.9</v>
      </c>
      <c r="K62" s="21">
        <v>224.9</v>
      </c>
      <c r="L62" s="29">
        <v>0.5202</v>
      </c>
      <c r="M62" s="25">
        <v>117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335</v>
      </c>
      <c r="BU62" s="21">
        <v>1887</v>
      </c>
      <c r="BV62" s="21">
        <v>1586.36</v>
      </c>
      <c r="BW62" s="29">
        <v>0.1895</v>
      </c>
      <c r="BX62" s="25">
        <v>300.64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273</v>
      </c>
      <c r="J63" s="21">
        <v>484.24</v>
      </c>
      <c r="K63" s="21">
        <v>319.89999999999998</v>
      </c>
      <c r="L63" s="29">
        <v>0.51370000000000005</v>
      </c>
      <c r="M63" s="25">
        <v>164.34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215</v>
      </c>
      <c r="BU63" s="21">
        <v>562.20000000000005</v>
      </c>
      <c r="BV63" s="21">
        <v>473</v>
      </c>
      <c r="BW63" s="29">
        <v>0.18859999999999999</v>
      </c>
      <c r="BX63" s="25">
        <v>89.2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298</v>
      </c>
      <c r="J64" s="21">
        <v>504.2</v>
      </c>
      <c r="K64" s="21">
        <v>337</v>
      </c>
      <c r="L64" s="29">
        <v>0.49609999999999999</v>
      </c>
      <c r="M64" s="25">
        <v>167.2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199</v>
      </c>
      <c r="BU64" s="21">
        <v>904.1</v>
      </c>
      <c r="BV64" s="21">
        <v>761.49</v>
      </c>
      <c r="BW64" s="29">
        <v>0.18729999999999999</v>
      </c>
      <c r="BX64" s="25">
        <v>142.61000000000001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303</v>
      </c>
      <c r="J65" s="21">
        <v>304.89999999999998</v>
      </c>
      <c r="K65" s="21">
        <v>205.2</v>
      </c>
      <c r="L65" s="29">
        <v>0.4859</v>
      </c>
      <c r="M65" s="25">
        <v>99.7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307</v>
      </c>
      <c r="BU65" s="21">
        <v>658</v>
      </c>
      <c r="BV65" s="21">
        <v>560</v>
      </c>
      <c r="BW65" s="29">
        <v>0.17499999999999999</v>
      </c>
      <c r="BX65" s="25">
        <v>98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100</v>
      </c>
      <c r="J66" s="21">
        <v>273.10000000000002</v>
      </c>
      <c r="K66" s="21">
        <v>184.6</v>
      </c>
      <c r="L66" s="29">
        <v>0.47939999999999999</v>
      </c>
      <c r="M66" s="25">
        <v>88.5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291</v>
      </c>
      <c r="BU66" s="21">
        <v>1749</v>
      </c>
      <c r="BV66" s="21">
        <v>1489</v>
      </c>
      <c r="BW66" s="29">
        <v>0.17460000000000001</v>
      </c>
      <c r="BX66" s="25">
        <v>260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338</v>
      </c>
      <c r="J67" s="21">
        <v>339</v>
      </c>
      <c r="K67" s="21">
        <v>229.5</v>
      </c>
      <c r="L67" s="29">
        <v>0.47710000000000002</v>
      </c>
      <c r="M67" s="25">
        <v>109.5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195</v>
      </c>
      <c r="BU67" s="21">
        <v>775.2</v>
      </c>
      <c r="BV67" s="21">
        <v>664.3</v>
      </c>
      <c r="BW67" s="29">
        <v>0.16689999999999999</v>
      </c>
      <c r="BX67" s="25">
        <v>110.9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279</v>
      </c>
      <c r="J68" s="21">
        <v>500</v>
      </c>
      <c r="K68" s="21">
        <v>340</v>
      </c>
      <c r="L68" s="29">
        <v>0.47060000000000002</v>
      </c>
      <c r="M68" s="25">
        <v>160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211</v>
      </c>
      <c r="BU68" s="21">
        <v>680</v>
      </c>
      <c r="BV68" s="21">
        <v>585</v>
      </c>
      <c r="BW68" s="29">
        <v>0.16239999999999999</v>
      </c>
      <c r="BX68" s="25">
        <v>95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80</v>
      </c>
      <c r="J69" s="33">
        <v>233.1</v>
      </c>
      <c r="K69" s="33">
        <v>159.37</v>
      </c>
      <c r="L69" s="34">
        <v>0.46260000000000001</v>
      </c>
      <c r="M69" s="28">
        <v>73.73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229</v>
      </c>
      <c r="BU69" s="21">
        <v>1879</v>
      </c>
      <c r="BV69" s="21">
        <v>1619</v>
      </c>
      <c r="BW69" s="29">
        <v>0.16059999999999999</v>
      </c>
      <c r="BX69" s="25">
        <v>260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98</v>
      </c>
      <c r="J70" s="21">
        <v>302.3</v>
      </c>
      <c r="K70" s="21">
        <v>206.7</v>
      </c>
      <c r="L70" s="29">
        <v>0.46250000000000002</v>
      </c>
      <c r="M70" s="21">
        <v>95.6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288</v>
      </c>
      <c r="BU70" s="21">
        <v>1138</v>
      </c>
      <c r="BV70" s="21">
        <v>991.9</v>
      </c>
      <c r="BW70" s="29">
        <v>0.14729999999999999</v>
      </c>
      <c r="BX70" s="25">
        <v>146.1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94</v>
      </c>
      <c r="J71" s="21">
        <v>213</v>
      </c>
      <c r="K71" s="21">
        <v>146</v>
      </c>
      <c r="L71" s="29">
        <v>0.45889999999999997</v>
      </c>
      <c r="M71" s="21">
        <v>67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204</v>
      </c>
      <c r="BU71" s="21">
        <v>805</v>
      </c>
      <c r="BV71" s="21">
        <v>702</v>
      </c>
      <c r="BW71" s="29">
        <v>0.1467</v>
      </c>
      <c r="BX71" s="25">
        <v>103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286</v>
      </c>
      <c r="J72" s="21">
        <v>299</v>
      </c>
      <c r="K72" s="21">
        <v>205</v>
      </c>
      <c r="L72" s="29">
        <v>0.45850000000000002</v>
      </c>
      <c r="M72" s="21">
        <v>94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208</v>
      </c>
      <c r="BU72" s="33">
        <v>638</v>
      </c>
      <c r="BV72" s="33">
        <v>556.9</v>
      </c>
      <c r="BW72" s="34">
        <v>0.14560000000000001</v>
      </c>
      <c r="BX72" s="28">
        <v>81.099999999999994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102</v>
      </c>
      <c r="J73" s="21">
        <v>251</v>
      </c>
      <c r="K73" s="21">
        <v>172.2</v>
      </c>
      <c r="L73" s="29">
        <v>0.45760000000000001</v>
      </c>
      <c r="M73" s="21">
        <v>78.8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213</v>
      </c>
      <c r="BU73" s="21">
        <v>619</v>
      </c>
      <c r="BV73" s="21">
        <v>541</v>
      </c>
      <c r="BW73" s="29">
        <v>0.14419999999999999</v>
      </c>
      <c r="BX73" s="21">
        <v>78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113</v>
      </c>
      <c r="J74" s="21">
        <v>185</v>
      </c>
      <c r="K74" s="21">
        <v>127</v>
      </c>
      <c r="L74" s="29">
        <v>0.45669999999999999</v>
      </c>
      <c r="M74" s="21">
        <v>58</v>
      </c>
      <c r="N74" s="35"/>
      <c r="O74" s="35"/>
      <c r="P74" s="35"/>
      <c r="BT74" s="21" t="s">
        <v>192</v>
      </c>
      <c r="BU74" s="21">
        <v>661</v>
      </c>
      <c r="BV74" s="21">
        <v>578</v>
      </c>
      <c r="BW74" s="29">
        <v>0.14360000000000001</v>
      </c>
      <c r="BX74" s="21">
        <v>83</v>
      </c>
    </row>
    <row r="75" spans="1:84" x14ac:dyDescent="0.3">
      <c r="I75" s="21" t="s">
        <v>341</v>
      </c>
      <c r="J75" s="21">
        <v>483</v>
      </c>
      <c r="K75" s="21">
        <v>332</v>
      </c>
      <c r="L75" s="29">
        <v>0.45479999999999998</v>
      </c>
      <c r="M75" s="21">
        <v>151</v>
      </c>
      <c r="BT75" s="21" t="s">
        <v>220</v>
      </c>
      <c r="BU75" s="21">
        <v>1174.5</v>
      </c>
      <c r="BV75" s="21">
        <v>1030</v>
      </c>
      <c r="BW75" s="29">
        <v>0.14030000000000001</v>
      </c>
      <c r="BX75" s="21">
        <v>144.5</v>
      </c>
    </row>
    <row r="76" spans="1:84" x14ac:dyDescent="0.3">
      <c r="I76" s="21" t="s">
        <v>310</v>
      </c>
      <c r="J76" s="21">
        <v>514</v>
      </c>
      <c r="K76" s="21">
        <v>353.8</v>
      </c>
      <c r="L76" s="29">
        <v>0.45279999999999998</v>
      </c>
      <c r="M76" s="21">
        <v>160.19999999999999</v>
      </c>
      <c r="BT76" s="21" t="s">
        <v>228</v>
      </c>
      <c r="BU76" s="21">
        <v>631.78</v>
      </c>
      <c r="BV76" s="21">
        <v>558.88</v>
      </c>
      <c r="BW76" s="29">
        <v>0.13039999999999999</v>
      </c>
      <c r="BX76" s="21">
        <v>72.900000000000006</v>
      </c>
    </row>
    <row r="77" spans="1:84" x14ac:dyDescent="0.3">
      <c r="I77" s="21" t="s">
        <v>305</v>
      </c>
      <c r="J77" s="21">
        <v>377</v>
      </c>
      <c r="K77" s="21">
        <v>261</v>
      </c>
      <c r="L77" s="29">
        <v>0.44440000000000002</v>
      </c>
      <c r="M77" s="21">
        <v>116</v>
      </c>
      <c r="BT77" s="21" t="s">
        <v>223</v>
      </c>
      <c r="BU77" s="21">
        <v>939.5</v>
      </c>
      <c r="BV77" s="21">
        <v>842</v>
      </c>
      <c r="BW77" s="29">
        <v>0.1158</v>
      </c>
      <c r="BX77" s="21">
        <v>97.5</v>
      </c>
    </row>
    <row r="78" spans="1:84" x14ac:dyDescent="0.3">
      <c r="I78" s="21" t="s">
        <v>81</v>
      </c>
      <c r="J78" s="21">
        <v>273.5</v>
      </c>
      <c r="K78" s="21">
        <v>190</v>
      </c>
      <c r="L78" s="29">
        <v>0.4395</v>
      </c>
      <c r="M78" s="21">
        <v>83.5</v>
      </c>
      <c r="BT78" s="21" t="s">
        <v>214</v>
      </c>
      <c r="BU78" s="21">
        <v>636.87</v>
      </c>
      <c r="BV78" s="21">
        <v>572.94000000000005</v>
      </c>
      <c r="BW78" s="29">
        <v>0.1116</v>
      </c>
      <c r="BX78" s="21">
        <v>63.93</v>
      </c>
    </row>
    <row r="79" spans="1:84" x14ac:dyDescent="0.3">
      <c r="I79" s="21" t="s">
        <v>85</v>
      </c>
      <c r="J79" s="21">
        <v>290.39999999999998</v>
      </c>
      <c r="K79" s="21">
        <v>202</v>
      </c>
      <c r="L79" s="29">
        <v>0.43759999999999999</v>
      </c>
      <c r="M79" s="21">
        <v>88.4</v>
      </c>
      <c r="BT79" s="21" t="s">
        <v>222</v>
      </c>
      <c r="BU79" s="21">
        <v>900</v>
      </c>
      <c r="BV79" s="21">
        <v>826.67</v>
      </c>
      <c r="BW79" s="29">
        <v>8.8700000000000001E-2</v>
      </c>
      <c r="BX79" s="21">
        <v>73.33</v>
      </c>
    </row>
    <row r="80" spans="1:84" x14ac:dyDescent="0.3">
      <c r="I80" s="21" t="s">
        <v>357</v>
      </c>
      <c r="J80" s="21">
        <v>320</v>
      </c>
      <c r="K80" s="21">
        <v>223</v>
      </c>
      <c r="L80" s="29">
        <v>0.435</v>
      </c>
      <c r="M80" s="21">
        <v>97</v>
      </c>
      <c r="BT80" s="21" t="s">
        <v>200</v>
      </c>
      <c r="BU80" s="21">
        <v>907.1</v>
      </c>
      <c r="BV80" s="21">
        <v>835</v>
      </c>
      <c r="BW80" s="29">
        <v>8.6300000000000002E-2</v>
      </c>
      <c r="BX80" s="21">
        <v>72.099999999999994</v>
      </c>
    </row>
    <row r="81" spans="9:76" x14ac:dyDescent="0.3">
      <c r="I81" s="21" t="s">
        <v>326</v>
      </c>
      <c r="J81" s="21">
        <v>446</v>
      </c>
      <c r="K81" s="21">
        <v>311</v>
      </c>
      <c r="L81" s="29">
        <v>0.43409999999999999</v>
      </c>
      <c r="M81" s="21">
        <v>135</v>
      </c>
      <c r="BT81" s="21" t="s">
        <v>231</v>
      </c>
      <c r="BU81" s="21">
        <v>948.6</v>
      </c>
      <c r="BV81" s="21">
        <v>907</v>
      </c>
      <c r="BW81" s="29">
        <v>4.5900000000000003E-2</v>
      </c>
      <c r="BX81" s="21">
        <v>41.6</v>
      </c>
    </row>
    <row r="82" spans="9:76" x14ac:dyDescent="0.3">
      <c r="I82" s="21" t="s">
        <v>83</v>
      </c>
      <c r="J82" s="21">
        <v>233</v>
      </c>
      <c r="K82" s="21">
        <v>163.69999999999999</v>
      </c>
      <c r="L82" s="29">
        <v>0.42330000000000001</v>
      </c>
      <c r="M82" s="21">
        <v>69.3</v>
      </c>
      <c r="BT82" s="21"/>
      <c r="BU82" s="21"/>
      <c r="BV82" s="21"/>
      <c r="BW82" s="29"/>
      <c r="BX82" s="21"/>
    </row>
    <row r="83" spans="9:76" x14ac:dyDescent="0.3">
      <c r="I83" s="21" t="s">
        <v>89</v>
      </c>
      <c r="J83" s="21">
        <v>282</v>
      </c>
      <c r="K83" s="21">
        <v>198.47</v>
      </c>
      <c r="L83" s="29">
        <v>0.4209</v>
      </c>
      <c r="M83" s="21">
        <v>83.53</v>
      </c>
      <c r="BT83" s="21"/>
      <c r="BU83" s="21"/>
      <c r="BV83" s="21"/>
      <c r="BW83" s="29"/>
      <c r="BX83" s="21"/>
    </row>
    <row r="84" spans="9:76" x14ac:dyDescent="0.3">
      <c r="I84" s="21" t="s">
        <v>312</v>
      </c>
      <c r="J84" s="21">
        <v>342</v>
      </c>
      <c r="K84" s="21">
        <v>240.7</v>
      </c>
      <c r="L84" s="29">
        <v>0.4209</v>
      </c>
      <c r="M84" s="21">
        <v>101.3</v>
      </c>
      <c r="BT84" s="21"/>
      <c r="BU84" s="21"/>
      <c r="BV84" s="21"/>
      <c r="BW84" s="29"/>
      <c r="BX84" s="21"/>
    </row>
    <row r="85" spans="9:76" x14ac:dyDescent="0.3">
      <c r="I85" s="21" t="s">
        <v>79</v>
      </c>
      <c r="J85" s="21">
        <v>435</v>
      </c>
      <c r="K85" s="21">
        <v>306.92</v>
      </c>
      <c r="L85" s="29">
        <v>0.4173</v>
      </c>
      <c r="M85" s="21">
        <v>128.08000000000001</v>
      </c>
      <c r="BT85" s="21"/>
      <c r="BU85" s="21"/>
      <c r="BV85" s="21"/>
      <c r="BW85" s="29"/>
      <c r="BX85" s="21"/>
    </row>
    <row r="86" spans="9:76" x14ac:dyDescent="0.3">
      <c r="I86" s="21" t="s">
        <v>302</v>
      </c>
      <c r="J86" s="21">
        <v>214</v>
      </c>
      <c r="K86" s="21">
        <v>153.4</v>
      </c>
      <c r="L86" s="29">
        <v>0.39500000000000002</v>
      </c>
      <c r="M86" s="21">
        <v>60.6</v>
      </c>
    </row>
    <row r="87" spans="9:76" x14ac:dyDescent="0.3">
      <c r="I87" s="21" t="s">
        <v>95</v>
      </c>
      <c r="J87" s="21">
        <v>187.1</v>
      </c>
      <c r="K87" s="21">
        <v>137</v>
      </c>
      <c r="L87" s="29">
        <v>0.36570000000000003</v>
      </c>
      <c r="M87" s="21">
        <v>50.1</v>
      </c>
    </row>
    <row r="88" spans="9:76" x14ac:dyDescent="0.3">
      <c r="I88" s="21" t="s">
        <v>324</v>
      </c>
      <c r="J88" s="21">
        <v>468.1</v>
      </c>
      <c r="K88" s="21">
        <v>344.5</v>
      </c>
      <c r="L88" s="29">
        <v>0.35880000000000001</v>
      </c>
      <c r="M88" s="21">
        <v>123.6</v>
      </c>
    </row>
    <row r="89" spans="9:76" x14ac:dyDescent="0.3">
      <c r="I89" s="21" t="s">
        <v>91</v>
      </c>
      <c r="J89" s="21">
        <v>270</v>
      </c>
      <c r="K89" s="21">
        <v>199</v>
      </c>
      <c r="L89" s="29">
        <v>0.35680000000000001</v>
      </c>
      <c r="M89" s="21">
        <v>71</v>
      </c>
    </row>
    <row r="90" spans="9:76" x14ac:dyDescent="0.3">
      <c r="I90" s="21" t="s">
        <v>112</v>
      </c>
      <c r="J90" s="21">
        <v>174</v>
      </c>
      <c r="K90" s="21">
        <v>128.30000000000001</v>
      </c>
      <c r="L90" s="29">
        <v>0.35620000000000002</v>
      </c>
      <c r="M90" s="21">
        <v>45.7</v>
      </c>
    </row>
    <row r="91" spans="9:76" x14ac:dyDescent="0.3">
      <c r="I91" s="21" t="s">
        <v>97</v>
      </c>
      <c r="J91" s="21">
        <v>277</v>
      </c>
      <c r="K91" s="21">
        <v>204.7</v>
      </c>
      <c r="L91" s="29">
        <v>0.35320000000000001</v>
      </c>
      <c r="M91" s="21">
        <v>72.3</v>
      </c>
    </row>
    <row r="92" spans="9:76" x14ac:dyDescent="0.3">
      <c r="I92" s="21" t="s">
        <v>281</v>
      </c>
      <c r="J92" s="21">
        <v>358</v>
      </c>
      <c r="K92" s="21">
        <v>264.60000000000002</v>
      </c>
      <c r="L92" s="29">
        <v>0.35299999999999998</v>
      </c>
      <c r="M92" s="21">
        <v>93.4</v>
      </c>
    </row>
    <row r="93" spans="9:76" x14ac:dyDescent="0.3">
      <c r="I93" s="21" t="s">
        <v>285</v>
      </c>
      <c r="J93" s="21">
        <v>488</v>
      </c>
      <c r="K93" s="21">
        <v>360.9</v>
      </c>
      <c r="L93" s="29">
        <v>0.35220000000000001</v>
      </c>
      <c r="M93" s="21">
        <v>127.1</v>
      </c>
    </row>
    <row r="94" spans="9:76" x14ac:dyDescent="0.3">
      <c r="I94" s="21" t="s">
        <v>282</v>
      </c>
      <c r="J94" s="21">
        <v>428.1</v>
      </c>
      <c r="K94" s="21">
        <v>316.89999999999998</v>
      </c>
      <c r="L94" s="29">
        <v>0.35089999999999999</v>
      </c>
      <c r="M94" s="21">
        <v>111.2</v>
      </c>
    </row>
    <row r="95" spans="9:76" x14ac:dyDescent="0.3">
      <c r="I95" s="21" t="s">
        <v>99</v>
      </c>
      <c r="J95" s="21">
        <v>255</v>
      </c>
      <c r="K95" s="21">
        <v>190</v>
      </c>
      <c r="L95" s="29">
        <v>0.34210000000000002</v>
      </c>
      <c r="M95" s="21">
        <v>65</v>
      </c>
    </row>
    <row r="96" spans="9:76" x14ac:dyDescent="0.3">
      <c r="I96" s="21" t="s">
        <v>313</v>
      </c>
      <c r="J96" s="21">
        <v>513.70000000000005</v>
      </c>
      <c r="K96" s="21">
        <v>386.1</v>
      </c>
      <c r="L96" s="29">
        <v>0.33050000000000002</v>
      </c>
      <c r="M96" s="21">
        <v>127.6</v>
      </c>
    </row>
    <row r="97" spans="9:13" x14ac:dyDescent="0.3">
      <c r="I97" s="21" t="s">
        <v>111</v>
      </c>
      <c r="J97" s="21">
        <v>154.5</v>
      </c>
      <c r="K97" s="21">
        <v>118.6</v>
      </c>
      <c r="L97" s="29">
        <v>0.30270000000000002</v>
      </c>
      <c r="M97" s="21">
        <v>35.9</v>
      </c>
    </row>
    <row r="98" spans="9:13" x14ac:dyDescent="0.3">
      <c r="I98" s="21" t="s">
        <v>107</v>
      </c>
      <c r="J98" s="21">
        <v>319</v>
      </c>
      <c r="K98" s="21">
        <v>245</v>
      </c>
      <c r="L98" s="29">
        <v>0.30199999999999999</v>
      </c>
      <c r="M98" s="21">
        <v>74</v>
      </c>
    </row>
    <row r="99" spans="9:13" x14ac:dyDescent="0.3">
      <c r="I99" s="21" t="s">
        <v>358</v>
      </c>
      <c r="J99" s="21">
        <v>953</v>
      </c>
      <c r="K99" s="21">
        <v>736</v>
      </c>
      <c r="L99" s="29">
        <v>0.29480000000000001</v>
      </c>
      <c r="M99" s="21">
        <v>217</v>
      </c>
    </row>
    <row r="100" spans="9:13" x14ac:dyDescent="0.3">
      <c r="I100" s="21" t="s">
        <v>109</v>
      </c>
      <c r="J100" s="21">
        <v>204.5</v>
      </c>
      <c r="K100" s="21">
        <v>158</v>
      </c>
      <c r="L100" s="29">
        <v>0.29430000000000001</v>
      </c>
      <c r="M100" s="21">
        <v>46.5</v>
      </c>
    </row>
    <row r="101" spans="9:13" x14ac:dyDescent="0.3">
      <c r="I101" s="21" t="s">
        <v>90</v>
      </c>
      <c r="J101" s="21">
        <v>209.6</v>
      </c>
      <c r="K101" s="21">
        <v>162.9</v>
      </c>
      <c r="L101" s="29">
        <v>0.28670000000000001</v>
      </c>
      <c r="M101" s="21">
        <v>46.7</v>
      </c>
    </row>
    <row r="102" spans="9:13" x14ac:dyDescent="0.3">
      <c r="I102" s="21" t="s">
        <v>276</v>
      </c>
      <c r="J102" s="21">
        <v>591</v>
      </c>
      <c r="K102" s="21">
        <v>462.4</v>
      </c>
      <c r="L102" s="29">
        <v>0.27810000000000001</v>
      </c>
      <c r="M102" s="21">
        <v>128.6</v>
      </c>
    </row>
    <row r="103" spans="9:13" x14ac:dyDescent="0.3">
      <c r="I103" s="21" t="s">
        <v>93</v>
      </c>
      <c r="J103" s="21">
        <v>271.10000000000002</v>
      </c>
      <c r="K103" s="21">
        <v>212.9</v>
      </c>
      <c r="L103" s="29">
        <v>0.27339999999999998</v>
      </c>
      <c r="M103" s="21">
        <v>58.2</v>
      </c>
    </row>
    <row r="104" spans="9:13" x14ac:dyDescent="0.3">
      <c r="I104" s="21" t="s">
        <v>103</v>
      </c>
      <c r="J104" s="21">
        <v>200.9</v>
      </c>
      <c r="K104" s="21">
        <v>158</v>
      </c>
      <c r="L104" s="29">
        <v>0.27150000000000002</v>
      </c>
      <c r="M104" s="21">
        <v>42.9</v>
      </c>
    </row>
    <row r="105" spans="9:13" x14ac:dyDescent="0.3">
      <c r="I105" s="21" t="s">
        <v>92</v>
      </c>
      <c r="J105" s="21">
        <v>394.31</v>
      </c>
      <c r="K105" s="21">
        <v>312.8</v>
      </c>
      <c r="L105" s="29">
        <v>0.2606</v>
      </c>
      <c r="M105" s="21">
        <v>81.510000000000005</v>
      </c>
    </row>
    <row r="106" spans="9:13" x14ac:dyDescent="0.3">
      <c r="I106" s="21" t="s">
        <v>108</v>
      </c>
      <c r="J106" s="21">
        <v>149.19999999999999</v>
      </c>
      <c r="K106" s="21">
        <v>118.44</v>
      </c>
      <c r="L106" s="29">
        <v>0.25969999999999999</v>
      </c>
      <c r="M106" s="21">
        <v>30.76</v>
      </c>
    </row>
    <row r="107" spans="9:13" x14ac:dyDescent="0.3">
      <c r="I107" s="21" t="s">
        <v>104</v>
      </c>
      <c r="J107" s="21">
        <v>322</v>
      </c>
      <c r="K107" s="21">
        <v>257.89999999999998</v>
      </c>
      <c r="L107" s="29">
        <v>0.2485</v>
      </c>
      <c r="M107" s="21">
        <v>64.099999999999994</v>
      </c>
    </row>
    <row r="108" spans="9:13" x14ac:dyDescent="0.3">
      <c r="I108" s="21" t="s">
        <v>88</v>
      </c>
      <c r="J108" s="21">
        <v>189.8</v>
      </c>
      <c r="K108" s="21">
        <v>153.5</v>
      </c>
      <c r="L108" s="29">
        <v>0.23649999999999999</v>
      </c>
      <c r="M108" s="21">
        <v>36.299999999999997</v>
      </c>
    </row>
    <row r="109" spans="9:13" x14ac:dyDescent="0.3">
      <c r="I109" s="21" t="s">
        <v>323</v>
      </c>
      <c r="J109" s="21">
        <v>630</v>
      </c>
      <c r="K109" s="21">
        <v>510</v>
      </c>
      <c r="L109" s="29">
        <v>0.23530000000000001</v>
      </c>
      <c r="M109" s="21">
        <v>120</v>
      </c>
    </row>
    <row r="110" spans="9:13" x14ac:dyDescent="0.3">
      <c r="I110" s="21" t="s">
        <v>86</v>
      </c>
      <c r="J110" s="21">
        <v>377.9</v>
      </c>
      <c r="K110" s="21">
        <v>307</v>
      </c>
      <c r="L110" s="29">
        <v>0.23089999999999999</v>
      </c>
      <c r="M110" s="21">
        <v>70.900000000000006</v>
      </c>
    </row>
    <row r="111" spans="9:13" x14ac:dyDescent="0.3">
      <c r="I111" s="21" t="s">
        <v>117</v>
      </c>
      <c r="J111" s="21">
        <v>525</v>
      </c>
      <c r="K111" s="21">
        <v>427.45</v>
      </c>
      <c r="L111" s="29">
        <v>0.22819999999999999</v>
      </c>
      <c r="M111" s="21">
        <v>97.55</v>
      </c>
    </row>
    <row r="112" spans="9:13" x14ac:dyDescent="0.3">
      <c r="I112" s="21" t="s">
        <v>114</v>
      </c>
      <c r="J112" s="21">
        <v>232.6</v>
      </c>
      <c r="K112" s="21">
        <v>195</v>
      </c>
      <c r="L112" s="29">
        <v>0.1928</v>
      </c>
      <c r="M112" s="21">
        <v>37.6</v>
      </c>
    </row>
    <row r="113" spans="9:13" x14ac:dyDescent="0.3">
      <c r="I113" s="21" t="s">
        <v>115</v>
      </c>
      <c r="J113" s="21">
        <v>341</v>
      </c>
      <c r="K113" s="21">
        <v>296.10000000000002</v>
      </c>
      <c r="L113" s="29">
        <v>0.15160000000000001</v>
      </c>
      <c r="M113" s="21">
        <v>44.9</v>
      </c>
    </row>
    <row r="114" spans="9:13" x14ac:dyDescent="0.3">
      <c r="I114" s="21" t="s">
        <v>311</v>
      </c>
      <c r="J114" s="21">
        <v>500</v>
      </c>
      <c r="K114" s="21">
        <v>440.9</v>
      </c>
      <c r="L114" s="29">
        <v>0.13400000000000001</v>
      </c>
      <c r="M114" s="21">
        <v>59.1</v>
      </c>
    </row>
    <row r="115" spans="9:13" x14ac:dyDescent="0.3">
      <c r="I115" s="21" t="s">
        <v>82</v>
      </c>
      <c r="J115" s="21">
        <v>741.1</v>
      </c>
      <c r="K115" s="21">
        <v>715</v>
      </c>
      <c r="L115" s="29">
        <v>3.6499999999999998E-2</v>
      </c>
      <c r="M115" s="21">
        <v>26.1</v>
      </c>
    </row>
    <row r="116" spans="9:13" x14ac:dyDescent="0.3">
      <c r="I116" s="21" t="s">
        <v>320</v>
      </c>
      <c r="J116" s="21">
        <v>700</v>
      </c>
      <c r="K116" s="21">
        <v>685</v>
      </c>
      <c r="L116" s="29">
        <v>2.1899999999999999E-2</v>
      </c>
      <c r="M116" s="21">
        <v>15</v>
      </c>
    </row>
    <row r="117" spans="9:13" x14ac:dyDescent="0.3">
      <c r="I117" s="21" t="s">
        <v>116</v>
      </c>
      <c r="J117" s="21">
        <v>572.16999999999996</v>
      </c>
      <c r="K117" s="21">
        <v>591.29999999999995</v>
      </c>
      <c r="L117" s="29">
        <v>-3.2399999999999998E-2</v>
      </c>
      <c r="M117" s="21">
        <v>-19.13</v>
      </c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0010B-6199-4210-A0E1-5B87C0B558CE}">
  <dimension ref="A1:CF120"/>
  <sheetViews>
    <sheetView zoomScale="83" zoomScaleNormal="70" workbookViewId="0">
      <selection activeCell="CD19" sqref="CD19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270</v>
      </c>
      <c r="B1" s="76"/>
      <c r="C1" s="76"/>
      <c r="D1" s="77"/>
      <c r="I1" s="35"/>
      <c r="J1" s="66" t="s">
        <v>43</v>
      </c>
      <c r="K1" s="67"/>
      <c r="L1" s="67"/>
      <c r="M1" s="67"/>
      <c r="N1" s="67"/>
      <c r="O1" s="67"/>
      <c r="P1" s="68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9"/>
      <c r="K2" s="70"/>
      <c r="L2" s="70"/>
      <c r="M2" s="70"/>
      <c r="N2" s="70"/>
      <c r="O2" s="70"/>
      <c r="P2" s="71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36</v>
      </c>
      <c r="D3" s="25"/>
      <c r="I3" s="35"/>
      <c r="J3" s="69"/>
      <c r="K3" s="70"/>
      <c r="L3" s="70"/>
      <c r="M3" s="70"/>
      <c r="N3" s="70"/>
      <c r="O3" s="70"/>
      <c r="P3" s="71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44</v>
      </c>
      <c r="L5" s="21">
        <v>2159.56</v>
      </c>
      <c r="M5" s="21">
        <v>1864.44</v>
      </c>
      <c r="N5" s="29">
        <v>0.1583</v>
      </c>
      <c r="O5" s="21">
        <v>295.12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54</v>
      </c>
      <c r="L6" s="21">
        <v>4278.7700000000004</v>
      </c>
      <c r="M6" s="21">
        <v>3963.81</v>
      </c>
      <c r="N6" s="29">
        <v>7.9500000000000001E-2</v>
      </c>
      <c r="O6" s="21">
        <v>314.95999999999998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52</v>
      </c>
      <c r="L7" s="21">
        <v>6259.56</v>
      </c>
      <c r="M7" s="21">
        <v>6074.46</v>
      </c>
      <c r="N7" s="29">
        <v>3.0499999999999999E-2</v>
      </c>
      <c r="O7" s="21">
        <v>185.1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56</v>
      </c>
      <c r="L8" s="21">
        <v>18.09</v>
      </c>
      <c r="M8" s="21">
        <v>18.95</v>
      </c>
      <c r="N8" s="29">
        <v>-4.5400000000000003E-2</v>
      </c>
      <c r="O8" s="21">
        <v>-0.86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47</v>
      </c>
      <c r="L9" s="21">
        <v>4048.69</v>
      </c>
      <c r="M9" s="21">
        <v>4270.25</v>
      </c>
      <c r="N9" s="29">
        <v>-5.1900000000000002E-2</v>
      </c>
      <c r="O9" s="21">
        <v>-221.56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53</v>
      </c>
      <c r="L10" s="21">
        <v>5264.14</v>
      </c>
      <c r="M10" s="21">
        <v>5611.96</v>
      </c>
      <c r="N10" s="29">
        <v>-6.2E-2</v>
      </c>
      <c r="O10" s="21">
        <v>-347.82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50</v>
      </c>
      <c r="L11" s="21">
        <v>1580.67</v>
      </c>
      <c r="M11" s="21">
        <v>1712.13</v>
      </c>
      <c r="N11" s="29">
        <v>-7.6799999999999993E-2</v>
      </c>
      <c r="O11" s="21">
        <v>-131.46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49</v>
      </c>
      <c r="L12" s="21">
        <v>2673.13</v>
      </c>
      <c r="M12" s="21">
        <v>2913.52</v>
      </c>
      <c r="N12" s="29">
        <v>-8.2500000000000004E-2</v>
      </c>
      <c r="O12" s="21">
        <v>-240.39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48</v>
      </c>
      <c r="L13" s="21">
        <v>10286.06</v>
      </c>
      <c r="M13" s="21">
        <v>11275.77</v>
      </c>
      <c r="N13" s="29">
        <v>-8.7800000000000003E-2</v>
      </c>
      <c r="O13" s="21">
        <v>-989.71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32</v>
      </c>
      <c r="L14" s="21">
        <v>1966.23</v>
      </c>
      <c r="M14" s="21">
        <v>2163.06</v>
      </c>
      <c r="N14" s="29">
        <v>-9.0999999999999998E-2</v>
      </c>
      <c r="O14" s="21">
        <v>-196.83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51</v>
      </c>
      <c r="L15" s="21">
        <v>9750.86</v>
      </c>
      <c r="M15" s="21">
        <v>10994.37</v>
      </c>
      <c r="N15" s="29">
        <v>-0.11310000000000001</v>
      </c>
      <c r="O15" s="21">
        <v>-1243.51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45</v>
      </c>
      <c r="L16" s="21">
        <v>2352.0700000000002</v>
      </c>
      <c r="M16" s="21">
        <v>2673.17</v>
      </c>
      <c r="N16" s="29">
        <v>-0.1201</v>
      </c>
      <c r="O16" s="21">
        <v>-321.10000000000002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46</v>
      </c>
      <c r="L17" s="21">
        <v>72.63</v>
      </c>
      <c r="M17" s="21">
        <v>84.33</v>
      </c>
      <c r="N17" s="29">
        <v>-0.13869999999999999</v>
      </c>
      <c r="O17" s="41">
        <v>-11.7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55</v>
      </c>
      <c r="L18" s="33">
        <v>1019.54</v>
      </c>
      <c r="M18" s="33">
        <v>1216.08</v>
      </c>
      <c r="N18" s="34">
        <v>-0.16159999999999999</v>
      </c>
      <c r="O18" s="33">
        <v>-196.54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2" t="s">
        <v>77</v>
      </c>
      <c r="C26" s="73"/>
      <c r="D26" s="73"/>
      <c r="E26" s="73"/>
      <c r="F26" s="74"/>
      <c r="G26" s="35"/>
      <c r="H26" s="35"/>
      <c r="I26" s="35"/>
      <c r="J26" s="35"/>
      <c r="K26" s="35"/>
      <c r="L26" s="35"/>
      <c r="M26" s="35"/>
      <c r="N26" s="35"/>
      <c r="O26" s="35"/>
      <c r="P26" s="60" t="s">
        <v>124</v>
      </c>
      <c r="Q26" s="61"/>
      <c r="R26" s="61"/>
      <c r="S26" s="61"/>
      <c r="T26" s="62"/>
      <c r="U26" s="35"/>
      <c r="V26" s="35"/>
      <c r="W26" s="60" t="s">
        <v>141</v>
      </c>
      <c r="X26" s="61"/>
      <c r="Y26" s="61"/>
      <c r="Z26" s="61"/>
      <c r="AA26" s="62"/>
      <c r="AB26" s="35"/>
      <c r="AC26" s="35"/>
      <c r="AD26" s="60" t="s">
        <v>153</v>
      </c>
      <c r="AE26" s="61"/>
      <c r="AF26" s="61"/>
      <c r="AG26" s="61"/>
      <c r="AH26" s="62"/>
      <c r="AI26" s="35"/>
      <c r="AJ26" s="35"/>
      <c r="AK26" s="60" t="s">
        <v>174</v>
      </c>
      <c r="AL26" s="61"/>
      <c r="AM26" s="61"/>
      <c r="AN26" s="61"/>
      <c r="AO26" s="62"/>
      <c r="AP26" s="35"/>
      <c r="AQ26" s="35"/>
      <c r="AR26" s="60" t="s">
        <v>177</v>
      </c>
      <c r="AS26" s="61"/>
      <c r="AT26" s="61"/>
      <c r="AU26" s="61"/>
      <c r="AV26" s="62"/>
      <c r="AW26" s="35"/>
      <c r="AX26" s="35"/>
      <c r="AY26" s="60" t="s">
        <v>178</v>
      </c>
      <c r="AZ26" s="61"/>
      <c r="BA26" s="61"/>
      <c r="BB26" s="61"/>
      <c r="BC26" s="62"/>
      <c r="BD26" s="35"/>
      <c r="BE26" s="35"/>
      <c r="BF26" s="60" t="s">
        <v>179</v>
      </c>
      <c r="BG26" s="61"/>
      <c r="BH26" s="61"/>
      <c r="BI26" s="61"/>
      <c r="BJ26" s="62"/>
      <c r="BK26" s="35"/>
      <c r="BL26" s="35"/>
      <c r="BM26" s="60" t="s">
        <v>188</v>
      </c>
      <c r="BN26" s="61"/>
      <c r="BO26" s="61"/>
      <c r="BP26" s="61"/>
      <c r="BQ26" s="62"/>
      <c r="BR26" s="35"/>
      <c r="BS26" s="35"/>
      <c r="BT26" s="60" t="s">
        <v>189</v>
      </c>
      <c r="BU26" s="61"/>
      <c r="BV26" s="61"/>
      <c r="BW26" s="61"/>
      <c r="BX26" s="62"/>
      <c r="BY26" s="35"/>
      <c r="BZ26" s="35"/>
      <c r="CA26" s="60" t="s">
        <v>234</v>
      </c>
      <c r="CB26" s="61"/>
      <c r="CC26" s="61"/>
      <c r="CD26" s="61"/>
      <c r="CE26" s="62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0" t="s">
        <v>118</v>
      </c>
      <c r="J27" s="61"/>
      <c r="K27" s="61"/>
      <c r="L27" s="61"/>
      <c r="M27" s="62"/>
      <c r="N27" s="35"/>
      <c r="O27" s="35"/>
      <c r="P27" s="63"/>
      <c r="Q27" s="64"/>
      <c r="R27" s="64"/>
      <c r="S27" s="64"/>
      <c r="T27" s="65"/>
      <c r="U27" s="35"/>
      <c r="V27" s="35"/>
      <c r="W27" s="63"/>
      <c r="X27" s="64"/>
      <c r="Y27" s="64"/>
      <c r="Z27" s="64"/>
      <c r="AA27" s="65"/>
      <c r="AB27" s="35"/>
      <c r="AC27" s="35"/>
      <c r="AD27" s="63"/>
      <c r="AE27" s="64"/>
      <c r="AF27" s="64"/>
      <c r="AG27" s="64"/>
      <c r="AH27" s="65"/>
      <c r="AI27" s="35"/>
      <c r="AJ27" s="35"/>
      <c r="AK27" s="63"/>
      <c r="AL27" s="64"/>
      <c r="AM27" s="64"/>
      <c r="AN27" s="64"/>
      <c r="AO27" s="65"/>
      <c r="AP27" s="35"/>
      <c r="AQ27" s="35"/>
      <c r="AR27" s="63"/>
      <c r="AS27" s="64"/>
      <c r="AT27" s="64"/>
      <c r="AU27" s="64"/>
      <c r="AV27" s="65"/>
      <c r="AW27" s="35"/>
      <c r="AX27" s="35"/>
      <c r="AY27" s="63"/>
      <c r="AZ27" s="64"/>
      <c r="BA27" s="64"/>
      <c r="BB27" s="64"/>
      <c r="BC27" s="65"/>
      <c r="BD27" s="35"/>
      <c r="BE27" s="35"/>
      <c r="BF27" s="63"/>
      <c r="BG27" s="64"/>
      <c r="BH27" s="64"/>
      <c r="BI27" s="64"/>
      <c r="BJ27" s="65"/>
      <c r="BK27" s="35"/>
      <c r="BL27" s="35"/>
      <c r="BM27" s="63"/>
      <c r="BN27" s="64"/>
      <c r="BO27" s="64"/>
      <c r="BP27" s="64"/>
      <c r="BQ27" s="65"/>
      <c r="BR27" s="35"/>
      <c r="BS27" s="35"/>
      <c r="BT27" s="63"/>
      <c r="BU27" s="64"/>
      <c r="BV27" s="64"/>
      <c r="BW27" s="64"/>
      <c r="BX27" s="65"/>
      <c r="BY27" s="35"/>
      <c r="BZ27" s="35"/>
      <c r="CA27" s="63"/>
      <c r="CB27" s="64"/>
      <c r="CC27" s="64"/>
      <c r="CD27" s="64"/>
      <c r="CE27" s="65"/>
      <c r="CF27" s="35"/>
    </row>
    <row r="28" spans="1:84" ht="15" thickBot="1" x14ac:dyDescent="0.35">
      <c r="A28" s="35"/>
      <c r="B28" s="24" t="s">
        <v>63</v>
      </c>
      <c r="C28" s="21">
        <v>665</v>
      </c>
      <c r="D28" s="21">
        <v>377</v>
      </c>
      <c r="E28" s="29">
        <v>0.76390000000000002</v>
      </c>
      <c r="F28" s="25">
        <v>288</v>
      </c>
      <c r="G28" s="35"/>
      <c r="H28" s="35"/>
      <c r="I28" s="63"/>
      <c r="J28" s="64"/>
      <c r="K28" s="64"/>
      <c r="L28" s="64"/>
      <c r="M28" s="65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67</v>
      </c>
      <c r="C29" s="21">
        <v>548</v>
      </c>
      <c r="D29" s="21">
        <v>341</v>
      </c>
      <c r="E29" s="29">
        <v>0.60699999999999998</v>
      </c>
      <c r="F29" s="25">
        <v>207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123</v>
      </c>
      <c r="Q29" s="21">
        <v>1818.33</v>
      </c>
      <c r="R29" s="21">
        <v>1942.98</v>
      </c>
      <c r="S29" s="29">
        <v>-6.4199999999999993E-2</v>
      </c>
      <c r="T29" s="25">
        <v>-124.65</v>
      </c>
      <c r="U29" s="35"/>
      <c r="V29" s="35"/>
      <c r="W29" s="21" t="s">
        <v>132</v>
      </c>
      <c r="X29" s="21">
        <v>436</v>
      </c>
      <c r="Y29" s="21">
        <v>348.75</v>
      </c>
      <c r="Z29" s="29">
        <v>0.25019999999999998</v>
      </c>
      <c r="AA29" s="21">
        <v>87.25</v>
      </c>
      <c r="AB29" s="35"/>
      <c r="AC29" s="35"/>
      <c r="AD29" s="24" t="s">
        <v>331</v>
      </c>
      <c r="AE29" s="21">
        <v>739</v>
      </c>
      <c r="AF29" s="21">
        <v>763</v>
      </c>
      <c r="AG29" s="29">
        <v>-3.15E-2</v>
      </c>
      <c r="AH29" s="25">
        <v>-24</v>
      </c>
      <c r="AI29" s="35"/>
      <c r="AJ29" s="35"/>
      <c r="AK29" s="24" t="s">
        <v>173</v>
      </c>
      <c r="AL29" s="21">
        <v>3749</v>
      </c>
      <c r="AM29" s="21">
        <v>3851</v>
      </c>
      <c r="AN29" s="29">
        <v>-2.6499999999999999E-2</v>
      </c>
      <c r="AO29" s="25">
        <v>-102</v>
      </c>
      <c r="AP29" s="35"/>
      <c r="AQ29" s="35"/>
      <c r="AR29" s="26" t="s">
        <v>175</v>
      </c>
      <c r="AS29" s="21">
        <v>647.26</v>
      </c>
      <c r="AT29" s="21">
        <v>664.44</v>
      </c>
      <c r="AU29" s="29">
        <v>-2.5899999999999999E-2</v>
      </c>
      <c r="AV29" s="25">
        <v>-17.18</v>
      </c>
      <c r="AW29" s="35"/>
      <c r="AX29" s="35"/>
      <c r="AY29" s="24" t="s">
        <v>362</v>
      </c>
      <c r="AZ29" s="21">
        <v>455</v>
      </c>
      <c r="BA29" s="21">
        <v>469.06</v>
      </c>
      <c r="BB29" s="29">
        <v>-0.03</v>
      </c>
      <c r="BC29" s="25">
        <v>-14.06</v>
      </c>
      <c r="BD29" s="35"/>
      <c r="BE29" s="35"/>
      <c r="BF29" s="24" t="s">
        <v>182</v>
      </c>
      <c r="BG29" s="21">
        <v>12600</v>
      </c>
      <c r="BH29" s="21">
        <v>12700</v>
      </c>
      <c r="BI29" s="29">
        <v>-7.9000000000000008E-3</v>
      </c>
      <c r="BJ29" s="25">
        <v>-100</v>
      </c>
      <c r="BK29" s="35"/>
      <c r="BL29" s="35"/>
      <c r="BM29" s="24" t="s">
        <v>184</v>
      </c>
      <c r="BN29" s="21">
        <v>769</v>
      </c>
      <c r="BO29" s="21">
        <v>797.1</v>
      </c>
      <c r="BP29" s="29">
        <v>-3.5299999999999998E-2</v>
      </c>
      <c r="BQ29" s="25">
        <v>-28.1</v>
      </c>
      <c r="BR29" s="35"/>
      <c r="BS29" s="35"/>
      <c r="BT29" s="24" t="s">
        <v>349</v>
      </c>
      <c r="BU29" s="21">
        <v>1958</v>
      </c>
      <c r="BV29" s="21">
        <v>321.39999999999998</v>
      </c>
      <c r="BW29" s="29">
        <v>5.0921000000000003</v>
      </c>
      <c r="BX29" s="25">
        <v>1636.6</v>
      </c>
      <c r="BY29" s="35"/>
      <c r="BZ29" s="35"/>
      <c r="CA29" s="24" t="s">
        <v>251</v>
      </c>
      <c r="CB29" s="21">
        <v>239</v>
      </c>
      <c r="CC29" s="21">
        <v>247</v>
      </c>
      <c r="CD29" s="29">
        <v>-3.2399999999999998E-2</v>
      </c>
      <c r="CE29" s="25">
        <v>-8</v>
      </c>
      <c r="CF29" s="35"/>
    </row>
    <row r="30" spans="1:84" x14ac:dyDescent="0.3">
      <c r="A30" s="35"/>
      <c r="B30" s="24" t="s">
        <v>75</v>
      </c>
      <c r="C30" s="21">
        <v>516</v>
      </c>
      <c r="D30" s="21">
        <v>380</v>
      </c>
      <c r="E30" s="29">
        <v>0.3579</v>
      </c>
      <c r="F30" s="25">
        <v>136</v>
      </c>
      <c r="G30" s="35"/>
      <c r="H30" s="35"/>
      <c r="I30" s="24" t="s">
        <v>309</v>
      </c>
      <c r="J30" s="21">
        <v>511</v>
      </c>
      <c r="K30" s="21">
        <v>337</v>
      </c>
      <c r="L30" s="29">
        <v>0.51629999999999998</v>
      </c>
      <c r="M30" s="25">
        <v>174</v>
      </c>
      <c r="N30" s="35"/>
      <c r="O30" s="35"/>
      <c r="P30" s="24" t="s">
        <v>287</v>
      </c>
      <c r="Q30" s="21">
        <v>782</v>
      </c>
      <c r="R30" s="21">
        <v>888</v>
      </c>
      <c r="S30" s="29">
        <v>-0.11940000000000001</v>
      </c>
      <c r="T30" s="25">
        <v>-106</v>
      </c>
      <c r="U30" s="35"/>
      <c r="V30" s="35"/>
      <c r="W30" s="21" t="s">
        <v>128</v>
      </c>
      <c r="X30" s="21">
        <v>328</v>
      </c>
      <c r="Y30" s="21">
        <v>267</v>
      </c>
      <c r="Z30" s="29">
        <v>0.22850000000000001</v>
      </c>
      <c r="AA30" s="21">
        <v>61</v>
      </c>
      <c r="AB30" s="35"/>
      <c r="AC30" s="35"/>
      <c r="AD30" s="24" t="s">
        <v>168</v>
      </c>
      <c r="AE30" s="21">
        <v>790</v>
      </c>
      <c r="AF30" s="21">
        <v>833</v>
      </c>
      <c r="AG30" s="29">
        <v>-5.16E-2</v>
      </c>
      <c r="AH30" s="25">
        <v>-43</v>
      </c>
      <c r="AI30" s="35"/>
      <c r="AJ30" s="35"/>
      <c r="AK30" s="21" t="s">
        <v>172</v>
      </c>
      <c r="AL30" s="21">
        <v>4275</v>
      </c>
      <c r="AM30" s="21">
        <v>4695.6499999999996</v>
      </c>
      <c r="AN30" s="29">
        <v>-8.9599999999999999E-2</v>
      </c>
      <c r="AO30" s="21">
        <v>-420.65</v>
      </c>
      <c r="AP30" s="35"/>
      <c r="AQ30" s="35"/>
      <c r="AR30" s="21" t="s">
        <v>371</v>
      </c>
      <c r="AS30" s="21">
        <v>560</v>
      </c>
      <c r="AT30" s="21">
        <v>579.04</v>
      </c>
      <c r="AU30" s="29">
        <v>-3.2899999999999999E-2</v>
      </c>
      <c r="AV30" s="21">
        <v>-19.04</v>
      </c>
      <c r="AW30" s="35"/>
      <c r="AX30" s="35"/>
      <c r="AY30" s="24" t="s">
        <v>363</v>
      </c>
      <c r="AZ30" s="21">
        <v>463.1</v>
      </c>
      <c r="BA30" s="21">
        <v>478.2</v>
      </c>
      <c r="BB30" s="29">
        <v>-3.1600000000000003E-2</v>
      </c>
      <c r="BC30" s="25">
        <v>-15.1</v>
      </c>
      <c r="BD30" s="35"/>
      <c r="BE30" s="35"/>
      <c r="BF30" s="24" t="s">
        <v>183</v>
      </c>
      <c r="BG30" s="21">
        <v>38400</v>
      </c>
      <c r="BH30" s="21">
        <v>39700</v>
      </c>
      <c r="BI30" s="29">
        <v>-3.27E-2</v>
      </c>
      <c r="BJ30" s="25">
        <v>-1300</v>
      </c>
      <c r="BK30" s="35"/>
      <c r="BL30" s="35"/>
      <c r="BM30" s="24" t="s">
        <v>185</v>
      </c>
      <c r="BN30" s="21">
        <v>461</v>
      </c>
      <c r="BO30" s="21">
        <v>477.9</v>
      </c>
      <c r="BP30" s="29">
        <v>-3.5400000000000001E-2</v>
      </c>
      <c r="BQ30" s="25">
        <v>-16.899999999999999</v>
      </c>
      <c r="BR30" s="35"/>
      <c r="BS30" s="35"/>
      <c r="BT30" s="24" t="s">
        <v>203</v>
      </c>
      <c r="BU30" s="21">
        <v>2050</v>
      </c>
      <c r="BV30" s="21">
        <v>900</v>
      </c>
      <c r="BW30" s="29">
        <v>1.2778</v>
      </c>
      <c r="BX30" s="25">
        <v>1150</v>
      </c>
      <c r="BY30" s="35"/>
      <c r="BZ30" s="35"/>
      <c r="CA30" s="24" t="s">
        <v>255</v>
      </c>
      <c r="CB30" s="21">
        <v>515</v>
      </c>
      <c r="CC30" s="21">
        <v>541</v>
      </c>
      <c r="CD30" s="29">
        <v>-4.8099999999999997E-2</v>
      </c>
      <c r="CE30" s="25">
        <v>-26</v>
      </c>
      <c r="CF30" s="35"/>
    </row>
    <row r="31" spans="1:84" ht="15" thickBot="1" x14ac:dyDescent="0.35">
      <c r="A31" s="35"/>
      <c r="B31" s="24" t="s">
        <v>73</v>
      </c>
      <c r="C31" s="21">
        <v>460</v>
      </c>
      <c r="D31" s="21">
        <v>356.5</v>
      </c>
      <c r="E31" s="29">
        <v>0.2903</v>
      </c>
      <c r="F31" s="25">
        <v>103.5</v>
      </c>
      <c r="G31" s="35"/>
      <c r="H31" s="35"/>
      <c r="I31" s="24" t="s">
        <v>99</v>
      </c>
      <c r="J31" s="21">
        <v>315</v>
      </c>
      <c r="K31" s="21">
        <v>238.2</v>
      </c>
      <c r="L31" s="29">
        <v>0.32240000000000002</v>
      </c>
      <c r="M31" s="25">
        <v>76.8</v>
      </c>
      <c r="N31" s="35"/>
      <c r="O31" s="35"/>
      <c r="P31" s="26" t="s">
        <v>120</v>
      </c>
      <c r="Q31" s="33">
        <v>161</v>
      </c>
      <c r="R31" s="33">
        <v>194.3</v>
      </c>
      <c r="S31" s="34">
        <v>-0.1714</v>
      </c>
      <c r="T31" s="28">
        <v>-33.299999999999997</v>
      </c>
      <c r="U31" s="35"/>
      <c r="V31" s="35"/>
      <c r="W31" s="21" t="s">
        <v>131</v>
      </c>
      <c r="X31" s="21">
        <v>392</v>
      </c>
      <c r="Y31" s="21">
        <v>320</v>
      </c>
      <c r="Z31" s="29">
        <v>0.22500000000000001</v>
      </c>
      <c r="AA31" s="21">
        <v>72</v>
      </c>
      <c r="AB31" s="35"/>
      <c r="AC31" s="35"/>
      <c r="AD31" s="24" t="s">
        <v>166</v>
      </c>
      <c r="AE31" s="21">
        <v>530</v>
      </c>
      <c r="AF31" s="21">
        <v>560.6</v>
      </c>
      <c r="AG31" s="29">
        <v>-5.4600000000000003E-2</v>
      </c>
      <c r="AH31" s="25">
        <v>-30.6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21" t="s">
        <v>176</v>
      </c>
      <c r="AS31" s="33">
        <v>807</v>
      </c>
      <c r="AT31" s="33">
        <v>900</v>
      </c>
      <c r="AU31" s="34">
        <v>-0.1033</v>
      </c>
      <c r="AV31" s="28">
        <v>-93</v>
      </c>
      <c r="AW31" s="35"/>
      <c r="AX31" s="35"/>
      <c r="AY31" s="24" t="s">
        <v>364</v>
      </c>
      <c r="AZ31" s="21">
        <v>428.8</v>
      </c>
      <c r="BA31" s="21">
        <v>447.28</v>
      </c>
      <c r="BB31" s="29">
        <v>-4.1300000000000003E-2</v>
      </c>
      <c r="BC31" s="25">
        <v>-18.48</v>
      </c>
      <c r="BD31" s="35"/>
      <c r="BE31" s="35"/>
      <c r="BF31" s="24" t="s">
        <v>180</v>
      </c>
      <c r="BG31" s="21">
        <v>496</v>
      </c>
      <c r="BH31" s="21">
        <v>528.79999999999995</v>
      </c>
      <c r="BI31" s="29">
        <v>-6.2E-2</v>
      </c>
      <c r="BJ31" s="25">
        <v>-32.799999999999997</v>
      </c>
      <c r="BK31" s="35"/>
      <c r="BL31" s="35"/>
      <c r="BM31" s="24" t="s">
        <v>334</v>
      </c>
      <c r="BN31" s="21">
        <v>809</v>
      </c>
      <c r="BO31" s="21">
        <v>850</v>
      </c>
      <c r="BP31" s="29">
        <v>-4.82E-2</v>
      </c>
      <c r="BQ31" s="25">
        <v>-41</v>
      </c>
      <c r="BR31" s="35"/>
      <c r="BS31" s="35"/>
      <c r="BT31" s="24" t="s">
        <v>219</v>
      </c>
      <c r="BU31" s="21">
        <v>2012</v>
      </c>
      <c r="BV31" s="21">
        <v>954</v>
      </c>
      <c r="BW31" s="29">
        <v>1.109</v>
      </c>
      <c r="BX31" s="25">
        <v>1058</v>
      </c>
      <c r="BY31" s="35"/>
      <c r="BZ31" s="35"/>
      <c r="CA31" s="24" t="s">
        <v>257</v>
      </c>
      <c r="CB31" s="21">
        <v>499</v>
      </c>
      <c r="CC31" s="21">
        <v>531</v>
      </c>
      <c r="CD31" s="29">
        <v>-6.0299999999999999E-2</v>
      </c>
      <c r="CE31" s="25">
        <v>-32</v>
      </c>
      <c r="CF31" s="35"/>
    </row>
    <row r="32" spans="1:84" ht="15" thickBot="1" x14ac:dyDescent="0.35">
      <c r="A32" s="35"/>
      <c r="B32" s="24" t="s">
        <v>64</v>
      </c>
      <c r="C32" s="21">
        <v>711</v>
      </c>
      <c r="D32" s="21">
        <v>574</v>
      </c>
      <c r="E32" s="29">
        <v>0.2387</v>
      </c>
      <c r="F32" s="25">
        <v>137</v>
      </c>
      <c r="G32" s="35"/>
      <c r="H32" s="35"/>
      <c r="I32" s="24" t="s">
        <v>339</v>
      </c>
      <c r="J32" s="21">
        <v>446.5</v>
      </c>
      <c r="K32" s="21">
        <v>338</v>
      </c>
      <c r="L32" s="29">
        <v>0.32100000000000001</v>
      </c>
      <c r="M32" s="25">
        <v>108.5</v>
      </c>
      <c r="N32" s="35"/>
      <c r="O32" s="35"/>
      <c r="P32" s="21" t="s">
        <v>121</v>
      </c>
      <c r="Q32" s="21">
        <v>487.2</v>
      </c>
      <c r="R32" s="21">
        <v>608</v>
      </c>
      <c r="S32" s="29">
        <v>-0.19869999999999999</v>
      </c>
      <c r="T32" s="21">
        <v>-120.8</v>
      </c>
      <c r="U32" s="35"/>
      <c r="V32" s="35"/>
      <c r="W32" s="21" t="s">
        <v>137</v>
      </c>
      <c r="X32" s="21">
        <v>467.5</v>
      </c>
      <c r="Y32" s="21">
        <v>409</v>
      </c>
      <c r="Z32" s="29">
        <v>0.14299999999999999</v>
      </c>
      <c r="AA32" s="21">
        <v>58.5</v>
      </c>
      <c r="AB32" s="35"/>
      <c r="AC32" s="35"/>
      <c r="AD32" s="24" t="s">
        <v>163</v>
      </c>
      <c r="AE32" s="21">
        <v>775.2</v>
      </c>
      <c r="AF32" s="21">
        <v>827.68</v>
      </c>
      <c r="AG32" s="29">
        <v>-6.3399999999999998E-2</v>
      </c>
      <c r="AH32" s="25">
        <v>-52.48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21" t="s">
        <v>360</v>
      </c>
      <c r="AS32" s="21">
        <v>340</v>
      </c>
      <c r="AT32" s="21">
        <v>419.9</v>
      </c>
      <c r="AU32" s="29">
        <v>-0.1903</v>
      </c>
      <c r="AV32" s="21">
        <v>-79.900000000000006</v>
      </c>
      <c r="AW32" s="35"/>
      <c r="AX32" s="35"/>
      <c r="AY32" s="24" t="s">
        <v>344</v>
      </c>
      <c r="AZ32" s="21">
        <v>426</v>
      </c>
      <c r="BA32" s="21">
        <v>468</v>
      </c>
      <c r="BB32" s="29">
        <v>-8.9700000000000002E-2</v>
      </c>
      <c r="BC32" s="25">
        <v>-42</v>
      </c>
      <c r="BD32" s="35"/>
      <c r="BE32" s="35"/>
      <c r="BF32" s="26" t="s">
        <v>366</v>
      </c>
      <c r="BG32" s="33">
        <v>478.9</v>
      </c>
      <c r="BH32" s="33">
        <v>554</v>
      </c>
      <c r="BI32" s="34">
        <v>-0.1356</v>
      </c>
      <c r="BJ32" s="28">
        <v>-75.099999999999994</v>
      </c>
      <c r="BK32" s="35"/>
      <c r="BL32" s="35"/>
      <c r="BM32" s="26" t="s">
        <v>347</v>
      </c>
      <c r="BN32" s="33">
        <v>622</v>
      </c>
      <c r="BO32" s="33">
        <v>665</v>
      </c>
      <c r="BP32" s="34">
        <v>-6.4699999999999994E-2</v>
      </c>
      <c r="BQ32" s="28">
        <v>-43</v>
      </c>
      <c r="BR32" s="35"/>
      <c r="BS32" s="35"/>
      <c r="BT32" s="24" t="s">
        <v>217</v>
      </c>
      <c r="BU32" s="21">
        <v>1372</v>
      </c>
      <c r="BV32" s="21">
        <v>739</v>
      </c>
      <c r="BW32" s="29">
        <v>0.85660000000000003</v>
      </c>
      <c r="BX32" s="25">
        <v>633</v>
      </c>
      <c r="BY32" s="35"/>
      <c r="BZ32" s="35"/>
      <c r="CA32" s="24" t="s">
        <v>254</v>
      </c>
      <c r="CB32" s="21">
        <v>191</v>
      </c>
      <c r="CC32" s="21">
        <v>210.9</v>
      </c>
      <c r="CD32" s="29">
        <v>-9.4399999999999998E-2</v>
      </c>
      <c r="CE32" s="25">
        <v>-19.899999999999999</v>
      </c>
      <c r="CF32" s="35"/>
    </row>
    <row r="33" spans="1:84" x14ac:dyDescent="0.3">
      <c r="A33" s="35"/>
      <c r="B33" s="24" t="s">
        <v>71</v>
      </c>
      <c r="C33" s="21">
        <v>403</v>
      </c>
      <c r="D33" s="21">
        <v>334.9</v>
      </c>
      <c r="E33" s="29">
        <v>0.20330000000000001</v>
      </c>
      <c r="F33" s="25">
        <v>68.099999999999994</v>
      </c>
      <c r="G33" s="35"/>
      <c r="H33" s="35"/>
      <c r="I33" s="24" t="s">
        <v>338</v>
      </c>
      <c r="J33" s="21">
        <v>381.5</v>
      </c>
      <c r="K33" s="21">
        <v>312</v>
      </c>
      <c r="L33" s="29">
        <v>0.2228</v>
      </c>
      <c r="M33" s="25">
        <v>69.5</v>
      </c>
      <c r="N33" s="35"/>
      <c r="O33" s="35"/>
      <c r="P33" s="21" t="s">
        <v>359</v>
      </c>
      <c r="Q33" s="21">
        <v>817.6</v>
      </c>
      <c r="R33" s="21">
        <v>1027</v>
      </c>
      <c r="S33" s="29">
        <v>-0.2039</v>
      </c>
      <c r="T33" s="21">
        <v>-209.4</v>
      </c>
      <c r="U33" s="35"/>
      <c r="V33" s="35"/>
      <c r="W33" s="21" t="s">
        <v>136</v>
      </c>
      <c r="X33" s="21">
        <v>434</v>
      </c>
      <c r="Y33" s="21">
        <v>382.1</v>
      </c>
      <c r="Z33" s="29">
        <v>0.1358</v>
      </c>
      <c r="AA33" s="21">
        <v>51.9</v>
      </c>
      <c r="AB33" s="35"/>
      <c r="AC33" s="35"/>
      <c r="AD33" s="24" t="s">
        <v>164</v>
      </c>
      <c r="AE33" s="21">
        <v>745.4</v>
      </c>
      <c r="AF33" s="21">
        <v>800.09</v>
      </c>
      <c r="AG33" s="29">
        <v>-6.8400000000000002E-2</v>
      </c>
      <c r="AH33" s="25">
        <v>-54.69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21" t="s">
        <v>372</v>
      </c>
      <c r="AS33" s="21">
        <v>724</v>
      </c>
      <c r="AT33" s="21">
        <v>957.4</v>
      </c>
      <c r="AU33" s="29">
        <v>-0.24379999999999999</v>
      </c>
      <c r="AV33" s="21">
        <v>-233.4</v>
      </c>
      <c r="AW33" s="35"/>
      <c r="AX33" s="35"/>
      <c r="AY33" s="24" t="s">
        <v>345</v>
      </c>
      <c r="AZ33" s="21">
        <v>380</v>
      </c>
      <c r="BA33" s="21">
        <v>423.4</v>
      </c>
      <c r="BB33" s="29">
        <v>-0.10249999999999999</v>
      </c>
      <c r="BC33" s="25">
        <v>-43.4</v>
      </c>
      <c r="BD33" s="35"/>
      <c r="BE33" s="35"/>
      <c r="BF33" s="21" t="s">
        <v>365</v>
      </c>
      <c r="BG33" s="21">
        <v>435.7</v>
      </c>
      <c r="BH33" s="21">
        <v>532</v>
      </c>
      <c r="BI33" s="29">
        <v>-0.18099999999999999</v>
      </c>
      <c r="BJ33" s="21">
        <v>-96.3</v>
      </c>
      <c r="BK33" s="35"/>
      <c r="BL33" s="35"/>
      <c r="BM33" s="21" t="s">
        <v>186</v>
      </c>
      <c r="BN33" s="21">
        <v>747</v>
      </c>
      <c r="BO33" s="21">
        <v>836</v>
      </c>
      <c r="BP33" s="29">
        <v>-0.1065</v>
      </c>
      <c r="BQ33" s="21">
        <v>-89</v>
      </c>
      <c r="BR33" s="35"/>
      <c r="BS33" s="35"/>
      <c r="BT33" s="24" t="s">
        <v>278</v>
      </c>
      <c r="BU33" s="21">
        <v>1269</v>
      </c>
      <c r="BV33" s="21">
        <v>775</v>
      </c>
      <c r="BW33" s="29">
        <v>0.63739999999999997</v>
      </c>
      <c r="BX33" s="25">
        <v>494</v>
      </c>
      <c r="BY33" s="35"/>
      <c r="BZ33" s="35"/>
      <c r="CA33" s="24" t="s">
        <v>256</v>
      </c>
      <c r="CB33" s="21">
        <v>232</v>
      </c>
      <c r="CC33" s="21">
        <v>265</v>
      </c>
      <c r="CD33" s="29">
        <v>-0.1245</v>
      </c>
      <c r="CE33" s="25">
        <v>-33</v>
      </c>
      <c r="CF33" s="35"/>
    </row>
    <row r="34" spans="1:84" x14ac:dyDescent="0.3">
      <c r="A34" s="35"/>
      <c r="B34" s="24" t="s">
        <v>68</v>
      </c>
      <c r="C34" s="21">
        <v>439</v>
      </c>
      <c r="D34" s="21">
        <v>375</v>
      </c>
      <c r="E34" s="29">
        <v>0.17069999999999999</v>
      </c>
      <c r="F34" s="25">
        <v>64</v>
      </c>
      <c r="G34" s="35"/>
      <c r="H34" s="35"/>
      <c r="I34" s="24" t="s">
        <v>354</v>
      </c>
      <c r="J34" s="21">
        <v>618</v>
      </c>
      <c r="K34" s="21">
        <v>511.1</v>
      </c>
      <c r="L34" s="29">
        <v>0.2092</v>
      </c>
      <c r="M34" s="25">
        <v>106.9</v>
      </c>
      <c r="N34" s="35"/>
      <c r="O34" s="35"/>
      <c r="P34" s="21" t="s">
        <v>122</v>
      </c>
      <c r="Q34" s="21">
        <v>192</v>
      </c>
      <c r="R34" s="21">
        <v>244</v>
      </c>
      <c r="S34" s="29">
        <v>-0.21310000000000001</v>
      </c>
      <c r="T34" s="21">
        <v>-52</v>
      </c>
      <c r="U34" s="35"/>
      <c r="V34" s="35"/>
      <c r="W34" s="21" t="s">
        <v>135</v>
      </c>
      <c r="X34" s="21">
        <v>457.9</v>
      </c>
      <c r="Y34" s="21">
        <v>415</v>
      </c>
      <c r="Z34" s="29">
        <v>0.10340000000000001</v>
      </c>
      <c r="AA34" s="21">
        <v>42.9</v>
      </c>
      <c r="AB34" s="35"/>
      <c r="AC34" s="35"/>
      <c r="AD34" s="24" t="s">
        <v>330</v>
      </c>
      <c r="AE34" s="21">
        <v>529</v>
      </c>
      <c r="AF34" s="21">
        <v>574.29999999999995</v>
      </c>
      <c r="AG34" s="29">
        <v>-7.8899999999999998E-2</v>
      </c>
      <c r="AH34" s="25">
        <v>-45.3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21" t="s">
        <v>373</v>
      </c>
      <c r="AS34" s="21">
        <v>808</v>
      </c>
      <c r="AT34" s="21">
        <v>1080.2</v>
      </c>
      <c r="AU34" s="29">
        <v>-0.252</v>
      </c>
      <c r="AV34" s="21">
        <v>-272.2</v>
      </c>
      <c r="AW34" s="35"/>
      <c r="AX34" s="35"/>
      <c r="AY34" s="24" t="s">
        <v>150</v>
      </c>
      <c r="AZ34" s="21">
        <v>1250</v>
      </c>
      <c r="BA34" s="21">
        <v>1421</v>
      </c>
      <c r="BB34" s="29">
        <v>-0.1203</v>
      </c>
      <c r="BC34" s="25">
        <v>-171</v>
      </c>
      <c r="BD34" s="35"/>
      <c r="BE34" s="35"/>
      <c r="BF34" s="21" t="s">
        <v>181</v>
      </c>
      <c r="BG34" s="21">
        <v>1304.9000000000001</v>
      </c>
      <c r="BH34" s="21">
        <v>1745</v>
      </c>
      <c r="BI34" s="29">
        <v>-0.25219999999999998</v>
      </c>
      <c r="BJ34" s="21">
        <v>-440.1</v>
      </c>
      <c r="BK34" s="35"/>
      <c r="BL34" s="35"/>
      <c r="BM34" s="21" t="s">
        <v>187</v>
      </c>
      <c r="BN34" s="21">
        <v>808</v>
      </c>
      <c r="BO34" s="21">
        <v>918</v>
      </c>
      <c r="BP34" s="29">
        <v>-0.1198</v>
      </c>
      <c r="BQ34" s="21">
        <v>-110</v>
      </c>
      <c r="BR34" s="35"/>
      <c r="BS34" s="35"/>
      <c r="BT34" s="24" t="s">
        <v>204</v>
      </c>
      <c r="BU34" s="21">
        <v>1180</v>
      </c>
      <c r="BV34" s="21">
        <v>762</v>
      </c>
      <c r="BW34" s="29">
        <v>0.54859999999999998</v>
      </c>
      <c r="BX34" s="25">
        <v>418</v>
      </c>
      <c r="BY34" s="35"/>
      <c r="BZ34" s="35"/>
      <c r="CA34" s="24" t="s">
        <v>237</v>
      </c>
      <c r="CB34" s="21">
        <v>220</v>
      </c>
      <c r="CC34" s="21">
        <v>252.9</v>
      </c>
      <c r="CD34" s="29">
        <v>-0.13009999999999999</v>
      </c>
      <c r="CE34" s="25">
        <v>-32.9</v>
      </c>
      <c r="CF34" s="35"/>
    </row>
    <row r="35" spans="1:84" x14ac:dyDescent="0.3">
      <c r="A35" s="35"/>
      <c r="B35" s="24" t="s">
        <v>65</v>
      </c>
      <c r="C35" s="21">
        <v>401</v>
      </c>
      <c r="D35" s="21">
        <v>360</v>
      </c>
      <c r="E35" s="29">
        <v>0.1139</v>
      </c>
      <c r="F35" s="25">
        <v>41</v>
      </c>
      <c r="G35" s="35"/>
      <c r="H35" s="35"/>
      <c r="I35" s="24" t="s">
        <v>328</v>
      </c>
      <c r="J35" s="21">
        <v>425</v>
      </c>
      <c r="K35" s="21">
        <v>355</v>
      </c>
      <c r="L35" s="29">
        <v>0.19719999999999999</v>
      </c>
      <c r="M35" s="25">
        <v>70</v>
      </c>
      <c r="N35" s="35"/>
      <c r="O35" s="35"/>
      <c r="P35" s="24" t="s">
        <v>119</v>
      </c>
      <c r="Q35" s="21">
        <v>673.1</v>
      </c>
      <c r="R35" s="21">
        <v>947.75</v>
      </c>
      <c r="S35" s="29">
        <v>-0.2898</v>
      </c>
      <c r="T35" s="21">
        <v>-274.64999999999998</v>
      </c>
      <c r="U35" s="35"/>
      <c r="V35" s="35"/>
      <c r="W35" s="21" t="s">
        <v>129</v>
      </c>
      <c r="X35" s="21">
        <v>451</v>
      </c>
      <c r="Y35" s="21">
        <v>427.9</v>
      </c>
      <c r="Z35" s="29">
        <v>5.3999999999999999E-2</v>
      </c>
      <c r="AA35" s="21">
        <v>23.1</v>
      </c>
      <c r="AB35" s="35"/>
      <c r="AC35" s="35"/>
      <c r="AD35" s="24" t="s">
        <v>306</v>
      </c>
      <c r="AE35" s="21">
        <v>575</v>
      </c>
      <c r="AF35" s="21">
        <v>630.58000000000004</v>
      </c>
      <c r="AG35" s="29">
        <v>-8.8099999999999998E-2</v>
      </c>
      <c r="AH35" s="25">
        <v>-55.58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374</v>
      </c>
      <c r="AZ35" s="21">
        <v>500</v>
      </c>
      <c r="BA35" s="21">
        <v>569</v>
      </c>
      <c r="BB35" s="29">
        <v>-0.12130000000000001</v>
      </c>
      <c r="BC35" s="25">
        <v>-69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213</v>
      </c>
      <c r="BU35" s="21">
        <v>916.6</v>
      </c>
      <c r="BV35" s="21">
        <v>613</v>
      </c>
      <c r="BW35" s="29">
        <v>0.49530000000000002</v>
      </c>
      <c r="BX35" s="25">
        <v>303.60000000000002</v>
      </c>
      <c r="BY35" s="35"/>
      <c r="BZ35" s="35"/>
      <c r="CA35" s="24" t="s">
        <v>249</v>
      </c>
      <c r="CB35" s="21">
        <v>208</v>
      </c>
      <c r="CC35" s="21">
        <v>242.7</v>
      </c>
      <c r="CD35" s="29">
        <v>-0.14299999999999999</v>
      </c>
      <c r="CE35" s="25">
        <v>-34.700000000000003</v>
      </c>
      <c r="CF35" s="35"/>
    </row>
    <row r="36" spans="1:84" x14ac:dyDescent="0.3">
      <c r="A36" s="35"/>
      <c r="B36" s="24" t="s">
        <v>66</v>
      </c>
      <c r="C36" s="21">
        <v>351</v>
      </c>
      <c r="D36" s="21">
        <v>322</v>
      </c>
      <c r="E36" s="29">
        <v>9.01E-2</v>
      </c>
      <c r="F36" s="25">
        <v>29</v>
      </c>
      <c r="G36" s="35"/>
      <c r="H36" s="35"/>
      <c r="I36" s="24" t="s">
        <v>286</v>
      </c>
      <c r="J36" s="21">
        <v>335.7</v>
      </c>
      <c r="K36" s="21">
        <v>281.10000000000002</v>
      </c>
      <c r="L36" s="29">
        <v>0.19420000000000001</v>
      </c>
      <c r="M36" s="25">
        <v>54.6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138</v>
      </c>
      <c r="X36" s="21">
        <v>370</v>
      </c>
      <c r="Y36" s="21">
        <v>361</v>
      </c>
      <c r="Z36" s="29">
        <v>2.4899999999999999E-2</v>
      </c>
      <c r="AA36" s="21">
        <v>9</v>
      </c>
      <c r="AB36" s="35"/>
      <c r="AC36" s="35"/>
      <c r="AD36" s="24" t="s">
        <v>283</v>
      </c>
      <c r="AE36" s="21">
        <v>10190</v>
      </c>
      <c r="AF36" s="21">
        <v>11410</v>
      </c>
      <c r="AG36" s="29">
        <v>-0.1069</v>
      </c>
      <c r="AH36" s="25">
        <v>-1220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146</v>
      </c>
      <c r="AZ36" s="21">
        <v>485.27</v>
      </c>
      <c r="BA36" s="21">
        <v>553.64</v>
      </c>
      <c r="BB36" s="29">
        <v>-0.1235</v>
      </c>
      <c r="BC36" s="25">
        <v>-68.37</v>
      </c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295</v>
      </c>
      <c r="BU36" s="21">
        <v>1330</v>
      </c>
      <c r="BV36" s="21">
        <v>900</v>
      </c>
      <c r="BW36" s="29">
        <v>0.4778</v>
      </c>
      <c r="BX36" s="25">
        <v>430</v>
      </c>
      <c r="BY36" s="35"/>
      <c r="BZ36" s="35"/>
      <c r="CA36" s="24" t="s">
        <v>235</v>
      </c>
      <c r="CB36" s="21">
        <v>155</v>
      </c>
      <c r="CC36" s="21">
        <v>182</v>
      </c>
      <c r="CD36" s="29">
        <v>-0.1484</v>
      </c>
      <c r="CE36" s="25">
        <v>-27</v>
      </c>
      <c r="CF36" s="35"/>
    </row>
    <row r="37" spans="1:84" x14ac:dyDescent="0.3">
      <c r="A37" s="35"/>
      <c r="B37" s="24" t="s">
        <v>62</v>
      </c>
      <c r="C37" s="21">
        <v>521</v>
      </c>
      <c r="D37" s="21">
        <v>495.1</v>
      </c>
      <c r="E37" s="29">
        <v>5.2299999999999999E-2</v>
      </c>
      <c r="F37" s="25">
        <v>25.9</v>
      </c>
      <c r="G37" s="35"/>
      <c r="H37" s="35"/>
      <c r="I37" s="24" t="s">
        <v>303</v>
      </c>
      <c r="J37" s="21">
        <v>331.1</v>
      </c>
      <c r="K37" s="21">
        <v>279.5</v>
      </c>
      <c r="L37" s="29">
        <v>0.18459999999999999</v>
      </c>
      <c r="M37" s="25">
        <v>51.6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125</v>
      </c>
      <c r="X37" s="21">
        <v>384.8</v>
      </c>
      <c r="Y37" s="21">
        <v>390</v>
      </c>
      <c r="Z37" s="29">
        <v>-1.3299999999999999E-2</v>
      </c>
      <c r="AA37" s="21">
        <v>-5.2</v>
      </c>
      <c r="AB37" s="35"/>
      <c r="AC37" s="35"/>
      <c r="AD37" s="24" t="s">
        <v>171</v>
      </c>
      <c r="AE37" s="21">
        <v>12836</v>
      </c>
      <c r="AF37" s="21">
        <v>14400</v>
      </c>
      <c r="AG37" s="29">
        <v>-0.1086</v>
      </c>
      <c r="AH37" s="25">
        <v>-1564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152</v>
      </c>
      <c r="AZ37" s="21">
        <v>569.1</v>
      </c>
      <c r="BA37" s="21">
        <v>660.5</v>
      </c>
      <c r="BB37" s="29">
        <v>-0.1384</v>
      </c>
      <c r="BC37" s="25">
        <v>-91.4</v>
      </c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214</v>
      </c>
      <c r="BU37" s="21">
        <v>930</v>
      </c>
      <c r="BV37" s="21">
        <v>645.03</v>
      </c>
      <c r="BW37" s="29">
        <v>0.44180000000000003</v>
      </c>
      <c r="BX37" s="25">
        <v>284.97000000000003</v>
      </c>
      <c r="BY37" s="35"/>
      <c r="BZ37" s="35"/>
      <c r="CA37" s="24" t="s">
        <v>252</v>
      </c>
      <c r="CB37" s="21">
        <v>270.2</v>
      </c>
      <c r="CC37" s="21">
        <v>320</v>
      </c>
      <c r="CD37" s="29">
        <v>-0.15559999999999999</v>
      </c>
      <c r="CE37" s="25">
        <v>-49.8</v>
      </c>
      <c r="CF37" s="35"/>
    </row>
    <row r="38" spans="1:84" x14ac:dyDescent="0.3">
      <c r="A38" s="35"/>
      <c r="B38" s="24" t="s">
        <v>70</v>
      </c>
      <c r="C38" s="21">
        <v>397.1</v>
      </c>
      <c r="D38" s="21">
        <v>379</v>
      </c>
      <c r="E38" s="29">
        <v>4.7800000000000002E-2</v>
      </c>
      <c r="F38" s="25">
        <v>18.100000000000001</v>
      </c>
      <c r="G38" s="35"/>
      <c r="H38" s="35"/>
      <c r="I38" s="24" t="s">
        <v>313</v>
      </c>
      <c r="J38" s="21">
        <v>533</v>
      </c>
      <c r="K38" s="21">
        <v>475.1</v>
      </c>
      <c r="L38" s="29">
        <v>0.12189999999999999</v>
      </c>
      <c r="M38" s="25">
        <v>57.9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127</v>
      </c>
      <c r="X38" s="21">
        <v>311.89999999999998</v>
      </c>
      <c r="Y38" s="21">
        <v>326</v>
      </c>
      <c r="Z38" s="29">
        <v>-4.3299999999999998E-2</v>
      </c>
      <c r="AA38" s="21">
        <v>-14.1</v>
      </c>
      <c r="AB38" s="35"/>
      <c r="AC38" s="35"/>
      <c r="AD38" s="24" t="s">
        <v>343</v>
      </c>
      <c r="AE38" s="21">
        <v>534</v>
      </c>
      <c r="AF38" s="21">
        <v>603.02</v>
      </c>
      <c r="AG38" s="29">
        <v>-0.1145</v>
      </c>
      <c r="AH38" s="25">
        <v>-69.02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 t="s">
        <v>361</v>
      </c>
      <c r="AZ38" s="21">
        <v>421</v>
      </c>
      <c r="BA38" s="21">
        <v>498.28</v>
      </c>
      <c r="BB38" s="29">
        <v>-0.15509999999999999</v>
      </c>
      <c r="BC38" s="25">
        <v>-77.28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227</v>
      </c>
      <c r="BU38" s="21">
        <v>1440</v>
      </c>
      <c r="BV38" s="21">
        <v>1018</v>
      </c>
      <c r="BW38" s="29">
        <v>0.41449999999999998</v>
      </c>
      <c r="BX38" s="25">
        <v>422</v>
      </c>
      <c r="BY38" s="35"/>
      <c r="BZ38" s="35"/>
      <c r="CA38" s="24" t="s">
        <v>258</v>
      </c>
      <c r="CB38" s="21">
        <v>422.7</v>
      </c>
      <c r="CC38" s="21">
        <v>504</v>
      </c>
      <c r="CD38" s="29">
        <v>-0.1613</v>
      </c>
      <c r="CE38" s="25">
        <v>-81.3</v>
      </c>
      <c r="CF38" s="35"/>
    </row>
    <row r="39" spans="1:84" ht="15" thickBot="1" x14ac:dyDescent="0.35">
      <c r="A39" s="35"/>
      <c r="B39" s="24" t="s">
        <v>72</v>
      </c>
      <c r="C39" s="21">
        <v>469</v>
      </c>
      <c r="D39" s="21">
        <v>462.1</v>
      </c>
      <c r="E39" s="29">
        <v>1.49E-2</v>
      </c>
      <c r="F39" s="25">
        <v>6.9</v>
      </c>
      <c r="G39" s="35"/>
      <c r="H39" s="35"/>
      <c r="I39" s="24" t="s">
        <v>358</v>
      </c>
      <c r="J39" s="21">
        <v>1020</v>
      </c>
      <c r="K39" s="21">
        <v>911.5</v>
      </c>
      <c r="L39" s="29">
        <v>0.11899999999999999</v>
      </c>
      <c r="M39" s="25">
        <v>108.5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130</v>
      </c>
      <c r="X39" s="21">
        <v>393.4</v>
      </c>
      <c r="Y39" s="21">
        <v>415</v>
      </c>
      <c r="Z39" s="29">
        <v>-5.1999999999999998E-2</v>
      </c>
      <c r="AA39" s="21">
        <v>-21.6</v>
      </c>
      <c r="AB39" s="35"/>
      <c r="AC39" s="35"/>
      <c r="AD39" s="24" t="s">
        <v>169</v>
      </c>
      <c r="AE39" s="21">
        <v>680</v>
      </c>
      <c r="AF39" s="21">
        <v>769.8</v>
      </c>
      <c r="AG39" s="29">
        <v>-0.1167</v>
      </c>
      <c r="AH39" s="25">
        <v>-89.8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 t="s">
        <v>148</v>
      </c>
      <c r="AZ39" s="33">
        <v>536.20000000000005</v>
      </c>
      <c r="BA39" s="33">
        <v>635.73</v>
      </c>
      <c r="BB39" s="34">
        <v>-0.15659999999999999</v>
      </c>
      <c r="BC39" s="28">
        <v>-99.53</v>
      </c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336</v>
      </c>
      <c r="BU39" s="21">
        <v>1684</v>
      </c>
      <c r="BV39" s="21">
        <v>1200</v>
      </c>
      <c r="BW39" s="29">
        <v>0.40329999999999999</v>
      </c>
      <c r="BX39" s="25">
        <v>484</v>
      </c>
      <c r="BY39" s="35"/>
      <c r="BZ39" s="35"/>
      <c r="CA39" s="24" t="s">
        <v>240</v>
      </c>
      <c r="CB39" s="21">
        <v>173.2</v>
      </c>
      <c r="CC39" s="21">
        <v>208.5</v>
      </c>
      <c r="CD39" s="29">
        <v>-0.16930000000000001</v>
      </c>
      <c r="CE39" s="25">
        <v>-35.299999999999997</v>
      </c>
      <c r="CF39" s="35"/>
    </row>
    <row r="40" spans="1:84" x14ac:dyDescent="0.3">
      <c r="A40" s="35"/>
      <c r="B40" s="24" t="s">
        <v>74</v>
      </c>
      <c r="C40" s="21">
        <v>343.5</v>
      </c>
      <c r="D40" s="21">
        <v>339</v>
      </c>
      <c r="E40" s="29">
        <v>1.3299999999999999E-2</v>
      </c>
      <c r="F40" s="25">
        <v>4.5</v>
      </c>
      <c r="G40" s="35"/>
      <c r="H40" s="35"/>
      <c r="I40" s="24" t="s">
        <v>352</v>
      </c>
      <c r="J40" s="21">
        <v>456.9</v>
      </c>
      <c r="K40" s="21">
        <v>408.5</v>
      </c>
      <c r="L40" s="29">
        <v>0.11849999999999999</v>
      </c>
      <c r="M40" s="25">
        <v>48.4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139</v>
      </c>
      <c r="X40" s="21">
        <v>326</v>
      </c>
      <c r="Y40" s="21">
        <v>348.1</v>
      </c>
      <c r="Z40" s="29">
        <v>-6.3500000000000001E-2</v>
      </c>
      <c r="AA40" s="21">
        <v>-22.1</v>
      </c>
      <c r="AB40" s="35"/>
      <c r="AC40" s="35"/>
      <c r="AD40" s="24" t="s">
        <v>332</v>
      </c>
      <c r="AE40" s="21">
        <v>634.5</v>
      </c>
      <c r="AF40" s="21">
        <v>719</v>
      </c>
      <c r="AG40" s="29">
        <v>-0.11749999999999999</v>
      </c>
      <c r="AH40" s="25">
        <v>-84.5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 t="s">
        <v>333</v>
      </c>
      <c r="AZ40" s="21">
        <v>401.9</v>
      </c>
      <c r="BA40" s="21">
        <v>485.4</v>
      </c>
      <c r="BB40" s="29">
        <v>-0.17199999999999999</v>
      </c>
      <c r="BC40" s="21">
        <v>-83.5</v>
      </c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221</v>
      </c>
      <c r="BU40" s="21">
        <v>1223</v>
      </c>
      <c r="BV40" s="21">
        <v>879</v>
      </c>
      <c r="BW40" s="29">
        <v>0.39140000000000003</v>
      </c>
      <c r="BX40" s="25">
        <v>344</v>
      </c>
      <c r="BY40" s="35"/>
      <c r="BZ40" s="35"/>
      <c r="CA40" s="24" t="s">
        <v>367</v>
      </c>
      <c r="CB40" s="21">
        <v>146.19999999999999</v>
      </c>
      <c r="CC40" s="21">
        <v>176</v>
      </c>
      <c r="CD40" s="29">
        <v>-0.16930000000000001</v>
      </c>
      <c r="CE40" s="25">
        <v>-29.8</v>
      </c>
      <c r="CF40" s="35"/>
    </row>
    <row r="41" spans="1:84" x14ac:dyDescent="0.3">
      <c r="A41" s="35"/>
      <c r="B41" s="24" t="s">
        <v>69</v>
      </c>
      <c r="C41" s="21">
        <v>388.7</v>
      </c>
      <c r="D41" s="21">
        <v>395</v>
      </c>
      <c r="E41" s="29">
        <v>-1.5900000000000001E-2</v>
      </c>
      <c r="F41" s="25">
        <v>-6.3</v>
      </c>
      <c r="G41" s="35"/>
      <c r="H41" s="35"/>
      <c r="I41" s="24" t="s">
        <v>342</v>
      </c>
      <c r="J41" s="21">
        <v>359</v>
      </c>
      <c r="K41" s="21">
        <v>323</v>
      </c>
      <c r="L41" s="29">
        <v>0.1115</v>
      </c>
      <c r="M41" s="25">
        <v>36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134</v>
      </c>
      <c r="X41" s="21">
        <v>362.1</v>
      </c>
      <c r="Y41" s="21">
        <v>396.3</v>
      </c>
      <c r="Z41" s="29">
        <v>-8.6300000000000002E-2</v>
      </c>
      <c r="AA41" s="21">
        <v>-34.200000000000003</v>
      </c>
      <c r="AB41" s="35"/>
      <c r="AC41" s="35"/>
      <c r="AD41" s="24" t="s">
        <v>159</v>
      </c>
      <c r="AE41" s="21">
        <v>815</v>
      </c>
      <c r="AF41" s="21">
        <v>937</v>
      </c>
      <c r="AG41" s="29">
        <v>-0.13020000000000001</v>
      </c>
      <c r="AH41" s="25">
        <v>-122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233</v>
      </c>
      <c r="BU41" s="21">
        <v>1021</v>
      </c>
      <c r="BV41" s="21">
        <v>735</v>
      </c>
      <c r="BW41" s="29">
        <v>0.3891</v>
      </c>
      <c r="BX41" s="25">
        <v>286</v>
      </c>
      <c r="BY41" s="35"/>
      <c r="BZ41" s="35"/>
      <c r="CA41" s="24" t="s">
        <v>319</v>
      </c>
      <c r="CB41" s="21">
        <v>150</v>
      </c>
      <c r="CC41" s="21">
        <v>184.5</v>
      </c>
      <c r="CD41" s="29">
        <v>-0.187</v>
      </c>
      <c r="CE41" s="25">
        <v>-34.5</v>
      </c>
      <c r="CF41" s="35"/>
    </row>
    <row r="42" spans="1:84" ht="15" thickBot="1" x14ac:dyDescent="0.35">
      <c r="A42" s="35"/>
      <c r="B42" s="26" t="s">
        <v>76</v>
      </c>
      <c r="C42" s="33">
        <v>505.2</v>
      </c>
      <c r="D42" s="33">
        <v>538</v>
      </c>
      <c r="E42" s="34">
        <v>-6.0999999999999999E-2</v>
      </c>
      <c r="F42" s="28">
        <v>-32.799999999999997</v>
      </c>
      <c r="G42" s="35"/>
      <c r="H42" s="35"/>
      <c r="I42" s="24" t="s">
        <v>98</v>
      </c>
      <c r="J42" s="21">
        <v>315</v>
      </c>
      <c r="K42" s="21">
        <v>286</v>
      </c>
      <c r="L42" s="29">
        <v>0.1014</v>
      </c>
      <c r="M42" s="25">
        <v>29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133</v>
      </c>
      <c r="X42" s="21">
        <v>292</v>
      </c>
      <c r="Y42" s="21">
        <v>322.10000000000002</v>
      </c>
      <c r="Z42" s="29">
        <v>-9.3399999999999997E-2</v>
      </c>
      <c r="AA42" s="21">
        <v>-30.1</v>
      </c>
      <c r="AB42" s="35"/>
      <c r="AC42" s="35"/>
      <c r="AD42" s="21"/>
      <c r="AE42" s="21"/>
      <c r="AF42" s="21"/>
      <c r="AG42" s="29"/>
      <c r="AH42" s="2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224</v>
      </c>
      <c r="BU42" s="21">
        <v>1182</v>
      </c>
      <c r="BV42" s="21">
        <v>854</v>
      </c>
      <c r="BW42" s="29">
        <v>0.3841</v>
      </c>
      <c r="BX42" s="25">
        <v>328</v>
      </c>
      <c r="BY42" s="35"/>
      <c r="BZ42" s="35"/>
      <c r="CA42" s="24" t="s">
        <v>250</v>
      </c>
      <c r="CB42" s="21">
        <v>169.7</v>
      </c>
      <c r="CC42" s="21">
        <v>209.1</v>
      </c>
      <c r="CD42" s="29">
        <v>-0.18840000000000001</v>
      </c>
      <c r="CE42" s="25">
        <v>-39.4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355</v>
      </c>
      <c r="J43" s="21">
        <v>810</v>
      </c>
      <c r="K43" s="21">
        <v>736</v>
      </c>
      <c r="L43" s="29">
        <v>0.10050000000000001</v>
      </c>
      <c r="M43" s="25">
        <v>74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126</v>
      </c>
      <c r="X43" s="21">
        <v>375</v>
      </c>
      <c r="Y43" s="21">
        <v>420</v>
      </c>
      <c r="Z43" s="29">
        <v>-0.1071</v>
      </c>
      <c r="AA43" s="21">
        <v>-45</v>
      </c>
      <c r="AB43" s="35"/>
      <c r="AC43" s="35"/>
      <c r="AD43" s="24"/>
      <c r="AE43" s="21"/>
      <c r="AF43" s="21"/>
      <c r="AG43" s="29"/>
      <c r="AH43" s="2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195</v>
      </c>
      <c r="BU43" s="21">
        <v>1080</v>
      </c>
      <c r="BV43" s="21">
        <v>785</v>
      </c>
      <c r="BW43" s="29">
        <v>0.37580000000000002</v>
      </c>
      <c r="BX43" s="25">
        <v>295</v>
      </c>
      <c r="BY43" s="35"/>
      <c r="BZ43" s="35"/>
      <c r="CA43" s="24" t="s">
        <v>236</v>
      </c>
      <c r="CB43" s="21">
        <v>132</v>
      </c>
      <c r="CC43" s="21">
        <v>163</v>
      </c>
      <c r="CD43" s="29">
        <v>-0.19020000000000001</v>
      </c>
      <c r="CE43" s="25">
        <v>-31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305</v>
      </c>
      <c r="J44" s="21">
        <v>385</v>
      </c>
      <c r="K44" s="21">
        <v>350</v>
      </c>
      <c r="L44" s="29">
        <v>0.1</v>
      </c>
      <c r="M44" s="25">
        <v>35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140</v>
      </c>
      <c r="X44" s="21">
        <v>345.3</v>
      </c>
      <c r="Y44" s="21">
        <v>393.9</v>
      </c>
      <c r="Z44" s="29">
        <v>-0.1234</v>
      </c>
      <c r="AA44" s="21">
        <v>-48.6</v>
      </c>
      <c r="AB44" s="35"/>
      <c r="AC44" s="35"/>
      <c r="AD44" s="24"/>
      <c r="AE44" s="21"/>
      <c r="AF44" s="21"/>
      <c r="AG44" s="29"/>
      <c r="AH44" s="2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230</v>
      </c>
      <c r="BU44" s="21">
        <v>910</v>
      </c>
      <c r="BV44" s="21">
        <v>663</v>
      </c>
      <c r="BW44" s="29">
        <v>0.3725</v>
      </c>
      <c r="BX44" s="25">
        <v>247</v>
      </c>
      <c r="BY44" s="35"/>
      <c r="BZ44" s="35"/>
      <c r="CA44" s="24" t="s">
        <v>253</v>
      </c>
      <c r="CB44" s="21">
        <v>162</v>
      </c>
      <c r="CC44" s="21">
        <v>206.5</v>
      </c>
      <c r="CD44" s="29">
        <v>-0.2155</v>
      </c>
      <c r="CE44" s="25">
        <v>-44.5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323</v>
      </c>
      <c r="J45" s="21">
        <v>645.20000000000005</v>
      </c>
      <c r="K45" s="21">
        <v>589</v>
      </c>
      <c r="L45" s="29">
        <v>9.5399999999999999E-2</v>
      </c>
      <c r="M45" s="25">
        <v>56.2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/>
      <c r="AE45" s="21"/>
      <c r="AF45" s="21"/>
      <c r="AG45" s="29"/>
      <c r="AH45" s="2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314</v>
      </c>
      <c r="BU45" s="21">
        <v>1189</v>
      </c>
      <c r="BV45" s="21">
        <v>872.3</v>
      </c>
      <c r="BW45" s="29">
        <v>0.36309999999999998</v>
      </c>
      <c r="BX45" s="25">
        <v>316.7</v>
      </c>
      <c r="BY45" s="35"/>
      <c r="BZ45" s="35"/>
      <c r="CA45" s="24" t="s">
        <v>242</v>
      </c>
      <c r="CB45" s="21">
        <v>134</v>
      </c>
      <c r="CC45" s="21">
        <v>170.9</v>
      </c>
      <c r="CD45" s="29">
        <v>-0.21590000000000001</v>
      </c>
      <c r="CE45" s="25">
        <v>-36.9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282</v>
      </c>
      <c r="J46" s="21">
        <v>445</v>
      </c>
      <c r="K46" s="21">
        <v>407</v>
      </c>
      <c r="L46" s="29">
        <v>9.3399999999999997E-2</v>
      </c>
      <c r="M46" s="25">
        <v>38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231</v>
      </c>
      <c r="BU46" s="21">
        <v>1242.0999999999999</v>
      </c>
      <c r="BV46" s="21">
        <v>929.1</v>
      </c>
      <c r="BW46" s="29">
        <v>0.33689999999999998</v>
      </c>
      <c r="BX46" s="25">
        <v>313</v>
      </c>
      <c r="BY46" s="35"/>
      <c r="BZ46" s="35"/>
      <c r="CA46" s="24" t="s">
        <v>296</v>
      </c>
      <c r="CB46" s="21">
        <v>170.5</v>
      </c>
      <c r="CC46" s="21">
        <v>219</v>
      </c>
      <c r="CD46" s="29">
        <v>-0.2215</v>
      </c>
      <c r="CE46" s="25">
        <v>-48.5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329</v>
      </c>
      <c r="J47" s="21">
        <v>308</v>
      </c>
      <c r="K47" s="21">
        <v>282.10000000000002</v>
      </c>
      <c r="L47" s="29">
        <v>9.1800000000000007E-2</v>
      </c>
      <c r="M47" s="25">
        <v>25.9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317</v>
      </c>
      <c r="BU47" s="21">
        <v>781</v>
      </c>
      <c r="BV47" s="21">
        <v>589</v>
      </c>
      <c r="BW47" s="29">
        <v>0.32600000000000001</v>
      </c>
      <c r="BX47" s="25">
        <v>192</v>
      </c>
      <c r="BY47" s="35"/>
      <c r="BZ47" s="35"/>
      <c r="CA47" s="24" t="s">
        <v>248</v>
      </c>
      <c r="CB47" s="21">
        <v>350</v>
      </c>
      <c r="CC47" s="21">
        <v>512</v>
      </c>
      <c r="CD47" s="29">
        <v>-0.31640000000000001</v>
      </c>
      <c r="CE47" s="25">
        <v>-162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284</v>
      </c>
      <c r="J48" s="21">
        <v>319.5</v>
      </c>
      <c r="K48" s="21">
        <v>294.89999999999998</v>
      </c>
      <c r="L48" s="29">
        <v>8.3400000000000002E-2</v>
      </c>
      <c r="M48" s="25">
        <v>24.6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223</v>
      </c>
      <c r="BU48" s="21">
        <v>1223.0999999999999</v>
      </c>
      <c r="BV48" s="21">
        <v>925</v>
      </c>
      <c r="BW48" s="29">
        <v>0.32229999999999998</v>
      </c>
      <c r="BX48" s="25">
        <v>298.10000000000002</v>
      </c>
      <c r="BY48" s="35"/>
      <c r="BZ48" s="35"/>
      <c r="CA48" s="24"/>
      <c r="CB48" s="21"/>
      <c r="CC48" s="21"/>
      <c r="CD48" s="29"/>
      <c r="CE48" s="25"/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357</v>
      </c>
      <c r="J49" s="21">
        <v>320.60000000000002</v>
      </c>
      <c r="K49" s="21">
        <v>299</v>
      </c>
      <c r="L49" s="29">
        <v>7.22E-2</v>
      </c>
      <c r="M49" s="25">
        <v>21.6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288</v>
      </c>
      <c r="BU49" s="21">
        <v>1584</v>
      </c>
      <c r="BV49" s="21">
        <v>1198</v>
      </c>
      <c r="BW49" s="29">
        <v>0.32219999999999999</v>
      </c>
      <c r="BX49" s="25">
        <v>386</v>
      </c>
      <c r="BY49" s="35"/>
      <c r="BZ49" s="35"/>
      <c r="CA49" s="24"/>
      <c r="CB49" s="21"/>
      <c r="CC49" s="21"/>
      <c r="CD49" s="29"/>
      <c r="CE49" s="25"/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340</v>
      </c>
      <c r="J50" s="21">
        <v>361.5</v>
      </c>
      <c r="K50" s="21">
        <v>339.3</v>
      </c>
      <c r="L50" s="29">
        <v>6.54E-2</v>
      </c>
      <c r="M50" s="25">
        <v>22.2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216</v>
      </c>
      <c r="BU50" s="21">
        <v>921</v>
      </c>
      <c r="BV50" s="21">
        <v>706</v>
      </c>
      <c r="BW50" s="29">
        <v>0.30449999999999999</v>
      </c>
      <c r="BX50" s="25">
        <v>215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301</v>
      </c>
      <c r="J51" s="21">
        <v>371.9</v>
      </c>
      <c r="K51" s="21">
        <v>352</v>
      </c>
      <c r="L51" s="29">
        <v>5.6500000000000002E-2</v>
      </c>
      <c r="M51" s="25">
        <v>19.899999999999999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193</v>
      </c>
      <c r="BU51" s="21">
        <v>763</v>
      </c>
      <c r="BV51" s="21">
        <v>585</v>
      </c>
      <c r="BW51" s="29">
        <v>0.30430000000000001</v>
      </c>
      <c r="BX51" s="25">
        <v>178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300</v>
      </c>
      <c r="J52" s="21">
        <v>334</v>
      </c>
      <c r="K52" s="21">
        <v>321.2</v>
      </c>
      <c r="L52" s="29">
        <v>3.9899999999999998E-2</v>
      </c>
      <c r="M52" s="25">
        <v>12.8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307</v>
      </c>
      <c r="BU52" s="21">
        <v>834.8</v>
      </c>
      <c r="BV52" s="21">
        <v>644</v>
      </c>
      <c r="BW52" s="29">
        <v>0.29630000000000001</v>
      </c>
      <c r="BX52" s="25">
        <v>190.8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326</v>
      </c>
      <c r="J53" s="21">
        <v>436</v>
      </c>
      <c r="K53" s="21">
        <v>420</v>
      </c>
      <c r="L53" s="29">
        <v>3.8100000000000002E-2</v>
      </c>
      <c r="M53" s="25">
        <v>16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208</v>
      </c>
      <c r="BU53" s="21">
        <v>845</v>
      </c>
      <c r="BV53" s="21">
        <v>654</v>
      </c>
      <c r="BW53" s="29">
        <v>0.29199999999999998</v>
      </c>
      <c r="BX53" s="25">
        <v>191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341</v>
      </c>
      <c r="J54" s="21">
        <v>476.3</v>
      </c>
      <c r="K54" s="21">
        <v>460</v>
      </c>
      <c r="L54" s="29">
        <v>3.5400000000000001E-2</v>
      </c>
      <c r="M54" s="25">
        <v>16.3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194</v>
      </c>
      <c r="BU54" s="21">
        <v>758.4</v>
      </c>
      <c r="BV54" s="21">
        <v>587</v>
      </c>
      <c r="BW54" s="29">
        <v>0.29199999999999998</v>
      </c>
      <c r="BX54" s="25">
        <v>171.4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308</v>
      </c>
      <c r="J55" s="21">
        <v>442.9</v>
      </c>
      <c r="K55" s="21">
        <v>429.3</v>
      </c>
      <c r="L55" s="29">
        <v>3.1699999999999999E-2</v>
      </c>
      <c r="M55" s="25">
        <v>13.6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211</v>
      </c>
      <c r="BU55" s="21">
        <v>847.9</v>
      </c>
      <c r="BV55" s="21">
        <v>673.1</v>
      </c>
      <c r="BW55" s="29">
        <v>0.25969999999999999</v>
      </c>
      <c r="BX55" s="25">
        <v>174.8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353</v>
      </c>
      <c r="J56" s="21">
        <v>303</v>
      </c>
      <c r="K56" s="21">
        <v>297</v>
      </c>
      <c r="L56" s="29">
        <v>2.0199999999999999E-2</v>
      </c>
      <c r="M56" s="25">
        <v>6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226</v>
      </c>
      <c r="BU56" s="21">
        <v>840</v>
      </c>
      <c r="BV56" s="21">
        <v>678</v>
      </c>
      <c r="BW56" s="29">
        <v>0.2389</v>
      </c>
      <c r="BX56" s="25">
        <v>162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297</v>
      </c>
      <c r="J57" s="21">
        <v>396</v>
      </c>
      <c r="K57" s="21">
        <v>390</v>
      </c>
      <c r="L57" s="29">
        <v>1.54E-2</v>
      </c>
      <c r="M57" s="25">
        <v>6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292</v>
      </c>
      <c r="BU57" s="21">
        <v>1479</v>
      </c>
      <c r="BV57" s="21">
        <v>1196.5</v>
      </c>
      <c r="BW57" s="29">
        <v>0.2361</v>
      </c>
      <c r="BX57" s="25">
        <v>282.5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337</v>
      </c>
      <c r="J58" s="21">
        <v>230</v>
      </c>
      <c r="K58" s="21">
        <v>226.9</v>
      </c>
      <c r="L58" s="29">
        <v>1.37E-2</v>
      </c>
      <c r="M58" s="25">
        <v>3.1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315</v>
      </c>
      <c r="BU58" s="21">
        <v>1248</v>
      </c>
      <c r="BV58" s="21">
        <v>1049</v>
      </c>
      <c r="BW58" s="29">
        <v>0.18970000000000001</v>
      </c>
      <c r="BX58" s="25">
        <v>199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298</v>
      </c>
      <c r="J59" s="21">
        <v>481.8</v>
      </c>
      <c r="K59" s="21">
        <v>480.1</v>
      </c>
      <c r="L59" s="29">
        <v>3.5000000000000001E-3</v>
      </c>
      <c r="M59" s="25">
        <v>1.7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200</v>
      </c>
      <c r="BU59" s="21">
        <v>1145</v>
      </c>
      <c r="BV59" s="21">
        <v>997.8</v>
      </c>
      <c r="BW59" s="29">
        <v>0.14749999999999999</v>
      </c>
      <c r="BX59" s="25">
        <v>147.19999999999999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78</v>
      </c>
      <c r="J60" s="21">
        <v>298.3</v>
      </c>
      <c r="K60" s="21">
        <v>300</v>
      </c>
      <c r="L60" s="29">
        <v>-5.7000000000000002E-3</v>
      </c>
      <c r="M60" s="25">
        <v>-1.7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215</v>
      </c>
      <c r="BU60" s="21">
        <v>660</v>
      </c>
      <c r="BV60" s="21">
        <v>580</v>
      </c>
      <c r="BW60" s="29">
        <v>0.13789999999999999</v>
      </c>
      <c r="BX60" s="25">
        <v>80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356</v>
      </c>
      <c r="J61" s="21">
        <v>598.4</v>
      </c>
      <c r="K61" s="21">
        <v>603.79999999999995</v>
      </c>
      <c r="L61" s="29">
        <v>-8.8999999999999999E-3</v>
      </c>
      <c r="M61" s="25">
        <v>-5.4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202</v>
      </c>
      <c r="BU61" s="21">
        <v>1272</v>
      </c>
      <c r="BV61" s="21">
        <v>1129.3</v>
      </c>
      <c r="BW61" s="29">
        <v>0.12640000000000001</v>
      </c>
      <c r="BX61" s="25">
        <v>142.69999999999999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79</v>
      </c>
      <c r="J62" s="21">
        <v>428</v>
      </c>
      <c r="K62" s="21">
        <v>432</v>
      </c>
      <c r="L62" s="29">
        <v>-9.2999999999999992E-3</v>
      </c>
      <c r="M62" s="25">
        <v>-4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294</v>
      </c>
      <c r="BU62" s="21">
        <v>703.03</v>
      </c>
      <c r="BV62" s="21">
        <v>625.02</v>
      </c>
      <c r="BW62" s="29">
        <v>0.12479999999999999</v>
      </c>
      <c r="BX62" s="25">
        <v>78.010000000000005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108</v>
      </c>
      <c r="J63" s="21">
        <v>141.56</v>
      </c>
      <c r="K63" s="21">
        <v>144.28</v>
      </c>
      <c r="L63" s="29">
        <v>-1.89E-2</v>
      </c>
      <c r="M63" s="25">
        <v>-2.72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218</v>
      </c>
      <c r="BU63" s="21">
        <v>685</v>
      </c>
      <c r="BV63" s="21">
        <v>609.9</v>
      </c>
      <c r="BW63" s="29">
        <v>0.1231</v>
      </c>
      <c r="BX63" s="25">
        <v>75.099999999999994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325</v>
      </c>
      <c r="J64" s="21">
        <v>351.4</v>
      </c>
      <c r="K64" s="21">
        <v>361</v>
      </c>
      <c r="L64" s="29">
        <v>-2.6599999999999999E-2</v>
      </c>
      <c r="M64" s="25">
        <v>-9.6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228</v>
      </c>
      <c r="BU64" s="21">
        <v>733</v>
      </c>
      <c r="BV64" s="21">
        <v>670.09</v>
      </c>
      <c r="BW64" s="29">
        <v>9.3899999999999997E-2</v>
      </c>
      <c r="BX64" s="25">
        <v>62.91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83</v>
      </c>
      <c r="J65" s="21">
        <v>216</v>
      </c>
      <c r="K65" s="21">
        <v>222</v>
      </c>
      <c r="L65" s="29">
        <v>-2.7E-2</v>
      </c>
      <c r="M65" s="25">
        <v>-6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210</v>
      </c>
      <c r="BU65" s="21">
        <v>824.1</v>
      </c>
      <c r="BV65" s="21">
        <v>754</v>
      </c>
      <c r="BW65" s="29">
        <v>9.2999999999999999E-2</v>
      </c>
      <c r="BX65" s="25">
        <v>70.099999999999994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310</v>
      </c>
      <c r="J66" s="21">
        <v>492.1</v>
      </c>
      <c r="K66" s="21">
        <v>506</v>
      </c>
      <c r="L66" s="29">
        <v>-2.75E-2</v>
      </c>
      <c r="M66" s="25">
        <v>-13.9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335</v>
      </c>
      <c r="BU66" s="21">
        <v>2000</v>
      </c>
      <c r="BV66" s="21">
        <v>1850</v>
      </c>
      <c r="BW66" s="29">
        <v>8.1100000000000005E-2</v>
      </c>
      <c r="BX66" s="25">
        <v>150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311</v>
      </c>
      <c r="J67" s="21">
        <v>453.2</v>
      </c>
      <c r="K67" s="21">
        <v>467.1</v>
      </c>
      <c r="L67" s="29">
        <v>-2.98E-2</v>
      </c>
      <c r="M67" s="25">
        <v>-13.9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201</v>
      </c>
      <c r="BU67" s="21">
        <v>908.9</v>
      </c>
      <c r="BV67" s="21">
        <v>868</v>
      </c>
      <c r="BW67" s="29">
        <v>4.7100000000000003E-2</v>
      </c>
      <c r="BX67" s="25">
        <v>40.9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299</v>
      </c>
      <c r="J68" s="21">
        <v>315</v>
      </c>
      <c r="K68" s="21">
        <v>326</v>
      </c>
      <c r="L68" s="29">
        <v>-3.3700000000000001E-2</v>
      </c>
      <c r="M68" s="25">
        <v>-11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291</v>
      </c>
      <c r="BU68" s="21">
        <v>1810.5</v>
      </c>
      <c r="BV68" s="21">
        <v>1732</v>
      </c>
      <c r="BW68" s="29">
        <v>4.53E-2</v>
      </c>
      <c r="BX68" s="25">
        <v>78.5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280</v>
      </c>
      <c r="J69" s="33">
        <v>282</v>
      </c>
      <c r="K69" s="33">
        <v>292</v>
      </c>
      <c r="L69" s="34">
        <v>-3.4200000000000001E-2</v>
      </c>
      <c r="M69" s="28">
        <v>-10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293</v>
      </c>
      <c r="BU69" s="21">
        <v>1330</v>
      </c>
      <c r="BV69" s="21">
        <v>1281</v>
      </c>
      <c r="BW69" s="29">
        <v>3.8300000000000001E-2</v>
      </c>
      <c r="BX69" s="25">
        <v>49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109</v>
      </c>
      <c r="J70" s="21">
        <v>188</v>
      </c>
      <c r="K70" s="21">
        <v>195.5</v>
      </c>
      <c r="L70" s="29">
        <v>-3.8399999999999997E-2</v>
      </c>
      <c r="M70" s="21">
        <v>-7.5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190</v>
      </c>
      <c r="BU70" s="21">
        <v>672.1</v>
      </c>
      <c r="BV70" s="21">
        <v>663</v>
      </c>
      <c r="BW70" s="29">
        <v>1.37E-2</v>
      </c>
      <c r="BX70" s="25">
        <v>9.1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368</v>
      </c>
      <c r="J71" s="21">
        <v>510</v>
      </c>
      <c r="K71" s="21">
        <v>532.20000000000005</v>
      </c>
      <c r="L71" s="29">
        <v>-4.1700000000000001E-2</v>
      </c>
      <c r="M71" s="21">
        <v>-22.2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192</v>
      </c>
      <c r="BU71" s="21">
        <v>658.7</v>
      </c>
      <c r="BV71" s="21">
        <v>651.70000000000005</v>
      </c>
      <c r="BW71" s="29">
        <v>1.0699999999999999E-2</v>
      </c>
      <c r="BX71" s="25">
        <v>7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324</v>
      </c>
      <c r="J72" s="21">
        <v>426.5</v>
      </c>
      <c r="K72" s="21">
        <v>450</v>
      </c>
      <c r="L72" s="29">
        <v>-5.2200000000000003E-2</v>
      </c>
      <c r="M72" s="21">
        <v>-23.5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220</v>
      </c>
      <c r="BU72" s="33">
        <v>1180</v>
      </c>
      <c r="BV72" s="33">
        <v>1174.9000000000001</v>
      </c>
      <c r="BW72" s="34">
        <v>4.3E-3</v>
      </c>
      <c r="BX72" s="28">
        <v>5.0999999999999996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320</v>
      </c>
      <c r="J73" s="21">
        <v>646</v>
      </c>
      <c r="K73" s="21">
        <v>690</v>
      </c>
      <c r="L73" s="29">
        <v>-6.3799999999999996E-2</v>
      </c>
      <c r="M73" s="21">
        <v>-44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205</v>
      </c>
      <c r="BU73" s="21">
        <v>772.4</v>
      </c>
      <c r="BV73" s="21">
        <v>796</v>
      </c>
      <c r="BW73" s="29">
        <v>-2.9600000000000001E-2</v>
      </c>
      <c r="BX73" s="21">
        <v>-23.6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273</v>
      </c>
      <c r="J74" s="21">
        <v>425</v>
      </c>
      <c r="K74" s="21">
        <v>454.9</v>
      </c>
      <c r="L74" s="29">
        <v>-6.5699999999999995E-2</v>
      </c>
      <c r="M74" s="21">
        <v>-29.9</v>
      </c>
      <c r="N74" s="35"/>
      <c r="O74" s="35"/>
      <c r="P74" s="35"/>
      <c r="BT74" s="21" t="s">
        <v>209</v>
      </c>
      <c r="BU74" s="21">
        <v>595</v>
      </c>
      <c r="BV74" s="21">
        <v>615</v>
      </c>
      <c r="BW74" s="29">
        <v>-3.2500000000000001E-2</v>
      </c>
      <c r="BX74" s="21">
        <v>-20</v>
      </c>
    </row>
    <row r="75" spans="1:84" x14ac:dyDescent="0.3">
      <c r="I75" s="21" t="s">
        <v>321</v>
      </c>
      <c r="J75" s="21">
        <v>355</v>
      </c>
      <c r="K75" s="21">
        <v>380</v>
      </c>
      <c r="L75" s="29">
        <v>-6.5799999999999997E-2</v>
      </c>
      <c r="M75" s="21">
        <v>-25</v>
      </c>
      <c r="BT75" s="21" t="s">
        <v>191</v>
      </c>
      <c r="BU75" s="21">
        <v>715</v>
      </c>
      <c r="BV75" s="21">
        <v>759.09</v>
      </c>
      <c r="BW75" s="29">
        <v>-5.8099999999999999E-2</v>
      </c>
      <c r="BX75" s="21">
        <v>-44.09</v>
      </c>
    </row>
    <row r="76" spans="1:84" x14ac:dyDescent="0.3">
      <c r="I76" s="21" t="s">
        <v>96</v>
      </c>
      <c r="J76" s="21">
        <v>387.3</v>
      </c>
      <c r="K76" s="21">
        <v>415</v>
      </c>
      <c r="L76" s="29">
        <v>-6.6699999999999995E-2</v>
      </c>
      <c r="M76" s="21">
        <v>-27.7</v>
      </c>
      <c r="BT76" s="21" t="s">
        <v>232</v>
      </c>
      <c r="BU76" s="21">
        <v>1317</v>
      </c>
      <c r="BV76" s="21">
        <v>1407</v>
      </c>
      <c r="BW76" s="29">
        <v>-6.4000000000000001E-2</v>
      </c>
      <c r="BX76" s="21">
        <v>-90</v>
      </c>
    </row>
    <row r="77" spans="1:84" x14ac:dyDescent="0.3">
      <c r="I77" s="21" t="s">
        <v>285</v>
      </c>
      <c r="J77" s="21">
        <v>441.9</v>
      </c>
      <c r="K77" s="21">
        <v>475</v>
      </c>
      <c r="L77" s="29">
        <v>-6.9699999999999998E-2</v>
      </c>
      <c r="M77" s="21">
        <v>-33.1</v>
      </c>
      <c r="BT77" s="21" t="s">
        <v>212</v>
      </c>
      <c r="BU77" s="21">
        <v>670</v>
      </c>
      <c r="BV77" s="21">
        <v>720</v>
      </c>
      <c r="BW77" s="29">
        <v>-6.9400000000000003E-2</v>
      </c>
      <c r="BX77" s="21">
        <v>-50</v>
      </c>
    </row>
    <row r="78" spans="1:84" x14ac:dyDescent="0.3">
      <c r="I78" s="21" t="s">
        <v>105</v>
      </c>
      <c r="J78" s="21">
        <v>198</v>
      </c>
      <c r="K78" s="21">
        <v>215</v>
      </c>
      <c r="L78" s="29">
        <v>-7.9100000000000004E-2</v>
      </c>
      <c r="M78" s="21">
        <v>-17</v>
      </c>
      <c r="BT78" s="21" t="s">
        <v>197</v>
      </c>
      <c r="BU78" s="21">
        <v>580</v>
      </c>
      <c r="BV78" s="21">
        <v>625</v>
      </c>
      <c r="BW78" s="29">
        <v>-7.1999999999999995E-2</v>
      </c>
      <c r="BX78" s="21">
        <v>-45</v>
      </c>
    </row>
    <row r="79" spans="1:84" x14ac:dyDescent="0.3">
      <c r="I79" s="21" t="s">
        <v>116</v>
      </c>
      <c r="J79" s="21">
        <v>520</v>
      </c>
      <c r="K79" s="21">
        <v>565.22</v>
      </c>
      <c r="L79" s="29">
        <v>-0.08</v>
      </c>
      <c r="M79" s="21">
        <v>-45.22</v>
      </c>
      <c r="BT79" s="21" t="s">
        <v>229</v>
      </c>
      <c r="BU79" s="21">
        <v>1735</v>
      </c>
      <c r="BV79" s="21">
        <v>1870</v>
      </c>
      <c r="BW79" s="29">
        <v>-7.22E-2</v>
      </c>
      <c r="BX79" s="21">
        <v>-135</v>
      </c>
    </row>
    <row r="80" spans="1:84" x14ac:dyDescent="0.3">
      <c r="I80" s="21" t="s">
        <v>102</v>
      </c>
      <c r="J80" s="21">
        <v>217</v>
      </c>
      <c r="K80" s="21">
        <v>237</v>
      </c>
      <c r="L80" s="29">
        <v>-8.4400000000000003E-2</v>
      </c>
      <c r="M80" s="21">
        <v>-20</v>
      </c>
      <c r="BT80" s="21" t="s">
        <v>222</v>
      </c>
      <c r="BU80" s="21">
        <v>822.1</v>
      </c>
      <c r="BV80" s="21">
        <v>903.1</v>
      </c>
      <c r="BW80" s="29">
        <v>-8.9700000000000002E-2</v>
      </c>
      <c r="BX80" s="21">
        <v>-81</v>
      </c>
    </row>
    <row r="81" spans="9:76" x14ac:dyDescent="0.3">
      <c r="I81" s="21" t="s">
        <v>85</v>
      </c>
      <c r="J81" s="21">
        <v>250</v>
      </c>
      <c r="K81" s="21">
        <v>276</v>
      </c>
      <c r="L81" s="29">
        <v>-9.4200000000000006E-2</v>
      </c>
      <c r="M81" s="21">
        <v>-26</v>
      </c>
      <c r="BT81" s="21" t="s">
        <v>206</v>
      </c>
      <c r="BU81" s="21">
        <v>804</v>
      </c>
      <c r="BV81" s="21">
        <v>893.5</v>
      </c>
      <c r="BW81" s="29">
        <v>-0.1002</v>
      </c>
      <c r="BX81" s="21">
        <v>-89.5</v>
      </c>
    </row>
    <row r="82" spans="9:76" x14ac:dyDescent="0.3">
      <c r="I82" s="21" t="s">
        <v>279</v>
      </c>
      <c r="J82" s="21">
        <v>470</v>
      </c>
      <c r="K82" s="21">
        <v>519</v>
      </c>
      <c r="L82" s="29">
        <v>-9.4399999999999998E-2</v>
      </c>
      <c r="M82" s="21">
        <v>-49</v>
      </c>
      <c r="BT82" s="21" t="s">
        <v>199</v>
      </c>
      <c r="BU82" s="21">
        <v>809</v>
      </c>
      <c r="BV82" s="21">
        <v>909</v>
      </c>
      <c r="BW82" s="29">
        <v>-0.11</v>
      </c>
      <c r="BX82" s="21">
        <v>-100</v>
      </c>
    </row>
    <row r="83" spans="9:76" x14ac:dyDescent="0.3">
      <c r="I83" s="21" t="s">
        <v>304</v>
      </c>
      <c r="J83" s="21">
        <v>399</v>
      </c>
      <c r="K83" s="21">
        <v>444</v>
      </c>
      <c r="L83" s="29">
        <v>-0.1014</v>
      </c>
      <c r="M83" s="21">
        <v>-45</v>
      </c>
      <c r="BT83" s="21"/>
      <c r="BU83" s="21"/>
      <c r="BV83" s="21"/>
      <c r="BW83" s="29"/>
      <c r="BX83" s="21"/>
    </row>
    <row r="84" spans="9:76" x14ac:dyDescent="0.3">
      <c r="I84" s="21" t="s">
        <v>81</v>
      </c>
      <c r="J84" s="21">
        <v>228</v>
      </c>
      <c r="K84" s="21">
        <v>254</v>
      </c>
      <c r="L84" s="29">
        <v>-0.1024</v>
      </c>
      <c r="M84" s="21">
        <v>-26</v>
      </c>
      <c r="BT84" s="21"/>
      <c r="BU84" s="21"/>
      <c r="BV84" s="21"/>
      <c r="BW84" s="29"/>
      <c r="BX84" s="21"/>
    </row>
    <row r="85" spans="9:76" x14ac:dyDescent="0.3">
      <c r="I85" s="21" t="s">
        <v>84</v>
      </c>
      <c r="J85" s="21">
        <v>228</v>
      </c>
      <c r="K85" s="21">
        <v>254</v>
      </c>
      <c r="L85" s="29">
        <v>-0.1024</v>
      </c>
      <c r="M85" s="21">
        <v>-26</v>
      </c>
      <c r="BT85" s="21"/>
      <c r="BU85" s="21"/>
      <c r="BV85" s="21"/>
      <c r="BW85" s="29"/>
      <c r="BX85" s="21"/>
    </row>
    <row r="86" spans="9:76" x14ac:dyDescent="0.3">
      <c r="I86" s="21" t="s">
        <v>312</v>
      </c>
      <c r="J86" s="21">
        <v>284.89999999999998</v>
      </c>
      <c r="K86" s="21">
        <v>319</v>
      </c>
      <c r="L86" s="29">
        <v>-0.1069</v>
      </c>
      <c r="M86" s="21">
        <v>-34.1</v>
      </c>
    </row>
    <row r="87" spans="9:76" x14ac:dyDescent="0.3">
      <c r="I87" s="21" t="s">
        <v>93</v>
      </c>
      <c r="J87" s="21">
        <v>223.9</v>
      </c>
      <c r="K87" s="21">
        <v>251.5</v>
      </c>
      <c r="L87" s="29">
        <v>-0.10970000000000001</v>
      </c>
      <c r="M87" s="21">
        <v>-27.6</v>
      </c>
    </row>
    <row r="88" spans="9:76" x14ac:dyDescent="0.3">
      <c r="I88" s="21" t="s">
        <v>86</v>
      </c>
      <c r="J88" s="21">
        <v>324</v>
      </c>
      <c r="K88" s="21">
        <v>364</v>
      </c>
      <c r="L88" s="29">
        <v>-0.1099</v>
      </c>
      <c r="M88" s="21">
        <v>-40</v>
      </c>
    </row>
    <row r="89" spans="9:76" x14ac:dyDescent="0.3">
      <c r="I89" s="21" t="s">
        <v>95</v>
      </c>
      <c r="J89" s="21">
        <v>158.5</v>
      </c>
      <c r="K89" s="21">
        <v>178.7</v>
      </c>
      <c r="L89" s="29">
        <v>-0.113</v>
      </c>
      <c r="M89" s="21">
        <v>-20.2</v>
      </c>
    </row>
    <row r="90" spans="9:76" x14ac:dyDescent="0.3">
      <c r="I90" s="21" t="s">
        <v>115</v>
      </c>
      <c r="J90" s="21">
        <v>292</v>
      </c>
      <c r="K90" s="21">
        <v>330</v>
      </c>
      <c r="L90" s="29">
        <v>-0.1152</v>
      </c>
      <c r="M90" s="21">
        <v>-38</v>
      </c>
    </row>
    <row r="91" spans="9:76" x14ac:dyDescent="0.3">
      <c r="I91" s="21" t="s">
        <v>350</v>
      </c>
      <c r="J91" s="21">
        <v>451.1</v>
      </c>
      <c r="K91" s="21">
        <v>510</v>
      </c>
      <c r="L91" s="29">
        <v>-0.11550000000000001</v>
      </c>
      <c r="M91" s="21">
        <v>-58.9</v>
      </c>
    </row>
    <row r="92" spans="9:76" x14ac:dyDescent="0.3">
      <c r="I92" s="21" t="s">
        <v>92</v>
      </c>
      <c r="J92" s="21">
        <v>330</v>
      </c>
      <c r="K92" s="21">
        <v>375.36</v>
      </c>
      <c r="L92" s="29">
        <v>-0.1208</v>
      </c>
      <c r="M92" s="21">
        <v>-45.36</v>
      </c>
    </row>
    <row r="93" spans="9:76" x14ac:dyDescent="0.3">
      <c r="I93" s="21" t="s">
        <v>91</v>
      </c>
      <c r="J93" s="21">
        <v>220</v>
      </c>
      <c r="K93" s="21">
        <v>251</v>
      </c>
      <c r="L93" s="29">
        <v>-0.1235</v>
      </c>
      <c r="M93" s="21">
        <v>-31</v>
      </c>
    </row>
    <row r="94" spans="9:76" x14ac:dyDescent="0.3">
      <c r="I94" s="21" t="s">
        <v>101</v>
      </c>
      <c r="J94" s="21">
        <v>226.1</v>
      </c>
      <c r="K94" s="21">
        <v>259</v>
      </c>
      <c r="L94" s="29">
        <v>-0.127</v>
      </c>
      <c r="M94" s="21">
        <v>-32.9</v>
      </c>
    </row>
    <row r="95" spans="9:76" x14ac:dyDescent="0.3">
      <c r="I95" s="21" t="s">
        <v>89</v>
      </c>
      <c r="J95" s="21">
        <v>229.9</v>
      </c>
      <c r="K95" s="21">
        <v>263.7</v>
      </c>
      <c r="L95" s="29">
        <v>-0.12820000000000001</v>
      </c>
      <c r="M95" s="21">
        <v>-33.799999999999997</v>
      </c>
    </row>
    <row r="96" spans="9:76" x14ac:dyDescent="0.3">
      <c r="I96" s="21" t="s">
        <v>111</v>
      </c>
      <c r="J96" s="21">
        <v>130.9</v>
      </c>
      <c r="K96" s="21">
        <v>151</v>
      </c>
      <c r="L96" s="29">
        <v>-0.1331</v>
      </c>
      <c r="M96" s="21">
        <v>-20.100000000000001</v>
      </c>
    </row>
    <row r="97" spans="9:13" x14ac:dyDescent="0.3">
      <c r="I97" s="21" t="s">
        <v>88</v>
      </c>
      <c r="J97" s="21">
        <v>157</v>
      </c>
      <c r="K97" s="21">
        <v>182.1</v>
      </c>
      <c r="L97" s="29">
        <v>-0.13780000000000001</v>
      </c>
      <c r="M97" s="21">
        <v>-25.1</v>
      </c>
    </row>
    <row r="98" spans="9:13" x14ac:dyDescent="0.3">
      <c r="I98" s="21" t="s">
        <v>100</v>
      </c>
      <c r="J98" s="21">
        <v>222</v>
      </c>
      <c r="K98" s="21">
        <v>260</v>
      </c>
      <c r="L98" s="29">
        <v>-0.1462</v>
      </c>
      <c r="M98" s="21">
        <v>-38</v>
      </c>
    </row>
    <row r="99" spans="9:13" x14ac:dyDescent="0.3">
      <c r="I99" s="21" t="s">
        <v>107</v>
      </c>
      <c r="J99" s="21">
        <v>264.5</v>
      </c>
      <c r="K99" s="21">
        <v>310</v>
      </c>
      <c r="L99" s="29">
        <v>-0.14680000000000001</v>
      </c>
      <c r="M99" s="21">
        <v>-45.5</v>
      </c>
    </row>
    <row r="100" spans="9:13" x14ac:dyDescent="0.3">
      <c r="I100" s="21" t="s">
        <v>276</v>
      </c>
      <c r="J100" s="21">
        <v>484</v>
      </c>
      <c r="K100" s="21">
        <v>568.1</v>
      </c>
      <c r="L100" s="29">
        <v>-0.14799999999999999</v>
      </c>
      <c r="M100" s="21">
        <v>-84.1</v>
      </c>
    </row>
    <row r="101" spans="9:13" x14ac:dyDescent="0.3">
      <c r="I101" s="21" t="s">
        <v>281</v>
      </c>
      <c r="J101" s="21">
        <v>289.89999999999998</v>
      </c>
      <c r="K101" s="21">
        <v>341</v>
      </c>
      <c r="L101" s="29">
        <v>-0.14990000000000001</v>
      </c>
      <c r="M101" s="21">
        <v>-51.1</v>
      </c>
    </row>
    <row r="102" spans="9:13" x14ac:dyDescent="0.3">
      <c r="I102" s="21" t="s">
        <v>117</v>
      </c>
      <c r="J102" s="21">
        <v>435</v>
      </c>
      <c r="K102" s="21">
        <v>513.79999999999995</v>
      </c>
      <c r="L102" s="29">
        <v>-0.15340000000000001</v>
      </c>
      <c r="M102" s="21">
        <v>-78.8</v>
      </c>
    </row>
    <row r="103" spans="9:13" x14ac:dyDescent="0.3">
      <c r="I103" s="21" t="s">
        <v>104</v>
      </c>
      <c r="J103" s="21">
        <v>265</v>
      </c>
      <c r="K103" s="21">
        <v>313.3</v>
      </c>
      <c r="L103" s="29">
        <v>-0.1542</v>
      </c>
      <c r="M103" s="21">
        <v>-48.3</v>
      </c>
    </row>
    <row r="104" spans="9:13" x14ac:dyDescent="0.3">
      <c r="I104" s="21" t="s">
        <v>112</v>
      </c>
      <c r="J104" s="21">
        <v>142.9</v>
      </c>
      <c r="K104" s="21">
        <v>169.1</v>
      </c>
      <c r="L104" s="29">
        <v>-0.15490000000000001</v>
      </c>
      <c r="M104" s="21">
        <v>-26.2</v>
      </c>
    </row>
    <row r="105" spans="9:13" x14ac:dyDescent="0.3">
      <c r="I105" s="21" t="s">
        <v>103</v>
      </c>
      <c r="J105" s="21">
        <v>163.30000000000001</v>
      </c>
      <c r="K105" s="21">
        <v>193.5</v>
      </c>
      <c r="L105" s="29">
        <v>-0.15609999999999999</v>
      </c>
      <c r="M105" s="21">
        <v>-30.2</v>
      </c>
    </row>
    <row r="106" spans="9:13" x14ac:dyDescent="0.3">
      <c r="I106" s="21" t="s">
        <v>80</v>
      </c>
      <c r="J106" s="21">
        <v>189</v>
      </c>
      <c r="K106" s="21">
        <v>224</v>
      </c>
      <c r="L106" s="29">
        <v>-0.15629999999999999</v>
      </c>
      <c r="M106" s="21">
        <v>-35</v>
      </c>
    </row>
    <row r="107" spans="9:13" x14ac:dyDescent="0.3">
      <c r="I107" s="21" t="s">
        <v>322</v>
      </c>
      <c r="J107" s="21">
        <v>355</v>
      </c>
      <c r="K107" s="21">
        <v>425</v>
      </c>
      <c r="L107" s="29">
        <v>-0.16470000000000001</v>
      </c>
      <c r="M107" s="21">
        <v>-70</v>
      </c>
    </row>
    <row r="108" spans="9:13" x14ac:dyDescent="0.3">
      <c r="I108" s="21" t="s">
        <v>94</v>
      </c>
      <c r="J108" s="21">
        <v>178</v>
      </c>
      <c r="K108" s="21">
        <v>214</v>
      </c>
      <c r="L108" s="29">
        <v>-0.16819999999999999</v>
      </c>
      <c r="M108" s="21">
        <v>-36</v>
      </c>
    </row>
    <row r="109" spans="9:13" x14ac:dyDescent="0.3">
      <c r="I109" s="21" t="s">
        <v>90</v>
      </c>
      <c r="J109" s="21">
        <v>162.9</v>
      </c>
      <c r="K109" s="21">
        <v>198</v>
      </c>
      <c r="L109" s="29">
        <v>-0.17730000000000001</v>
      </c>
      <c r="M109" s="21">
        <v>-35.1</v>
      </c>
    </row>
    <row r="110" spans="9:13" x14ac:dyDescent="0.3">
      <c r="I110" s="21" t="s">
        <v>351</v>
      </c>
      <c r="J110" s="21">
        <v>520</v>
      </c>
      <c r="K110" s="21">
        <v>640</v>
      </c>
      <c r="L110" s="29">
        <v>-0.1875</v>
      </c>
      <c r="M110" s="21">
        <v>-120</v>
      </c>
    </row>
    <row r="111" spans="9:13" x14ac:dyDescent="0.3">
      <c r="I111" s="21" t="s">
        <v>369</v>
      </c>
      <c r="J111" s="21">
        <v>447.3</v>
      </c>
      <c r="K111" s="21">
        <v>551</v>
      </c>
      <c r="L111" s="29">
        <v>-0.18820000000000001</v>
      </c>
      <c r="M111" s="21">
        <v>-103.7</v>
      </c>
    </row>
    <row r="112" spans="9:13" x14ac:dyDescent="0.3">
      <c r="I112" s="21" t="s">
        <v>113</v>
      </c>
      <c r="J112" s="21">
        <v>143.9</v>
      </c>
      <c r="K112" s="21">
        <v>181.2</v>
      </c>
      <c r="L112" s="29">
        <v>-0.20580000000000001</v>
      </c>
      <c r="M112" s="21">
        <v>-37.299999999999997</v>
      </c>
    </row>
    <row r="113" spans="9:13" x14ac:dyDescent="0.3">
      <c r="I113" s="21" t="s">
        <v>370</v>
      </c>
      <c r="J113" s="21">
        <v>450</v>
      </c>
      <c r="K113" s="21">
        <v>579</v>
      </c>
      <c r="L113" s="29">
        <v>-0.2228</v>
      </c>
      <c r="M113" s="21">
        <v>-129</v>
      </c>
    </row>
    <row r="114" spans="9:13" x14ac:dyDescent="0.3">
      <c r="I114" s="21" t="s">
        <v>97</v>
      </c>
      <c r="J114" s="21">
        <v>203</v>
      </c>
      <c r="K114" s="21">
        <v>261.89999999999998</v>
      </c>
      <c r="L114" s="29">
        <v>-0.22489999999999999</v>
      </c>
      <c r="M114" s="21">
        <v>-58.9</v>
      </c>
    </row>
    <row r="115" spans="9:13" x14ac:dyDescent="0.3">
      <c r="I115" s="21" t="s">
        <v>302</v>
      </c>
      <c r="J115" s="21">
        <v>162.9</v>
      </c>
      <c r="K115" s="21">
        <v>213.33</v>
      </c>
      <c r="L115" s="29">
        <v>-0.2364</v>
      </c>
      <c r="M115" s="21">
        <v>-50.43</v>
      </c>
    </row>
    <row r="116" spans="9:13" x14ac:dyDescent="0.3">
      <c r="I116" s="21" t="s">
        <v>82</v>
      </c>
      <c r="J116" s="21">
        <v>502.7</v>
      </c>
      <c r="K116" s="21">
        <v>741.3</v>
      </c>
      <c r="L116" s="29">
        <v>-0.32190000000000002</v>
      </c>
      <c r="M116" s="21">
        <v>-238.6</v>
      </c>
    </row>
    <row r="117" spans="9:13" x14ac:dyDescent="0.3">
      <c r="I117" s="21" t="s">
        <v>277</v>
      </c>
      <c r="J117" s="21">
        <v>466</v>
      </c>
      <c r="K117" s="21">
        <v>700</v>
      </c>
      <c r="L117" s="29">
        <v>-0.33429999999999999</v>
      </c>
      <c r="M117" s="21">
        <v>-234</v>
      </c>
    </row>
    <row r="118" spans="9:13" x14ac:dyDescent="0.3">
      <c r="I118" s="21" t="s">
        <v>114</v>
      </c>
      <c r="J118" s="21">
        <v>160.9</v>
      </c>
      <c r="K118" s="21">
        <v>248</v>
      </c>
      <c r="L118" s="29">
        <v>-0.35120000000000001</v>
      </c>
      <c r="M118" s="21">
        <v>-87.1</v>
      </c>
    </row>
    <row r="119" spans="9:13" x14ac:dyDescent="0.3">
      <c r="I119" s="21" t="s">
        <v>327</v>
      </c>
      <c r="J119" s="21">
        <v>362</v>
      </c>
      <c r="K119" s="21">
        <v>560.1</v>
      </c>
      <c r="L119" s="29">
        <v>-0.35370000000000001</v>
      </c>
      <c r="M119" s="21">
        <v>-198.1</v>
      </c>
    </row>
    <row r="120" spans="9:13" x14ac:dyDescent="0.3">
      <c r="I120" s="21" t="s">
        <v>106</v>
      </c>
      <c r="J120" s="21">
        <v>149</v>
      </c>
      <c r="K120" s="21">
        <v>241</v>
      </c>
      <c r="L120" s="29">
        <v>-0.38169999999999998</v>
      </c>
      <c r="M120" s="21">
        <v>-92</v>
      </c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CDED4-55E9-421D-AB7C-B5C5576E4A39}">
  <dimension ref="A1:CF120"/>
  <sheetViews>
    <sheetView topLeftCell="G16" zoomScale="78" zoomScaleNormal="70" workbookViewId="0">
      <selection activeCell="CG56" sqref="CG56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271</v>
      </c>
      <c r="B1" s="76"/>
      <c r="C1" s="76"/>
      <c r="D1" s="77"/>
      <c r="I1" s="35"/>
      <c r="J1" s="66" t="s">
        <v>43</v>
      </c>
      <c r="K1" s="67"/>
      <c r="L1" s="67"/>
      <c r="M1" s="67"/>
      <c r="N1" s="67"/>
      <c r="O1" s="67"/>
      <c r="P1" s="68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9"/>
      <c r="K2" s="70"/>
      <c r="L2" s="70"/>
      <c r="M2" s="70"/>
      <c r="N2" s="70"/>
      <c r="O2" s="70"/>
      <c r="P2" s="71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272</v>
      </c>
      <c r="D3" s="25"/>
      <c r="I3" s="35"/>
      <c r="J3" s="69"/>
      <c r="K3" s="70"/>
      <c r="L3" s="70"/>
      <c r="M3" s="70"/>
      <c r="N3" s="70"/>
      <c r="O3" s="70"/>
      <c r="P3" s="71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44</v>
      </c>
      <c r="L5" s="21">
        <v>3848.71</v>
      </c>
      <c r="M5" s="21">
        <v>2140.7800000000002</v>
      </c>
      <c r="N5" s="29">
        <v>0.79779999999999995</v>
      </c>
      <c r="O5" s="21">
        <v>1707.93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46</v>
      </c>
      <c r="L6" s="21">
        <v>122.74</v>
      </c>
      <c r="M6" s="21">
        <v>72.739999999999995</v>
      </c>
      <c r="N6" s="29">
        <v>0.68740000000000001</v>
      </c>
      <c r="O6" s="21">
        <v>50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55</v>
      </c>
      <c r="L7" s="21">
        <v>1684.93</v>
      </c>
      <c r="M7" s="21">
        <v>1024</v>
      </c>
      <c r="N7" s="29">
        <v>0.64539999999999997</v>
      </c>
      <c r="O7" s="21">
        <v>660.93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45</v>
      </c>
      <c r="L8" s="21">
        <v>3809.66</v>
      </c>
      <c r="M8" s="21">
        <v>2355.92</v>
      </c>
      <c r="N8" s="29">
        <v>0.61709999999999998</v>
      </c>
      <c r="O8" s="21">
        <v>1453.74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49</v>
      </c>
      <c r="L9" s="21">
        <v>4216.1099999999997</v>
      </c>
      <c r="M9" s="21">
        <v>2704.81</v>
      </c>
      <c r="N9" s="29">
        <v>0.55869999999999997</v>
      </c>
      <c r="O9" s="21">
        <v>1511.3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32</v>
      </c>
      <c r="L10" s="21">
        <v>3000.81</v>
      </c>
      <c r="M10" s="21">
        <v>1974.5</v>
      </c>
      <c r="N10" s="29">
        <v>0.51980000000000004</v>
      </c>
      <c r="O10" s="21">
        <v>1026.31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53</v>
      </c>
      <c r="L11" s="21">
        <v>7755.99</v>
      </c>
      <c r="M11" s="21">
        <v>5137.68</v>
      </c>
      <c r="N11" s="29">
        <v>0.50960000000000005</v>
      </c>
      <c r="O11" s="21">
        <v>2618.31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51</v>
      </c>
      <c r="L12" s="21">
        <v>14714.58</v>
      </c>
      <c r="M12" s="21">
        <v>9872.9500000000007</v>
      </c>
      <c r="N12" s="29">
        <v>0.4904</v>
      </c>
      <c r="O12" s="21">
        <v>4841.63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50</v>
      </c>
      <c r="L13" s="21">
        <v>2350.52</v>
      </c>
      <c r="M13" s="21">
        <v>1591.68</v>
      </c>
      <c r="N13" s="29">
        <v>0.4768</v>
      </c>
      <c r="O13" s="21">
        <v>758.84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47</v>
      </c>
      <c r="L14" s="21">
        <v>5762.85</v>
      </c>
      <c r="M14" s="21">
        <v>4091.12</v>
      </c>
      <c r="N14" s="29">
        <v>0.40860000000000002</v>
      </c>
      <c r="O14" s="21">
        <v>1671.73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48</v>
      </c>
      <c r="L15" s="21">
        <v>14363.78</v>
      </c>
      <c r="M15" s="21">
        <v>10561.18</v>
      </c>
      <c r="N15" s="29">
        <v>0.36009999999999998</v>
      </c>
      <c r="O15" s="21">
        <v>3802.6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54</v>
      </c>
      <c r="L16" s="21">
        <v>5419.98</v>
      </c>
      <c r="M16" s="21">
        <v>4220.96</v>
      </c>
      <c r="N16" s="29">
        <v>0.28410000000000002</v>
      </c>
      <c r="O16" s="21">
        <v>1199.02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52</v>
      </c>
      <c r="L17" s="21">
        <v>8024.57</v>
      </c>
      <c r="M17" s="21">
        <v>6353.23</v>
      </c>
      <c r="N17" s="29">
        <v>0.2631</v>
      </c>
      <c r="O17" s="41">
        <v>1671.34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56</v>
      </c>
      <c r="L18" s="33">
        <v>22.29</v>
      </c>
      <c r="M18" s="33">
        <v>18.12</v>
      </c>
      <c r="N18" s="34">
        <v>0.2301</v>
      </c>
      <c r="O18" s="33">
        <v>4.17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2" t="s">
        <v>77</v>
      </c>
      <c r="C26" s="73"/>
      <c r="D26" s="73"/>
      <c r="E26" s="73"/>
      <c r="F26" s="74"/>
      <c r="G26" s="35"/>
      <c r="H26" s="35"/>
      <c r="I26" s="35"/>
      <c r="J26" s="35"/>
      <c r="K26" s="35"/>
      <c r="L26" s="35"/>
      <c r="M26" s="35"/>
      <c r="N26" s="35"/>
      <c r="O26" s="35"/>
      <c r="P26" s="60" t="s">
        <v>124</v>
      </c>
      <c r="Q26" s="61"/>
      <c r="R26" s="61"/>
      <c r="S26" s="61"/>
      <c r="T26" s="62"/>
      <c r="U26" s="35"/>
      <c r="V26" s="35"/>
      <c r="W26" s="60" t="s">
        <v>141</v>
      </c>
      <c r="X26" s="61"/>
      <c r="Y26" s="61"/>
      <c r="Z26" s="61"/>
      <c r="AA26" s="62"/>
      <c r="AB26" s="35"/>
      <c r="AC26" s="35"/>
      <c r="AD26" s="60" t="s">
        <v>153</v>
      </c>
      <c r="AE26" s="61"/>
      <c r="AF26" s="61"/>
      <c r="AG26" s="61"/>
      <c r="AH26" s="62"/>
      <c r="AI26" s="35"/>
      <c r="AJ26" s="35"/>
      <c r="AK26" s="60" t="s">
        <v>174</v>
      </c>
      <c r="AL26" s="61"/>
      <c r="AM26" s="61"/>
      <c r="AN26" s="61"/>
      <c r="AO26" s="62"/>
      <c r="AP26" s="35"/>
      <c r="AQ26" s="35"/>
      <c r="AR26" s="60" t="s">
        <v>177</v>
      </c>
      <c r="AS26" s="61"/>
      <c r="AT26" s="61"/>
      <c r="AU26" s="61"/>
      <c r="AV26" s="62"/>
      <c r="AW26" s="35"/>
      <c r="AX26" s="35"/>
      <c r="AY26" s="60" t="s">
        <v>178</v>
      </c>
      <c r="AZ26" s="61"/>
      <c r="BA26" s="61"/>
      <c r="BB26" s="61"/>
      <c r="BC26" s="62"/>
      <c r="BD26" s="35"/>
      <c r="BE26" s="35"/>
      <c r="BF26" s="60" t="s">
        <v>179</v>
      </c>
      <c r="BG26" s="61"/>
      <c r="BH26" s="61"/>
      <c r="BI26" s="61"/>
      <c r="BJ26" s="62"/>
      <c r="BK26" s="35"/>
      <c r="BL26" s="35"/>
      <c r="BM26" s="60" t="s">
        <v>188</v>
      </c>
      <c r="BN26" s="61"/>
      <c r="BO26" s="61"/>
      <c r="BP26" s="61"/>
      <c r="BQ26" s="62"/>
      <c r="BR26" s="35"/>
      <c r="BS26" s="35"/>
      <c r="BT26" s="60" t="s">
        <v>189</v>
      </c>
      <c r="BU26" s="61"/>
      <c r="BV26" s="61"/>
      <c r="BW26" s="61"/>
      <c r="BX26" s="62"/>
      <c r="BY26" s="35"/>
      <c r="BZ26" s="35"/>
      <c r="CA26" s="60" t="s">
        <v>234</v>
      </c>
      <c r="CB26" s="61"/>
      <c r="CC26" s="61"/>
      <c r="CD26" s="61"/>
      <c r="CE26" s="62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0" t="s">
        <v>118</v>
      </c>
      <c r="J27" s="61"/>
      <c r="K27" s="61"/>
      <c r="L27" s="61"/>
      <c r="M27" s="62"/>
      <c r="N27" s="35"/>
      <c r="O27" s="35"/>
      <c r="P27" s="63"/>
      <c r="Q27" s="64"/>
      <c r="R27" s="64"/>
      <c r="S27" s="64"/>
      <c r="T27" s="65"/>
      <c r="U27" s="35"/>
      <c r="V27" s="35"/>
      <c r="W27" s="63"/>
      <c r="X27" s="64"/>
      <c r="Y27" s="64"/>
      <c r="Z27" s="64"/>
      <c r="AA27" s="65"/>
      <c r="AB27" s="35"/>
      <c r="AC27" s="35"/>
      <c r="AD27" s="63"/>
      <c r="AE27" s="64"/>
      <c r="AF27" s="64"/>
      <c r="AG27" s="64"/>
      <c r="AH27" s="65"/>
      <c r="AI27" s="35"/>
      <c r="AJ27" s="35"/>
      <c r="AK27" s="63"/>
      <c r="AL27" s="64"/>
      <c r="AM27" s="64"/>
      <c r="AN27" s="64"/>
      <c r="AO27" s="65"/>
      <c r="AP27" s="35"/>
      <c r="AQ27" s="35"/>
      <c r="AR27" s="63"/>
      <c r="AS27" s="64"/>
      <c r="AT27" s="64"/>
      <c r="AU27" s="64"/>
      <c r="AV27" s="65"/>
      <c r="AW27" s="35"/>
      <c r="AX27" s="35"/>
      <c r="AY27" s="63"/>
      <c r="AZ27" s="64"/>
      <c r="BA27" s="64"/>
      <c r="BB27" s="64"/>
      <c r="BC27" s="65"/>
      <c r="BD27" s="35"/>
      <c r="BE27" s="35"/>
      <c r="BF27" s="63"/>
      <c r="BG27" s="64"/>
      <c r="BH27" s="64"/>
      <c r="BI27" s="64"/>
      <c r="BJ27" s="65"/>
      <c r="BK27" s="35"/>
      <c r="BL27" s="35"/>
      <c r="BM27" s="63"/>
      <c r="BN27" s="64"/>
      <c r="BO27" s="64"/>
      <c r="BP27" s="64"/>
      <c r="BQ27" s="65"/>
      <c r="BR27" s="35"/>
      <c r="BS27" s="35"/>
      <c r="BT27" s="63"/>
      <c r="BU27" s="64"/>
      <c r="BV27" s="64"/>
      <c r="BW27" s="64"/>
      <c r="BX27" s="65"/>
      <c r="BY27" s="35"/>
      <c r="BZ27" s="35"/>
      <c r="CA27" s="63"/>
      <c r="CB27" s="64"/>
      <c r="CC27" s="64"/>
      <c r="CD27" s="64"/>
      <c r="CE27" s="65"/>
      <c r="CF27" s="35"/>
    </row>
    <row r="28" spans="1:84" ht="15" thickBot="1" x14ac:dyDescent="0.35">
      <c r="A28" s="35"/>
      <c r="B28" s="24" t="s">
        <v>67</v>
      </c>
      <c r="C28" s="21">
        <v>2070</v>
      </c>
      <c r="D28" s="21">
        <v>532</v>
      </c>
      <c r="E28" s="29">
        <v>2.891</v>
      </c>
      <c r="F28" s="25">
        <v>1538</v>
      </c>
      <c r="G28" s="35"/>
      <c r="H28" s="35"/>
      <c r="I28" s="63"/>
      <c r="J28" s="64"/>
      <c r="K28" s="64"/>
      <c r="L28" s="64"/>
      <c r="M28" s="65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72</v>
      </c>
      <c r="C29" s="21">
        <v>1150</v>
      </c>
      <c r="D29" s="21">
        <v>462.9</v>
      </c>
      <c r="E29" s="29">
        <v>1.4843</v>
      </c>
      <c r="F29" s="25">
        <v>687.1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119</v>
      </c>
      <c r="Q29" s="21">
        <v>1780</v>
      </c>
      <c r="R29" s="21">
        <v>693</v>
      </c>
      <c r="S29" s="29">
        <v>1.5685</v>
      </c>
      <c r="T29" s="25">
        <v>1087</v>
      </c>
      <c r="U29" s="35"/>
      <c r="V29" s="35"/>
      <c r="W29" s="21" t="s">
        <v>136</v>
      </c>
      <c r="X29" s="21">
        <v>760</v>
      </c>
      <c r="Y29" s="21">
        <v>436.1</v>
      </c>
      <c r="Z29" s="29">
        <v>0.74270000000000003</v>
      </c>
      <c r="AA29" s="21">
        <v>323.89999999999998</v>
      </c>
      <c r="AB29" s="35"/>
      <c r="AC29" s="35"/>
      <c r="AD29" s="24" t="s">
        <v>169</v>
      </c>
      <c r="AE29" s="21">
        <v>1040</v>
      </c>
      <c r="AF29" s="21">
        <v>686.9</v>
      </c>
      <c r="AG29" s="29">
        <v>0.51400000000000001</v>
      </c>
      <c r="AH29" s="25">
        <v>353.1</v>
      </c>
      <c r="AI29" s="35"/>
      <c r="AJ29" s="35"/>
      <c r="AK29" s="24" t="s">
        <v>172</v>
      </c>
      <c r="AL29" s="21">
        <v>6899</v>
      </c>
      <c r="AM29" s="21">
        <v>4340</v>
      </c>
      <c r="AN29" s="29">
        <v>0.58960000000000001</v>
      </c>
      <c r="AO29" s="25">
        <v>2559</v>
      </c>
      <c r="AP29" s="35"/>
      <c r="AQ29" s="35"/>
      <c r="AR29" s="26" t="s">
        <v>373</v>
      </c>
      <c r="AS29" s="21">
        <v>1680</v>
      </c>
      <c r="AT29" s="21">
        <v>840</v>
      </c>
      <c r="AU29" s="29">
        <v>1</v>
      </c>
      <c r="AV29" s="25">
        <v>840</v>
      </c>
      <c r="AW29" s="35"/>
      <c r="AX29" s="35"/>
      <c r="AY29" s="24" t="s">
        <v>152</v>
      </c>
      <c r="AZ29" s="21">
        <v>1010</v>
      </c>
      <c r="BA29" s="21">
        <v>575</v>
      </c>
      <c r="BB29" s="29">
        <v>0.75649999999999995</v>
      </c>
      <c r="BC29" s="25">
        <v>435</v>
      </c>
      <c r="BD29" s="35"/>
      <c r="BE29" s="35"/>
      <c r="BF29" s="24" t="s">
        <v>180</v>
      </c>
      <c r="BG29" s="21">
        <v>729</v>
      </c>
      <c r="BH29" s="21">
        <v>499.4</v>
      </c>
      <c r="BI29" s="29">
        <v>0.45979999999999999</v>
      </c>
      <c r="BJ29" s="25">
        <v>229.6</v>
      </c>
      <c r="BK29" s="35"/>
      <c r="BL29" s="35"/>
      <c r="BM29" s="24" t="s">
        <v>186</v>
      </c>
      <c r="BN29" s="21">
        <v>1300</v>
      </c>
      <c r="BO29" s="21">
        <v>737</v>
      </c>
      <c r="BP29" s="29">
        <v>0.76390000000000002</v>
      </c>
      <c r="BQ29" s="25">
        <v>563</v>
      </c>
      <c r="BR29" s="35"/>
      <c r="BS29" s="35"/>
      <c r="BT29" s="24" t="s">
        <v>292</v>
      </c>
      <c r="BU29" s="21">
        <v>2830</v>
      </c>
      <c r="BV29" s="21">
        <v>1499</v>
      </c>
      <c r="BW29" s="29">
        <v>0.88790000000000002</v>
      </c>
      <c r="BX29" s="25">
        <v>1331</v>
      </c>
      <c r="BY29" s="35"/>
      <c r="BZ29" s="35"/>
      <c r="CA29" s="24" t="s">
        <v>242</v>
      </c>
      <c r="CB29" s="21">
        <v>273.10000000000002</v>
      </c>
      <c r="CC29" s="21">
        <v>136</v>
      </c>
      <c r="CD29" s="29">
        <v>1.0081</v>
      </c>
      <c r="CE29" s="25">
        <v>137.1</v>
      </c>
      <c r="CF29" s="35"/>
    </row>
    <row r="30" spans="1:84" x14ac:dyDescent="0.3">
      <c r="A30" s="35"/>
      <c r="B30" s="24" t="s">
        <v>74</v>
      </c>
      <c r="C30" s="21">
        <v>785</v>
      </c>
      <c r="D30" s="21">
        <v>341</v>
      </c>
      <c r="E30" s="29">
        <v>1.3021</v>
      </c>
      <c r="F30" s="25">
        <v>444</v>
      </c>
      <c r="G30" s="35"/>
      <c r="H30" s="35"/>
      <c r="I30" s="24" t="s">
        <v>304</v>
      </c>
      <c r="J30" s="21">
        <v>930</v>
      </c>
      <c r="K30" s="21">
        <v>390</v>
      </c>
      <c r="L30" s="29">
        <v>1.3846000000000001</v>
      </c>
      <c r="M30" s="25">
        <v>540</v>
      </c>
      <c r="N30" s="35"/>
      <c r="O30" s="35"/>
      <c r="P30" s="24" t="s">
        <v>120</v>
      </c>
      <c r="Q30" s="21">
        <v>344.5</v>
      </c>
      <c r="R30" s="21">
        <v>160.6</v>
      </c>
      <c r="S30" s="29">
        <v>1.1451</v>
      </c>
      <c r="T30" s="25">
        <v>183.9</v>
      </c>
      <c r="U30" s="35"/>
      <c r="V30" s="35"/>
      <c r="W30" s="21" t="s">
        <v>127</v>
      </c>
      <c r="X30" s="21">
        <v>485</v>
      </c>
      <c r="Y30" s="21">
        <v>318.10000000000002</v>
      </c>
      <c r="Z30" s="29">
        <v>0.52470000000000006</v>
      </c>
      <c r="AA30" s="21">
        <v>166.9</v>
      </c>
      <c r="AB30" s="35"/>
      <c r="AC30" s="35"/>
      <c r="AD30" s="24" t="s">
        <v>164</v>
      </c>
      <c r="AE30" s="21">
        <v>1109.0999999999999</v>
      </c>
      <c r="AF30" s="21">
        <v>754.2</v>
      </c>
      <c r="AG30" s="29">
        <v>0.47060000000000002</v>
      </c>
      <c r="AH30" s="25">
        <v>354.9</v>
      </c>
      <c r="AI30" s="35"/>
      <c r="AJ30" s="35"/>
      <c r="AK30" s="21" t="s">
        <v>173</v>
      </c>
      <c r="AL30" s="21">
        <v>4900</v>
      </c>
      <c r="AM30" s="21">
        <v>3700</v>
      </c>
      <c r="AN30" s="29">
        <v>0.32429999999999998</v>
      </c>
      <c r="AO30" s="21">
        <v>1200</v>
      </c>
      <c r="AP30" s="35"/>
      <c r="AQ30" s="35"/>
      <c r="AR30" s="21" t="s">
        <v>371</v>
      </c>
      <c r="AS30" s="21">
        <v>985</v>
      </c>
      <c r="AT30" s="21">
        <v>567</v>
      </c>
      <c r="AU30" s="29">
        <v>0.73719999999999997</v>
      </c>
      <c r="AV30" s="21">
        <v>418</v>
      </c>
      <c r="AW30" s="35"/>
      <c r="AX30" s="35"/>
      <c r="AY30" s="24" t="s">
        <v>150</v>
      </c>
      <c r="AZ30" s="21">
        <v>2065</v>
      </c>
      <c r="BA30" s="21">
        <v>1265</v>
      </c>
      <c r="BB30" s="29">
        <v>0.63239999999999996</v>
      </c>
      <c r="BC30" s="25">
        <v>800</v>
      </c>
      <c r="BD30" s="35"/>
      <c r="BE30" s="35"/>
      <c r="BF30" s="24" t="s">
        <v>365</v>
      </c>
      <c r="BG30" s="21">
        <v>575</v>
      </c>
      <c r="BH30" s="21">
        <v>443.6</v>
      </c>
      <c r="BI30" s="29">
        <v>0.29620000000000002</v>
      </c>
      <c r="BJ30" s="25">
        <v>131.4</v>
      </c>
      <c r="BK30" s="35"/>
      <c r="BL30" s="35"/>
      <c r="BM30" s="24" t="s">
        <v>347</v>
      </c>
      <c r="BN30" s="21">
        <v>1020</v>
      </c>
      <c r="BO30" s="21">
        <v>614</v>
      </c>
      <c r="BP30" s="29">
        <v>0.66120000000000001</v>
      </c>
      <c r="BQ30" s="25">
        <v>406</v>
      </c>
      <c r="BR30" s="35"/>
      <c r="BS30" s="35"/>
      <c r="BT30" s="24" t="s">
        <v>205</v>
      </c>
      <c r="BU30" s="21">
        <v>1165</v>
      </c>
      <c r="BV30" s="21">
        <v>763</v>
      </c>
      <c r="BW30" s="29">
        <v>0.52690000000000003</v>
      </c>
      <c r="BX30" s="25">
        <v>402</v>
      </c>
      <c r="BY30" s="35"/>
      <c r="BZ30" s="35"/>
      <c r="CA30" s="24" t="s">
        <v>236</v>
      </c>
      <c r="CB30" s="21">
        <v>256</v>
      </c>
      <c r="CC30" s="21">
        <v>132.19999999999999</v>
      </c>
      <c r="CD30" s="29">
        <v>0.9365</v>
      </c>
      <c r="CE30" s="25">
        <v>123.8</v>
      </c>
      <c r="CF30" s="35"/>
    </row>
    <row r="31" spans="1:84" ht="15" thickBot="1" x14ac:dyDescent="0.35">
      <c r="A31" s="35"/>
      <c r="B31" s="24" t="s">
        <v>66</v>
      </c>
      <c r="C31" s="21">
        <v>749</v>
      </c>
      <c r="D31" s="21">
        <v>344</v>
      </c>
      <c r="E31" s="29">
        <v>1.1773</v>
      </c>
      <c r="F31" s="25">
        <v>405</v>
      </c>
      <c r="G31" s="35"/>
      <c r="H31" s="35"/>
      <c r="I31" s="24" t="s">
        <v>103</v>
      </c>
      <c r="J31" s="21">
        <v>375</v>
      </c>
      <c r="K31" s="21">
        <v>168</v>
      </c>
      <c r="L31" s="29">
        <v>1.2321</v>
      </c>
      <c r="M31" s="25">
        <v>207</v>
      </c>
      <c r="N31" s="35"/>
      <c r="O31" s="35"/>
      <c r="P31" s="26" t="s">
        <v>121</v>
      </c>
      <c r="Q31" s="33">
        <v>950</v>
      </c>
      <c r="R31" s="33">
        <v>486</v>
      </c>
      <c r="S31" s="34">
        <v>0.95469999999999999</v>
      </c>
      <c r="T31" s="28">
        <v>464</v>
      </c>
      <c r="U31" s="35"/>
      <c r="V31" s="35"/>
      <c r="W31" s="21" t="s">
        <v>128</v>
      </c>
      <c r="X31" s="21">
        <v>498.9</v>
      </c>
      <c r="Y31" s="21">
        <v>331.1</v>
      </c>
      <c r="Z31" s="29">
        <v>0.50680000000000003</v>
      </c>
      <c r="AA31" s="21">
        <v>167.8</v>
      </c>
      <c r="AB31" s="35"/>
      <c r="AC31" s="35"/>
      <c r="AD31" s="24" t="s">
        <v>171</v>
      </c>
      <c r="AE31" s="21">
        <v>18590</v>
      </c>
      <c r="AF31" s="21">
        <v>13100</v>
      </c>
      <c r="AG31" s="29">
        <v>0.41909999999999997</v>
      </c>
      <c r="AH31" s="25">
        <v>5490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21" t="s">
        <v>372</v>
      </c>
      <c r="AS31" s="33">
        <v>1129</v>
      </c>
      <c r="AT31" s="33">
        <v>749</v>
      </c>
      <c r="AU31" s="34">
        <v>0.50729999999999997</v>
      </c>
      <c r="AV31" s="28">
        <v>380</v>
      </c>
      <c r="AW31" s="35"/>
      <c r="AX31" s="35"/>
      <c r="AY31" s="24" t="s">
        <v>363</v>
      </c>
      <c r="AZ31" s="21">
        <v>700</v>
      </c>
      <c r="BA31" s="21">
        <v>450.5</v>
      </c>
      <c r="BB31" s="29">
        <v>0.55379999999999996</v>
      </c>
      <c r="BC31" s="25">
        <v>249.5</v>
      </c>
      <c r="BD31" s="35"/>
      <c r="BE31" s="35"/>
      <c r="BF31" s="24" t="s">
        <v>183</v>
      </c>
      <c r="BG31" s="21">
        <v>50001</v>
      </c>
      <c r="BH31" s="21">
        <v>39500</v>
      </c>
      <c r="BI31" s="29">
        <v>0.26579999999999998</v>
      </c>
      <c r="BJ31" s="25">
        <v>10501</v>
      </c>
      <c r="BK31" s="35"/>
      <c r="BL31" s="35"/>
      <c r="BM31" s="24" t="s">
        <v>187</v>
      </c>
      <c r="BN31" s="21">
        <v>1263</v>
      </c>
      <c r="BO31" s="21">
        <v>794.5</v>
      </c>
      <c r="BP31" s="29">
        <v>0.5897</v>
      </c>
      <c r="BQ31" s="25">
        <v>468.5</v>
      </c>
      <c r="BR31" s="35"/>
      <c r="BS31" s="35"/>
      <c r="BT31" s="24" t="s">
        <v>191</v>
      </c>
      <c r="BU31" s="21">
        <v>1051</v>
      </c>
      <c r="BV31" s="21">
        <v>695</v>
      </c>
      <c r="BW31" s="29">
        <v>0.51219999999999999</v>
      </c>
      <c r="BX31" s="25">
        <v>356</v>
      </c>
      <c r="BY31" s="35"/>
      <c r="BZ31" s="35"/>
      <c r="CA31" s="24" t="s">
        <v>367</v>
      </c>
      <c r="CB31" s="21">
        <v>278</v>
      </c>
      <c r="CC31" s="21">
        <v>146.5</v>
      </c>
      <c r="CD31" s="29">
        <v>0.89759999999999995</v>
      </c>
      <c r="CE31" s="25">
        <v>131.5</v>
      </c>
      <c r="CF31" s="35"/>
    </row>
    <row r="32" spans="1:84" ht="15" thickBot="1" x14ac:dyDescent="0.35">
      <c r="A32" s="35"/>
      <c r="B32" s="24" t="s">
        <v>65</v>
      </c>
      <c r="C32" s="21">
        <v>763</v>
      </c>
      <c r="D32" s="21">
        <v>394.1</v>
      </c>
      <c r="E32" s="29">
        <v>0.93610000000000004</v>
      </c>
      <c r="F32" s="25">
        <v>368.9</v>
      </c>
      <c r="G32" s="35"/>
      <c r="H32" s="35"/>
      <c r="I32" s="24" t="s">
        <v>88</v>
      </c>
      <c r="J32" s="21">
        <v>334</v>
      </c>
      <c r="K32" s="21">
        <v>155.9</v>
      </c>
      <c r="L32" s="29">
        <v>1.1424000000000001</v>
      </c>
      <c r="M32" s="25">
        <v>178.1</v>
      </c>
      <c r="N32" s="35"/>
      <c r="O32" s="35"/>
      <c r="P32" s="21" t="s">
        <v>359</v>
      </c>
      <c r="Q32" s="21">
        <v>1593.2</v>
      </c>
      <c r="R32" s="21">
        <v>816.1</v>
      </c>
      <c r="S32" s="29">
        <v>0.95220000000000005</v>
      </c>
      <c r="T32" s="21">
        <v>777.1</v>
      </c>
      <c r="U32" s="35"/>
      <c r="V32" s="35"/>
      <c r="W32" s="21" t="s">
        <v>131</v>
      </c>
      <c r="X32" s="21">
        <v>570</v>
      </c>
      <c r="Y32" s="21">
        <v>387.1</v>
      </c>
      <c r="Z32" s="29">
        <v>0.47249999999999998</v>
      </c>
      <c r="AA32" s="21">
        <v>182.9</v>
      </c>
      <c r="AB32" s="35"/>
      <c r="AC32" s="35"/>
      <c r="AD32" s="24" t="s">
        <v>283</v>
      </c>
      <c r="AE32" s="21">
        <v>14465</v>
      </c>
      <c r="AF32" s="21">
        <v>10300</v>
      </c>
      <c r="AG32" s="29">
        <v>0.40439999999999998</v>
      </c>
      <c r="AH32" s="25">
        <v>4165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21" t="s">
        <v>360</v>
      </c>
      <c r="AS32" s="21">
        <v>526.1</v>
      </c>
      <c r="AT32" s="21">
        <v>350</v>
      </c>
      <c r="AU32" s="29">
        <v>0.50309999999999999</v>
      </c>
      <c r="AV32" s="21">
        <v>176.1</v>
      </c>
      <c r="AW32" s="35"/>
      <c r="AX32" s="35"/>
      <c r="AY32" s="24" t="s">
        <v>146</v>
      </c>
      <c r="AZ32" s="21">
        <v>730</v>
      </c>
      <c r="BA32" s="21">
        <v>490.09</v>
      </c>
      <c r="BB32" s="29">
        <v>0.48949999999999999</v>
      </c>
      <c r="BC32" s="25">
        <v>239.91</v>
      </c>
      <c r="BD32" s="35"/>
      <c r="BE32" s="35"/>
      <c r="BF32" s="26" t="s">
        <v>182</v>
      </c>
      <c r="BG32" s="33">
        <v>16043.6</v>
      </c>
      <c r="BH32" s="33">
        <v>12690</v>
      </c>
      <c r="BI32" s="34">
        <v>0.26429999999999998</v>
      </c>
      <c r="BJ32" s="28">
        <v>3353.6</v>
      </c>
      <c r="BK32" s="35"/>
      <c r="BL32" s="35"/>
      <c r="BM32" s="26" t="s">
        <v>334</v>
      </c>
      <c r="BN32" s="33">
        <v>1255</v>
      </c>
      <c r="BO32" s="33">
        <v>806</v>
      </c>
      <c r="BP32" s="34">
        <v>0.55710000000000004</v>
      </c>
      <c r="BQ32" s="28">
        <v>449</v>
      </c>
      <c r="BR32" s="35"/>
      <c r="BS32" s="35"/>
      <c r="BT32" s="24" t="s">
        <v>335</v>
      </c>
      <c r="BU32" s="21">
        <v>3016</v>
      </c>
      <c r="BV32" s="21">
        <v>2019.8</v>
      </c>
      <c r="BW32" s="29">
        <v>0.49320000000000003</v>
      </c>
      <c r="BX32" s="25">
        <v>996.2</v>
      </c>
      <c r="BY32" s="35"/>
      <c r="BZ32" s="35"/>
      <c r="CA32" s="24" t="s">
        <v>319</v>
      </c>
      <c r="CB32" s="21">
        <v>273</v>
      </c>
      <c r="CC32" s="21">
        <v>150.5</v>
      </c>
      <c r="CD32" s="29">
        <v>0.81399999999999995</v>
      </c>
      <c r="CE32" s="25">
        <v>122.5</v>
      </c>
      <c r="CF32" s="35"/>
    </row>
    <row r="33" spans="1:84" x14ac:dyDescent="0.3">
      <c r="A33" s="35"/>
      <c r="B33" s="24" t="s">
        <v>71</v>
      </c>
      <c r="C33" s="21">
        <v>679</v>
      </c>
      <c r="D33" s="21">
        <v>392</v>
      </c>
      <c r="E33" s="29">
        <v>0.73209999999999997</v>
      </c>
      <c r="F33" s="25">
        <v>287</v>
      </c>
      <c r="G33" s="35"/>
      <c r="H33" s="35"/>
      <c r="I33" s="24" t="s">
        <v>358</v>
      </c>
      <c r="J33" s="21">
        <v>2176</v>
      </c>
      <c r="K33" s="21">
        <v>1019</v>
      </c>
      <c r="L33" s="29">
        <v>1.1354</v>
      </c>
      <c r="M33" s="25">
        <v>1157</v>
      </c>
      <c r="N33" s="35"/>
      <c r="O33" s="35"/>
      <c r="P33" s="21" t="s">
        <v>122</v>
      </c>
      <c r="Q33" s="21">
        <v>348.9</v>
      </c>
      <c r="R33" s="21">
        <v>193</v>
      </c>
      <c r="S33" s="29">
        <v>0.80779999999999996</v>
      </c>
      <c r="T33" s="21">
        <v>155.9</v>
      </c>
      <c r="U33" s="35"/>
      <c r="V33" s="35"/>
      <c r="W33" s="21" t="s">
        <v>139</v>
      </c>
      <c r="X33" s="21">
        <v>480.2</v>
      </c>
      <c r="Y33" s="21">
        <v>330.3</v>
      </c>
      <c r="Z33" s="29">
        <v>0.45379999999999998</v>
      </c>
      <c r="AA33" s="21">
        <v>149.9</v>
      </c>
      <c r="AB33" s="35"/>
      <c r="AC33" s="35"/>
      <c r="AD33" s="24" t="s">
        <v>163</v>
      </c>
      <c r="AE33" s="21">
        <v>1067</v>
      </c>
      <c r="AF33" s="21">
        <v>787</v>
      </c>
      <c r="AG33" s="29">
        <v>0.35580000000000001</v>
      </c>
      <c r="AH33" s="25">
        <v>280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21" t="s">
        <v>175</v>
      </c>
      <c r="AS33" s="21">
        <v>931</v>
      </c>
      <c r="AT33" s="21">
        <v>647.26</v>
      </c>
      <c r="AU33" s="29">
        <v>0.43840000000000001</v>
      </c>
      <c r="AV33" s="21">
        <v>283.74</v>
      </c>
      <c r="AW33" s="35"/>
      <c r="AX33" s="35"/>
      <c r="AY33" s="24" t="s">
        <v>362</v>
      </c>
      <c r="AZ33" s="21">
        <v>673</v>
      </c>
      <c r="BA33" s="21">
        <v>458</v>
      </c>
      <c r="BB33" s="29">
        <v>0.46939999999999998</v>
      </c>
      <c r="BC33" s="25">
        <v>215</v>
      </c>
      <c r="BD33" s="35"/>
      <c r="BE33" s="35"/>
      <c r="BF33" s="21" t="s">
        <v>375</v>
      </c>
      <c r="BG33" s="21">
        <v>970</v>
      </c>
      <c r="BH33" s="21">
        <v>772.1</v>
      </c>
      <c r="BI33" s="29">
        <v>0.25629999999999997</v>
      </c>
      <c r="BJ33" s="21">
        <v>197.9</v>
      </c>
      <c r="BK33" s="35"/>
      <c r="BL33" s="35"/>
      <c r="BM33" s="21" t="s">
        <v>184</v>
      </c>
      <c r="BN33" s="21">
        <v>1098</v>
      </c>
      <c r="BO33" s="21">
        <v>755.6</v>
      </c>
      <c r="BP33" s="29">
        <v>0.4531</v>
      </c>
      <c r="BQ33" s="21">
        <v>342.4</v>
      </c>
      <c r="BR33" s="35"/>
      <c r="BS33" s="35"/>
      <c r="BT33" s="24" t="s">
        <v>317</v>
      </c>
      <c r="BU33" s="21">
        <v>1125.0999999999999</v>
      </c>
      <c r="BV33" s="21">
        <v>763.8</v>
      </c>
      <c r="BW33" s="29">
        <v>0.47299999999999998</v>
      </c>
      <c r="BX33" s="25">
        <v>361.3</v>
      </c>
      <c r="BY33" s="35"/>
      <c r="BZ33" s="35"/>
      <c r="CA33" s="24" t="s">
        <v>235</v>
      </c>
      <c r="CB33" s="21">
        <v>277.5</v>
      </c>
      <c r="CC33" s="21">
        <v>156</v>
      </c>
      <c r="CD33" s="29">
        <v>0.77880000000000005</v>
      </c>
      <c r="CE33" s="25">
        <v>121.5</v>
      </c>
      <c r="CF33" s="35"/>
    </row>
    <row r="34" spans="1:84" x14ac:dyDescent="0.3">
      <c r="A34" s="35"/>
      <c r="B34" s="24" t="s">
        <v>69</v>
      </c>
      <c r="C34" s="21">
        <v>658</v>
      </c>
      <c r="D34" s="21">
        <v>388</v>
      </c>
      <c r="E34" s="29">
        <v>0.69589999999999996</v>
      </c>
      <c r="F34" s="25">
        <v>270</v>
      </c>
      <c r="G34" s="35"/>
      <c r="H34" s="35"/>
      <c r="I34" s="24" t="s">
        <v>106</v>
      </c>
      <c r="J34" s="21">
        <v>314</v>
      </c>
      <c r="K34" s="21">
        <v>149</v>
      </c>
      <c r="L34" s="29">
        <v>1.1073999999999999</v>
      </c>
      <c r="M34" s="25">
        <v>165</v>
      </c>
      <c r="N34" s="35"/>
      <c r="O34" s="35"/>
      <c r="P34" s="21" t="s">
        <v>287</v>
      </c>
      <c r="Q34" s="21">
        <v>1220</v>
      </c>
      <c r="R34" s="21">
        <v>789</v>
      </c>
      <c r="S34" s="29">
        <v>0.54630000000000001</v>
      </c>
      <c r="T34" s="21">
        <v>431</v>
      </c>
      <c r="U34" s="35"/>
      <c r="V34" s="35"/>
      <c r="W34" s="21" t="s">
        <v>125</v>
      </c>
      <c r="X34" s="21">
        <v>561</v>
      </c>
      <c r="Y34" s="21">
        <v>387.4</v>
      </c>
      <c r="Z34" s="29">
        <v>0.4481</v>
      </c>
      <c r="AA34" s="21">
        <v>173.6</v>
      </c>
      <c r="AB34" s="35"/>
      <c r="AC34" s="35"/>
      <c r="AD34" s="24" t="s">
        <v>332</v>
      </c>
      <c r="AE34" s="21">
        <v>885</v>
      </c>
      <c r="AF34" s="21">
        <v>660</v>
      </c>
      <c r="AG34" s="29">
        <v>0.34089999999999998</v>
      </c>
      <c r="AH34" s="25">
        <v>225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21" t="s">
        <v>176</v>
      </c>
      <c r="AS34" s="21">
        <v>1113.9000000000001</v>
      </c>
      <c r="AT34" s="21">
        <v>812</v>
      </c>
      <c r="AU34" s="29">
        <v>0.37180000000000002</v>
      </c>
      <c r="AV34" s="21">
        <v>301.89999999999998</v>
      </c>
      <c r="AW34" s="35"/>
      <c r="AX34" s="35"/>
      <c r="AY34" s="24" t="s">
        <v>345</v>
      </c>
      <c r="AZ34" s="21">
        <v>564</v>
      </c>
      <c r="BA34" s="21">
        <v>384</v>
      </c>
      <c r="BB34" s="29">
        <v>0.46879999999999999</v>
      </c>
      <c r="BC34" s="25">
        <v>180</v>
      </c>
      <c r="BD34" s="35"/>
      <c r="BE34" s="35"/>
      <c r="BF34" s="21" t="s">
        <v>366</v>
      </c>
      <c r="BG34" s="21">
        <v>597</v>
      </c>
      <c r="BH34" s="21">
        <v>484</v>
      </c>
      <c r="BI34" s="29">
        <v>0.23350000000000001</v>
      </c>
      <c r="BJ34" s="21">
        <v>113</v>
      </c>
      <c r="BK34" s="35"/>
      <c r="BL34" s="35"/>
      <c r="BM34" s="21" t="s">
        <v>185</v>
      </c>
      <c r="BN34" s="21">
        <v>613.4</v>
      </c>
      <c r="BO34" s="21">
        <v>444</v>
      </c>
      <c r="BP34" s="29">
        <v>0.38150000000000001</v>
      </c>
      <c r="BQ34" s="21">
        <v>169.4</v>
      </c>
      <c r="BR34" s="35"/>
      <c r="BS34" s="35"/>
      <c r="BT34" s="24" t="s">
        <v>349</v>
      </c>
      <c r="BU34" s="21">
        <v>2765.1</v>
      </c>
      <c r="BV34" s="21">
        <v>1900</v>
      </c>
      <c r="BW34" s="29">
        <v>0.45529999999999998</v>
      </c>
      <c r="BX34" s="25">
        <v>865.1</v>
      </c>
      <c r="BY34" s="35"/>
      <c r="BZ34" s="35"/>
      <c r="CA34" s="24" t="s">
        <v>251</v>
      </c>
      <c r="CB34" s="21">
        <v>419</v>
      </c>
      <c r="CC34" s="21">
        <v>239</v>
      </c>
      <c r="CD34" s="29">
        <v>0.75309999999999999</v>
      </c>
      <c r="CE34" s="25">
        <v>180</v>
      </c>
      <c r="CF34" s="35"/>
    </row>
    <row r="35" spans="1:84" x14ac:dyDescent="0.3">
      <c r="A35" s="35"/>
      <c r="B35" s="24" t="s">
        <v>68</v>
      </c>
      <c r="C35" s="21">
        <v>722</v>
      </c>
      <c r="D35" s="21">
        <v>426</v>
      </c>
      <c r="E35" s="29">
        <v>0.69479999999999997</v>
      </c>
      <c r="F35" s="25">
        <v>296</v>
      </c>
      <c r="G35" s="35"/>
      <c r="H35" s="35"/>
      <c r="I35" s="24" t="s">
        <v>86</v>
      </c>
      <c r="J35" s="21">
        <v>678.3</v>
      </c>
      <c r="K35" s="21">
        <v>326.10000000000002</v>
      </c>
      <c r="L35" s="29">
        <v>1.08</v>
      </c>
      <c r="M35" s="25">
        <v>352.2</v>
      </c>
      <c r="N35" s="35"/>
      <c r="O35" s="35"/>
      <c r="P35" s="24" t="s">
        <v>123</v>
      </c>
      <c r="Q35" s="21">
        <v>2507</v>
      </c>
      <c r="R35" s="21">
        <v>1819.3</v>
      </c>
      <c r="S35" s="29">
        <v>0.378</v>
      </c>
      <c r="T35" s="21">
        <v>687.7</v>
      </c>
      <c r="U35" s="35"/>
      <c r="V35" s="35"/>
      <c r="W35" s="21" t="s">
        <v>132</v>
      </c>
      <c r="X35" s="21">
        <v>631</v>
      </c>
      <c r="Y35" s="21">
        <v>438.9</v>
      </c>
      <c r="Z35" s="29">
        <v>0.43769999999999998</v>
      </c>
      <c r="AA35" s="21">
        <v>192.1</v>
      </c>
      <c r="AB35" s="35"/>
      <c r="AC35" s="35"/>
      <c r="AD35" s="24" t="s">
        <v>330</v>
      </c>
      <c r="AE35" s="21">
        <v>725</v>
      </c>
      <c r="AF35" s="21">
        <v>541</v>
      </c>
      <c r="AG35" s="29">
        <v>0.34010000000000001</v>
      </c>
      <c r="AH35" s="25">
        <v>184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333</v>
      </c>
      <c r="AZ35" s="21">
        <v>591.1</v>
      </c>
      <c r="BA35" s="21">
        <v>410.8</v>
      </c>
      <c r="BB35" s="29">
        <v>0.43890000000000001</v>
      </c>
      <c r="BC35" s="25">
        <v>180.3</v>
      </c>
      <c r="BD35" s="35"/>
      <c r="BE35" s="35"/>
      <c r="BF35" s="21" t="s">
        <v>181</v>
      </c>
      <c r="BG35" s="21">
        <v>1562</v>
      </c>
      <c r="BH35" s="21">
        <v>1288.3</v>
      </c>
      <c r="BI35" s="29">
        <v>0.21249999999999999</v>
      </c>
      <c r="BJ35" s="21">
        <v>273.7</v>
      </c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336</v>
      </c>
      <c r="BU35" s="21">
        <v>2389</v>
      </c>
      <c r="BV35" s="21">
        <v>1654.9</v>
      </c>
      <c r="BW35" s="29">
        <v>0.44359999999999999</v>
      </c>
      <c r="BX35" s="25">
        <v>734.1</v>
      </c>
      <c r="BY35" s="35"/>
      <c r="BZ35" s="35"/>
      <c r="CA35" s="24" t="s">
        <v>253</v>
      </c>
      <c r="CB35" s="21">
        <v>278</v>
      </c>
      <c r="CC35" s="21">
        <v>161.69999999999999</v>
      </c>
      <c r="CD35" s="29">
        <v>0.71919999999999995</v>
      </c>
      <c r="CE35" s="25">
        <v>116.3</v>
      </c>
      <c r="CF35" s="35"/>
    </row>
    <row r="36" spans="1:84" x14ac:dyDescent="0.3">
      <c r="A36" s="35"/>
      <c r="B36" s="24" t="s">
        <v>76</v>
      </c>
      <c r="C36" s="21">
        <v>860</v>
      </c>
      <c r="D36" s="21">
        <v>507.9</v>
      </c>
      <c r="E36" s="29">
        <v>0.69320000000000004</v>
      </c>
      <c r="F36" s="25">
        <v>352.1</v>
      </c>
      <c r="G36" s="35"/>
      <c r="H36" s="35"/>
      <c r="I36" s="24" t="s">
        <v>111</v>
      </c>
      <c r="J36" s="21">
        <v>265.10000000000002</v>
      </c>
      <c r="K36" s="21">
        <v>131</v>
      </c>
      <c r="L36" s="29">
        <v>1.0237000000000001</v>
      </c>
      <c r="M36" s="25">
        <v>134.1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129</v>
      </c>
      <c r="X36" s="21">
        <v>665</v>
      </c>
      <c r="Y36" s="21">
        <v>464</v>
      </c>
      <c r="Z36" s="29">
        <v>0.43319999999999997</v>
      </c>
      <c r="AA36" s="21">
        <v>201</v>
      </c>
      <c r="AB36" s="35"/>
      <c r="AC36" s="35"/>
      <c r="AD36" s="24" t="s">
        <v>343</v>
      </c>
      <c r="AE36" s="21">
        <v>756</v>
      </c>
      <c r="AF36" s="21">
        <v>564.4</v>
      </c>
      <c r="AG36" s="29">
        <v>0.33950000000000002</v>
      </c>
      <c r="AH36" s="25">
        <v>191.6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148</v>
      </c>
      <c r="AZ36" s="21">
        <v>792</v>
      </c>
      <c r="BA36" s="21">
        <v>563</v>
      </c>
      <c r="BB36" s="29">
        <v>0.40670000000000001</v>
      </c>
      <c r="BC36" s="25">
        <v>229</v>
      </c>
      <c r="BD36" s="35"/>
      <c r="BE36" s="35"/>
      <c r="BF36" s="21" t="s">
        <v>376</v>
      </c>
      <c r="BG36" s="21">
        <v>18691.7</v>
      </c>
      <c r="BH36" s="21">
        <v>15763</v>
      </c>
      <c r="BI36" s="29">
        <v>0.18579999999999999</v>
      </c>
      <c r="BJ36" s="21">
        <v>2928.7</v>
      </c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220</v>
      </c>
      <c r="BU36" s="21">
        <v>1589</v>
      </c>
      <c r="BV36" s="21">
        <v>1145</v>
      </c>
      <c r="BW36" s="29">
        <v>0.38779999999999998</v>
      </c>
      <c r="BX36" s="25">
        <v>444</v>
      </c>
      <c r="BY36" s="35"/>
      <c r="BZ36" s="35"/>
      <c r="CA36" s="24" t="s">
        <v>296</v>
      </c>
      <c r="CB36" s="21">
        <v>289</v>
      </c>
      <c r="CC36" s="21">
        <v>173</v>
      </c>
      <c r="CD36" s="29">
        <v>0.67049999999999998</v>
      </c>
      <c r="CE36" s="25">
        <v>116</v>
      </c>
      <c r="CF36" s="35"/>
    </row>
    <row r="37" spans="1:84" x14ac:dyDescent="0.3">
      <c r="A37" s="35"/>
      <c r="B37" s="24" t="s">
        <v>70</v>
      </c>
      <c r="C37" s="21">
        <v>672</v>
      </c>
      <c r="D37" s="21">
        <v>406.8</v>
      </c>
      <c r="E37" s="29">
        <v>0.65190000000000003</v>
      </c>
      <c r="F37" s="25">
        <v>265.2</v>
      </c>
      <c r="G37" s="35"/>
      <c r="H37" s="35"/>
      <c r="I37" s="24" t="s">
        <v>90</v>
      </c>
      <c r="J37" s="21">
        <v>318</v>
      </c>
      <c r="K37" s="21">
        <v>162.6</v>
      </c>
      <c r="L37" s="29">
        <v>0.95569999999999999</v>
      </c>
      <c r="M37" s="25">
        <v>155.4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138</v>
      </c>
      <c r="X37" s="21">
        <v>540.1</v>
      </c>
      <c r="Y37" s="21">
        <v>378</v>
      </c>
      <c r="Z37" s="29">
        <v>0.42880000000000001</v>
      </c>
      <c r="AA37" s="21">
        <v>162.1</v>
      </c>
      <c r="AB37" s="35"/>
      <c r="AC37" s="35"/>
      <c r="AD37" s="24" t="s">
        <v>166</v>
      </c>
      <c r="AE37" s="21">
        <v>710</v>
      </c>
      <c r="AF37" s="21">
        <v>536</v>
      </c>
      <c r="AG37" s="29">
        <v>0.3246</v>
      </c>
      <c r="AH37" s="25">
        <v>174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361</v>
      </c>
      <c r="AZ37" s="21">
        <v>578.1</v>
      </c>
      <c r="BA37" s="21">
        <v>427.1</v>
      </c>
      <c r="BB37" s="29">
        <v>0.35349999999999998</v>
      </c>
      <c r="BC37" s="25">
        <v>151</v>
      </c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228</v>
      </c>
      <c r="BU37" s="21">
        <v>985</v>
      </c>
      <c r="BV37" s="21">
        <v>711</v>
      </c>
      <c r="BW37" s="29">
        <v>0.38540000000000002</v>
      </c>
      <c r="BX37" s="25">
        <v>274</v>
      </c>
      <c r="BY37" s="35"/>
      <c r="BZ37" s="35"/>
      <c r="CA37" s="24" t="s">
        <v>252</v>
      </c>
      <c r="CB37" s="21">
        <v>449</v>
      </c>
      <c r="CC37" s="21">
        <v>271.39999999999998</v>
      </c>
      <c r="CD37" s="29">
        <v>0.65439999999999998</v>
      </c>
      <c r="CE37" s="25">
        <v>177.6</v>
      </c>
      <c r="CF37" s="35"/>
    </row>
    <row r="38" spans="1:84" x14ac:dyDescent="0.3">
      <c r="A38" s="35"/>
      <c r="B38" s="24" t="s">
        <v>62</v>
      </c>
      <c r="C38" s="21">
        <v>821</v>
      </c>
      <c r="D38" s="21">
        <v>521</v>
      </c>
      <c r="E38" s="29">
        <v>0.57579999999999998</v>
      </c>
      <c r="F38" s="25">
        <v>300</v>
      </c>
      <c r="G38" s="35"/>
      <c r="H38" s="35"/>
      <c r="I38" s="24" t="s">
        <v>89</v>
      </c>
      <c r="J38" s="21">
        <v>442</v>
      </c>
      <c r="K38" s="21">
        <v>228</v>
      </c>
      <c r="L38" s="29">
        <v>0.93859999999999999</v>
      </c>
      <c r="M38" s="25">
        <v>214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126</v>
      </c>
      <c r="X38" s="21">
        <v>535.5</v>
      </c>
      <c r="Y38" s="21">
        <v>377</v>
      </c>
      <c r="Z38" s="29">
        <v>0.4204</v>
      </c>
      <c r="AA38" s="21">
        <v>158.5</v>
      </c>
      <c r="AB38" s="35"/>
      <c r="AC38" s="35"/>
      <c r="AD38" s="24" t="s">
        <v>159</v>
      </c>
      <c r="AE38" s="21">
        <v>1104</v>
      </c>
      <c r="AF38" s="21">
        <v>842</v>
      </c>
      <c r="AG38" s="29">
        <v>0.31119999999999998</v>
      </c>
      <c r="AH38" s="25">
        <v>262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 t="s">
        <v>364</v>
      </c>
      <c r="AZ38" s="21">
        <v>580.20000000000005</v>
      </c>
      <c r="BA38" s="21">
        <v>430.4</v>
      </c>
      <c r="BB38" s="29">
        <v>0.34799999999999998</v>
      </c>
      <c r="BC38" s="25">
        <v>149.80000000000001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294</v>
      </c>
      <c r="BU38" s="21">
        <v>965</v>
      </c>
      <c r="BV38" s="21">
        <v>697.69</v>
      </c>
      <c r="BW38" s="29">
        <v>0.3831</v>
      </c>
      <c r="BX38" s="25">
        <v>267.31</v>
      </c>
      <c r="BY38" s="35"/>
      <c r="BZ38" s="35"/>
      <c r="CA38" s="24" t="s">
        <v>250</v>
      </c>
      <c r="CB38" s="21">
        <v>281.2</v>
      </c>
      <c r="CC38" s="21">
        <v>171</v>
      </c>
      <c r="CD38" s="29">
        <v>0.64439999999999997</v>
      </c>
      <c r="CE38" s="25">
        <v>110.2</v>
      </c>
      <c r="CF38" s="35"/>
    </row>
    <row r="39" spans="1:84" ht="15" thickBot="1" x14ac:dyDescent="0.35">
      <c r="A39" s="35"/>
      <c r="B39" s="24" t="s">
        <v>73</v>
      </c>
      <c r="C39" s="21">
        <v>704</v>
      </c>
      <c r="D39" s="21">
        <v>450</v>
      </c>
      <c r="E39" s="29">
        <v>0.56440000000000001</v>
      </c>
      <c r="F39" s="25">
        <v>254</v>
      </c>
      <c r="G39" s="35"/>
      <c r="H39" s="35"/>
      <c r="I39" s="24" t="s">
        <v>112</v>
      </c>
      <c r="J39" s="21">
        <v>279</v>
      </c>
      <c r="K39" s="21">
        <v>144</v>
      </c>
      <c r="L39" s="29">
        <v>0.9375</v>
      </c>
      <c r="M39" s="25">
        <v>135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137</v>
      </c>
      <c r="X39" s="21">
        <v>675</v>
      </c>
      <c r="Y39" s="21">
        <v>479</v>
      </c>
      <c r="Z39" s="29">
        <v>0.40920000000000001</v>
      </c>
      <c r="AA39" s="21">
        <v>196</v>
      </c>
      <c r="AB39" s="35"/>
      <c r="AC39" s="35"/>
      <c r="AD39" s="24" t="s">
        <v>331</v>
      </c>
      <c r="AE39" s="21">
        <v>991.3</v>
      </c>
      <c r="AF39" s="21">
        <v>765</v>
      </c>
      <c r="AG39" s="29">
        <v>0.29580000000000001</v>
      </c>
      <c r="AH39" s="25">
        <v>226.3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 t="s">
        <v>344</v>
      </c>
      <c r="AZ39" s="33">
        <v>581.9</v>
      </c>
      <c r="BA39" s="33">
        <v>439</v>
      </c>
      <c r="BB39" s="34">
        <v>0.32550000000000001</v>
      </c>
      <c r="BC39" s="28">
        <v>142.9</v>
      </c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204</v>
      </c>
      <c r="BU39" s="21">
        <v>1590</v>
      </c>
      <c r="BV39" s="21">
        <v>1159</v>
      </c>
      <c r="BW39" s="29">
        <v>0.37190000000000001</v>
      </c>
      <c r="BX39" s="25">
        <v>431</v>
      </c>
      <c r="BY39" s="35"/>
      <c r="BZ39" s="35"/>
      <c r="CA39" s="24" t="s">
        <v>240</v>
      </c>
      <c r="CB39" s="21">
        <v>283</v>
      </c>
      <c r="CC39" s="21">
        <v>174</v>
      </c>
      <c r="CD39" s="29">
        <v>0.62639999999999996</v>
      </c>
      <c r="CE39" s="25">
        <v>109</v>
      </c>
      <c r="CF39" s="35"/>
    </row>
    <row r="40" spans="1:84" x14ac:dyDescent="0.3">
      <c r="A40" s="35"/>
      <c r="B40" s="24" t="s">
        <v>75</v>
      </c>
      <c r="C40" s="21">
        <v>763</v>
      </c>
      <c r="D40" s="21">
        <v>511</v>
      </c>
      <c r="E40" s="29">
        <v>0.49320000000000003</v>
      </c>
      <c r="F40" s="25">
        <v>252</v>
      </c>
      <c r="G40" s="35"/>
      <c r="H40" s="35"/>
      <c r="I40" s="24" t="s">
        <v>113</v>
      </c>
      <c r="J40" s="21">
        <v>270</v>
      </c>
      <c r="K40" s="21">
        <v>142.4</v>
      </c>
      <c r="L40" s="29">
        <v>0.89610000000000001</v>
      </c>
      <c r="M40" s="25">
        <v>127.6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134</v>
      </c>
      <c r="X40" s="21">
        <v>510</v>
      </c>
      <c r="Y40" s="21">
        <v>366.1</v>
      </c>
      <c r="Z40" s="29">
        <v>0.3931</v>
      </c>
      <c r="AA40" s="21">
        <v>143.9</v>
      </c>
      <c r="AB40" s="35"/>
      <c r="AC40" s="35"/>
      <c r="AD40" s="24" t="s">
        <v>306</v>
      </c>
      <c r="AE40" s="21">
        <v>780</v>
      </c>
      <c r="AF40" s="21">
        <v>606.9</v>
      </c>
      <c r="AG40" s="29">
        <v>0.28520000000000001</v>
      </c>
      <c r="AH40" s="25">
        <v>173.1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 t="s">
        <v>374</v>
      </c>
      <c r="AZ40" s="21">
        <v>669</v>
      </c>
      <c r="BA40" s="21">
        <v>507</v>
      </c>
      <c r="BB40" s="29">
        <v>0.31950000000000001</v>
      </c>
      <c r="BC40" s="21">
        <v>162</v>
      </c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232</v>
      </c>
      <c r="BU40" s="21">
        <v>1778</v>
      </c>
      <c r="BV40" s="21">
        <v>1308</v>
      </c>
      <c r="BW40" s="29">
        <v>0.35930000000000001</v>
      </c>
      <c r="BX40" s="25">
        <v>470</v>
      </c>
      <c r="BY40" s="35"/>
      <c r="BZ40" s="35"/>
      <c r="CA40" s="24" t="s">
        <v>237</v>
      </c>
      <c r="CB40" s="21">
        <v>362.2</v>
      </c>
      <c r="CC40" s="21">
        <v>223</v>
      </c>
      <c r="CD40" s="29">
        <v>0.62419999999999998</v>
      </c>
      <c r="CE40" s="25">
        <v>139.19999999999999</v>
      </c>
      <c r="CF40" s="35"/>
    </row>
    <row r="41" spans="1:84" x14ac:dyDescent="0.3">
      <c r="A41" s="35"/>
      <c r="B41" s="24" t="s">
        <v>64</v>
      </c>
      <c r="C41" s="21">
        <v>942</v>
      </c>
      <c r="D41" s="21">
        <v>713</v>
      </c>
      <c r="E41" s="29">
        <v>0.32119999999999999</v>
      </c>
      <c r="F41" s="25">
        <v>229</v>
      </c>
      <c r="G41" s="35"/>
      <c r="H41" s="35"/>
      <c r="I41" s="24" t="s">
        <v>108</v>
      </c>
      <c r="J41" s="21">
        <v>268</v>
      </c>
      <c r="K41" s="21">
        <v>141.76</v>
      </c>
      <c r="L41" s="29">
        <v>0.89049999999999996</v>
      </c>
      <c r="M41" s="25">
        <v>126.24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133</v>
      </c>
      <c r="X41" s="21">
        <v>400.2</v>
      </c>
      <c r="Y41" s="21">
        <v>295</v>
      </c>
      <c r="Z41" s="29">
        <v>0.35659999999999997</v>
      </c>
      <c r="AA41" s="21">
        <v>105.2</v>
      </c>
      <c r="AB41" s="35"/>
      <c r="AC41" s="35"/>
      <c r="AD41" s="24" t="s">
        <v>168</v>
      </c>
      <c r="AE41" s="21">
        <v>1013.2</v>
      </c>
      <c r="AF41" s="21">
        <v>801.5</v>
      </c>
      <c r="AG41" s="29">
        <v>0.2641</v>
      </c>
      <c r="AH41" s="25">
        <v>211.7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210</v>
      </c>
      <c r="BU41" s="21">
        <v>1102.4000000000001</v>
      </c>
      <c r="BV41" s="21">
        <v>816</v>
      </c>
      <c r="BW41" s="29">
        <v>0.35099999999999998</v>
      </c>
      <c r="BX41" s="25">
        <v>286.39999999999998</v>
      </c>
      <c r="BY41" s="35"/>
      <c r="BZ41" s="35"/>
      <c r="CA41" s="24" t="s">
        <v>249</v>
      </c>
      <c r="CB41" s="21">
        <v>326</v>
      </c>
      <c r="CC41" s="21">
        <v>202</v>
      </c>
      <c r="CD41" s="29">
        <v>0.6139</v>
      </c>
      <c r="CE41" s="25">
        <v>124</v>
      </c>
      <c r="CF41" s="35"/>
    </row>
    <row r="42" spans="1:84" ht="15" thickBot="1" x14ac:dyDescent="0.35">
      <c r="A42" s="35"/>
      <c r="B42" s="26" t="s">
        <v>63</v>
      </c>
      <c r="C42" s="33">
        <v>700</v>
      </c>
      <c r="D42" s="33">
        <v>656</v>
      </c>
      <c r="E42" s="34">
        <v>6.7100000000000007E-2</v>
      </c>
      <c r="F42" s="28">
        <v>44</v>
      </c>
      <c r="G42" s="35"/>
      <c r="H42" s="35"/>
      <c r="I42" s="24" t="s">
        <v>91</v>
      </c>
      <c r="J42" s="21">
        <v>412</v>
      </c>
      <c r="K42" s="21">
        <v>219</v>
      </c>
      <c r="L42" s="29">
        <v>0.88129999999999997</v>
      </c>
      <c r="M42" s="25">
        <v>193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130</v>
      </c>
      <c r="X42" s="21">
        <v>532</v>
      </c>
      <c r="Y42" s="21">
        <v>392.5</v>
      </c>
      <c r="Z42" s="29">
        <v>0.35539999999999999</v>
      </c>
      <c r="AA42" s="21">
        <v>139.5</v>
      </c>
      <c r="AB42" s="35"/>
      <c r="AC42" s="35"/>
      <c r="AD42" s="21"/>
      <c r="AE42" s="21"/>
      <c r="AF42" s="21"/>
      <c r="AG42" s="29"/>
      <c r="AH42" s="2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224</v>
      </c>
      <c r="BU42" s="21">
        <v>1568.9</v>
      </c>
      <c r="BV42" s="21">
        <v>1167.5</v>
      </c>
      <c r="BW42" s="29">
        <v>0.34379999999999999</v>
      </c>
      <c r="BX42" s="25">
        <v>401.4</v>
      </c>
      <c r="BY42" s="35"/>
      <c r="BZ42" s="35"/>
      <c r="CA42" s="24" t="s">
        <v>254</v>
      </c>
      <c r="CB42" s="21">
        <v>311</v>
      </c>
      <c r="CC42" s="21">
        <v>193</v>
      </c>
      <c r="CD42" s="29">
        <v>0.61140000000000005</v>
      </c>
      <c r="CE42" s="25">
        <v>118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302</v>
      </c>
      <c r="J43" s="21">
        <v>300</v>
      </c>
      <c r="K43" s="21">
        <v>162.9</v>
      </c>
      <c r="L43" s="29">
        <v>0.84160000000000001</v>
      </c>
      <c r="M43" s="25">
        <v>137.1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140</v>
      </c>
      <c r="X43" s="21">
        <v>467</v>
      </c>
      <c r="Y43" s="21">
        <v>348.5</v>
      </c>
      <c r="Z43" s="29">
        <v>0.34</v>
      </c>
      <c r="AA43" s="21">
        <v>118.5</v>
      </c>
      <c r="AB43" s="35"/>
      <c r="AC43" s="35"/>
      <c r="AD43" s="24"/>
      <c r="AE43" s="21"/>
      <c r="AF43" s="21"/>
      <c r="AG43" s="29"/>
      <c r="AH43" s="2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190</v>
      </c>
      <c r="BU43" s="21">
        <v>880</v>
      </c>
      <c r="BV43" s="21">
        <v>654.9</v>
      </c>
      <c r="BW43" s="29">
        <v>0.34370000000000001</v>
      </c>
      <c r="BX43" s="25">
        <v>225.1</v>
      </c>
      <c r="BY43" s="35"/>
      <c r="BZ43" s="35"/>
      <c r="CA43" s="24" t="s">
        <v>258</v>
      </c>
      <c r="CB43" s="21">
        <v>660</v>
      </c>
      <c r="CC43" s="21">
        <v>422</v>
      </c>
      <c r="CD43" s="29">
        <v>0.56399999999999995</v>
      </c>
      <c r="CE43" s="25">
        <v>238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325</v>
      </c>
      <c r="J44" s="21">
        <v>641</v>
      </c>
      <c r="K44" s="21">
        <v>349</v>
      </c>
      <c r="L44" s="29">
        <v>0.8367</v>
      </c>
      <c r="M44" s="25">
        <v>292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135</v>
      </c>
      <c r="X44" s="21">
        <v>603</v>
      </c>
      <c r="Y44" s="21">
        <v>455</v>
      </c>
      <c r="Z44" s="29">
        <v>0.32529999999999998</v>
      </c>
      <c r="AA44" s="21">
        <v>148</v>
      </c>
      <c r="AB44" s="35"/>
      <c r="AC44" s="35"/>
      <c r="AD44" s="24"/>
      <c r="AE44" s="21"/>
      <c r="AF44" s="21"/>
      <c r="AG44" s="29"/>
      <c r="AH44" s="2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208</v>
      </c>
      <c r="BU44" s="21">
        <v>1142.4000000000001</v>
      </c>
      <c r="BV44" s="21">
        <v>855</v>
      </c>
      <c r="BW44" s="29">
        <v>0.33610000000000001</v>
      </c>
      <c r="BX44" s="25">
        <v>287.39999999999998</v>
      </c>
      <c r="BY44" s="35"/>
      <c r="BZ44" s="35"/>
      <c r="CA44" s="24" t="s">
        <v>256</v>
      </c>
      <c r="CB44" s="21">
        <v>367</v>
      </c>
      <c r="CC44" s="21">
        <v>235.1</v>
      </c>
      <c r="CD44" s="29">
        <v>0.56100000000000005</v>
      </c>
      <c r="CE44" s="25">
        <v>131.9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80</v>
      </c>
      <c r="J45" s="21">
        <v>337</v>
      </c>
      <c r="K45" s="21">
        <v>190.9</v>
      </c>
      <c r="L45" s="29">
        <v>0.76529999999999998</v>
      </c>
      <c r="M45" s="25">
        <v>146.1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/>
      <c r="AE45" s="21"/>
      <c r="AF45" s="21"/>
      <c r="AG45" s="29"/>
      <c r="AH45" s="2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221</v>
      </c>
      <c r="BU45" s="21">
        <v>1580</v>
      </c>
      <c r="BV45" s="21">
        <v>1187</v>
      </c>
      <c r="BW45" s="29">
        <v>0.33110000000000001</v>
      </c>
      <c r="BX45" s="25">
        <v>393</v>
      </c>
      <c r="BY45" s="35"/>
      <c r="BZ45" s="35"/>
      <c r="CA45" s="24" t="s">
        <v>248</v>
      </c>
      <c r="CB45" s="21">
        <v>545.1</v>
      </c>
      <c r="CC45" s="21">
        <v>352</v>
      </c>
      <c r="CD45" s="29">
        <v>0.54859999999999998</v>
      </c>
      <c r="CE45" s="25">
        <v>193.1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114</v>
      </c>
      <c r="J46" s="21">
        <v>286</v>
      </c>
      <c r="K46" s="21">
        <v>162.5</v>
      </c>
      <c r="L46" s="29">
        <v>0.76</v>
      </c>
      <c r="M46" s="25">
        <v>123.5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212</v>
      </c>
      <c r="BU46" s="21">
        <v>865</v>
      </c>
      <c r="BV46" s="21">
        <v>650.29999999999995</v>
      </c>
      <c r="BW46" s="29">
        <v>0.33019999999999999</v>
      </c>
      <c r="BX46" s="25">
        <v>214.7</v>
      </c>
      <c r="BY46" s="35"/>
      <c r="BZ46" s="35"/>
      <c r="CA46" s="24" t="s">
        <v>257</v>
      </c>
      <c r="CB46" s="21">
        <v>713.6</v>
      </c>
      <c r="CC46" s="21">
        <v>500</v>
      </c>
      <c r="CD46" s="29">
        <v>0.42720000000000002</v>
      </c>
      <c r="CE46" s="25">
        <v>213.6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356</v>
      </c>
      <c r="J47" s="21">
        <v>1024</v>
      </c>
      <c r="K47" s="21">
        <v>587.1</v>
      </c>
      <c r="L47" s="29">
        <v>0.74419999999999997</v>
      </c>
      <c r="M47" s="25">
        <v>436.9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291</v>
      </c>
      <c r="BU47" s="21">
        <v>2324.5</v>
      </c>
      <c r="BV47" s="21">
        <v>1748</v>
      </c>
      <c r="BW47" s="29">
        <v>0.32979999999999998</v>
      </c>
      <c r="BX47" s="25">
        <v>576.5</v>
      </c>
      <c r="BY47" s="35"/>
      <c r="BZ47" s="35"/>
      <c r="CA47" s="24" t="s">
        <v>255</v>
      </c>
      <c r="CB47" s="21">
        <v>714</v>
      </c>
      <c r="CC47" s="21">
        <v>523.5</v>
      </c>
      <c r="CD47" s="29">
        <v>0.3639</v>
      </c>
      <c r="CE47" s="25">
        <v>190.5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82</v>
      </c>
      <c r="J48" s="21">
        <v>871</v>
      </c>
      <c r="K48" s="21">
        <v>503.5</v>
      </c>
      <c r="L48" s="29">
        <v>0.72989999999999999</v>
      </c>
      <c r="M48" s="25">
        <v>367.5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192</v>
      </c>
      <c r="BU48" s="21">
        <v>850.3</v>
      </c>
      <c r="BV48" s="21">
        <v>639.79999999999995</v>
      </c>
      <c r="BW48" s="29">
        <v>0.32900000000000001</v>
      </c>
      <c r="BX48" s="25">
        <v>210.5</v>
      </c>
      <c r="BY48" s="35"/>
      <c r="BZ48" s="35"/>
      <c r="CA48" s="24"/>
      <c r="CB48" s="21"/>
      <c r="CC48" s="21"/>
      <c r="CD48" s="29"/>
      <c r="CE48" s="25"/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95</v>
      </c>
      <c r="J49" s="21">
        <v>275.60000000000002</v>
      </c>
      <c r="K49" s="21">
        <v>160</v>
      </c>
      <c r="L49" s="29">
        <v>0.72250000000000003</v>
      </c>
      <c r="M49" s="25">
        <v>115.6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213</v>
      </c>
      <c r="BU49" s="21">
        <v>1189.9000000000001</v>
      </c>
      <c r="BV49" s="21">
        <v>896</v>
      </c>
      <c r="BW49" s="29">
        <v>0.32800000000000001</v>
      </c>
      <c r="BX49" s="25">
        <v>293.89999999999998</v>
      </c>
      <c r="BY49" s="35"/>
      <c r="BZ49" s="35"/>
      <c r="CA49" s="24"/>
      <c r="CB49" s="21"/>
      <c r="CC49" s="21"/>
      <c r="CD49" s="29"/>
      <c r="CE49" s="25"/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92</v>
      </c>
      <c r="J50" s="21">
        <v>568</v>
      </c>
      <c r="K50" s="21">
        <v>335</v>
      </c>
      <c r="L50" s="29">
        <v>0.69550000000000001</v>
      </c>
      <c r="M50" s="25">
        <v>233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218</v>
      </c>
      <c r="BU50" s="21">
        <v>883.8</v>
      </c>
      <c r="BV50" s="21">
        <v>666</v>
      </c>
      <c r="BW50" s="29">
        <v>0.32700000000000001</v>
      </c>
      <c r="BX50" s="25">
        <v>217.8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85</v>
      </c>
      <c r="J51" s="21">
        <v>420</v>
      </c>
      <c r="K51" s="21">
        <v>248</v>
      </c>
      <c r="L51" s="29">
        <v>0.69350000000000001</v>
      </c>
      <c r="M51" s="25">
        <v>172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222</v>
      </c>
      <c r="BU51" s="21">
        <v>1079.0999999999999</v>
      </c>
      <c r="BV51" s="21">
        <v>820</v>
      </c>
      <c r="BW51" s="29">
        <v>0.316</v>
      </c>
      <c r="BX51" s="25">
        <v>259.10000000000002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94</v>
      </c>
      <c r="J52" s="21">
        <v>302</v>
      </c>
      <c r="K52" s="21">
        <v>179</v>
      </c>
      <c r="L52" s="29">
        <v>0.68720000000000003</v>
      </c>
      <c r="M52" s="25">
        <v>123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199</v>
      </c>
      <c r="BU52" s="21">
        <v>1055</v>
      </c>
      <c r="BV52" s="21">
        <v>802</v>
      </c>
      <c r="BW52" s="29">
        <v>0.3155</v>
      </c>
      <c r="BX52" s="25">
        <v>253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115</v>
      </c>
      <c r="J53" s="21">
        <v>486.2</v>
      </c>
      <c r="K53" s="21">
        <v>290</v>
      </c>
      <c r="L53" s="29">
        <v>0.67659999999999998</v>
      </c>
      <c r="M53" s="25">
        <v>196.2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315</v>
      </c>
      <c r="BU53" s="21">
        <v>1772</v>
      </c>
      <c r="BV53" s="21">
        <v>1372.8</v>
      </c>
      <c r="BW53" s="29">
        <v>0.2908</v>
      </c>
      <c r="BX53" s="25">
        <v>399.2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351</v>
      </c>
      <c r="J54" s="21">
        <v>850</v>
      </c>
      <c r="K54" s="21">
        <v>508</v>
      </c>
      <c r="L54" s="29">
        <v>0.67320000000000002</v>
      </c>
      <c r="M54" s="25">
        <v>342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226</v>
      </c>
      <c r="BU54" s="21">
        <v>1045</v>
      </c>
      <c r="BV54" s="21">
        <v>823.6</v>
      </c>
      <c r="BW54" s="29">
        <v>0.26879999999999998</v>
      </c>
      <c r="BX54" s="25">
        <v>221.4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104</v>
      </c>
      <c r="J55" s="21">
        <v>450</v>
      </c>
      <c r="K55" s="21">
        <v>269</v>
      </c>
      <c r="L55" s="29">
        <v>0.67290000000000005</v>
      </c>
      <c r="M55" s="25">
        <v>181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202</v>
      </c>
      <c r="BU55" s="21">
        <v>1556</v>
      </c>
      <c r="BV55" s="21">
        <v>1250</v>
      </c>
      <c r="BW55" s="29">
        <v>0.24479999999999999</v>
      </c>
      <c r="BX55" s="25">
        <v>306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78</v>
      </c>
      <c r="J56" s="21">
        <v>500.2</v>
      </c>
      <c r="K56" s="21">
        <v>300.5</v>
      </c>
      <c r="L56" s="29">
        <v>0.66459999999999997</v>
      </c>
      <c r="M56" s="25">
        <v>199.7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229</v>
      </c>
      <c r="BU56" s="21">
        <v>2140</v>
      </c>
      <c r="BV56" s="21">
        <v>1720</v>
      </c>
      <c r="BW56" s="29">
        <v>0.2442</v>
      </c>
      <c r="BX56" s="25">
        <v>420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101</v>
      </c>
      <c r="J57" s="21">
        <v>375</v>
      </c>
      <c r="K57" s="21">
        <v>227</v>
      </c>
      <c r="L57" s="29">
        <v>0.65200000000000002</v>
      </c>
      <c r="M57" s="25">
        <v>148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215</v>
      </c>
      <c r="BU57" s="21">
        <v>799</v>
      </c>
      <c r="BV57" s="21">
        <v>645</v>
      </c>
      <c r="BW57" s="29">
        <v>0.23880000000000001</v>
      </c>
      <c r="BX57" s="25">
        <v>154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369</v>
      </c>
      <c r="J58" s="21">
        <v>738</v>
      </c>
      <c r="K58" s="21">
        <v>454</v>
      </c>
      <c r="L58" s="29">
        <v>0.62560000000000004</v>
      </c>
      <c r="M58" s="25">
        <v>284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200</v>
      </c>
      <c r="BU58" s="21">
        <v>1385</v>
      </c>
      <c r="BV58" s="21">
        <v>1123</v>
      </c>
      <c r="BW58" s="29">
        <v>0.23330000000000001</v>
      </c>
      <c r="BX58" s="25">
        <v>262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324</v>
      </c>
      <c r="J59" s="21">
        <v>695</v>
      </c>
      <c r="K59" s="21">
        <v>429</v>
      </c>
      <c r="L59" s="29">
        <v>0.62</v>
      </c>
      <c r="M59" s="25">
        <v>266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307</v>
      </c>
      <c r="BU59" s="21">
        <v>990</v>
      </c>
      <c r="BV59" s="21">
        <v>817.9</v>
      </c>
      <c r="BW59" s="29">
        <v>0.2104</v>
      </c>
      <c r="BX59" s="25">
        <v>172.1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79</v>
      </c>
      <c r="J60" s="21">
        <v>675.3</v>
      </c>
      <c r="K60" s="21">
        <v>419.7</v>
      </c>
      <c r="L60" s="29">
        <v>0.60899999999999999</v>
      </c>
      <c r="M60" s="25">
        <v>255.6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216</v>
      </c>
      <c r="BU60" s="21">
        <v>1094</v>
      </c>
      <c r="BV60" s="21">
        <v>905</v>
      </c>
      <c r="BW60" s="29">
        <v>0.20880000000000001</v>
      </c>
      <c r="BX60" s="25">
        <v>189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84</v>
      </c>
      <c r="J61" s="21">
        <v>373</v>
      </c>
      <c r="K61" s="21">
        <v>232.7</v>
      </c>
      <c r="L61" s="29">
        <v>0.60289999999999999</v>
      </c>
      <c r="M61" s="25">
        <v>140.30000000000001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223</v>
      </c>
      <c r="BU61" s="21">
        <v>1432.1</v>
      </c>
      <c r="BV61" s="21">
        <v>1191</v>
      </c>
      <c r="BW61" s="29">
        <v>0.2024</v>
      </c>
      <c r="BX61" s="25">
        <v>241.1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321</v>
      </c>
      <c r="J62" s="21">
        <v>572</v>
      </c>
      <c r="K62" s="21">
        <v>357</v>
      </c>
      <c r="L62" s="29">
        <v>0.60219999999999996</v>
      </c>
      <c r="M62" s="25">
        <v>215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230</v>
      </c>
      <c r="BU62" s="21">
        <v>1067</v>
      </c>
      <c r="BV62" s="21">
        <v>891</v>
      </c>
      <c r="BW62" s="29">
        <v>0.19750000000000001</v>
      </c>
      <c r="BX62" s="25">
        <v>176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326</v>
      </c>
      <c r="J63" s="21">
        <v>702.4</v>
      </c>
      <c r="K63" s="21">
        <v>439.8</v>
      </c>
      <c r="L63" s="29">
        <v>0.59709999999999996</v>
      </c>
      <c r="M63" s="25">
        <v>262.60000000000002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211</v>
      </c>
      <c r="BU63" s="21">
        <v>984.1</v>
      </c>
      <c r="BV63" s="21">
        <v>824.5</v>
      </c>
      <c r="BW63" s="29">
        <v>0.19359999999999999</v>
      </c>
      <c r="BX63" s="25">
        <v>159.6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338</v>
      </c>
      <c r="J64" s="21">
        <v>605.70000000000005</v>
      </c>
      <c r="K64" s="21">
        <v>379.9</v>
      </c>
      <c r="L64" s="29">
        <v>0.59440000000000004</v>
      </c>
      <c r="M64" s="25">
        <v>225.8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231</v>
      </c>
      <c r="BU64" s="21">
        <v>1480</v>
      </c>
      <c r="BV64" s="21">
        <v>1240</v>
      </c>
      <c r="BW64" s="29">
        <v>0.19350000000000001</v>
      </c>
      <c r="BX64" s="25">
        <v>240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354</v>
      </c>
      <c r="J65" s="21">
        <v>993.4</v>
      </c>
      <c r="K65" s="21">
        <v>623.4</v>
      </c>
      <c r="L65" s="29">
        <v>0.59350000000000003</v>
      </c>
      <c r="M65" s="25">
        <v>370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201</v>
      </c>
      <c r="BU65" s="21">
        <v>1070</v>
      </c>
      <c r="BV65" s="21">
        <v>899</v>
      </c>
      <c r="BW65" s="29">
        <v>0.19020000000000001</v>
      </c>
      <c r="BX65" s="25">
        <v>171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299</v>
      </c>
      <c r="J66" s="21">
        <v>497</v>
      </c>
      <c r="K66" s="21">
        <v>314</v>
      </c>
      <c r="L66" s="29">
        <v>0.58279999999999998</v>
      </c>
      <c r="M66" s="25">
        <v>183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278</v>
      </c>
      <c r="BU66" s="21">
        <v>1417</v>
      </c>
      <c r="BV66" s="21">
        <v>1200</v>
      </c>
      <c r="BW66" s="29">
        <v>0.18079999999999999</v>
      </c>
      <c r="BX66" s="25">
        <v>217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81</v>
      </c>
      <c r="J67" s="21">
        <v>360</v>
      </c>
      <c r="K67" s="21">
        <v>228</v>
      </c>
      <c r="L67" s="29">
        <v>0.57889999999999997</v>
      </c>
      <c r="M67" s="25">
        <v>132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233</v>
      </c>
      <c r="BU67" s="21">
        <v>1169</v>
      </c>
      <c r="BV67" s="21">
        <v>999.9</v>
      </c>
      <c r="BW67" s="29">
        <v>0.1691</v>
      </c>
      <c r="BX67" s="25">
        <v>169.1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320</v>
      </c>
      <c r="J68" s="21">
        <v>1008</v>
      </c>
      <c r="K68" s="21">
        <v>640.1</v>
      </c>
      <c r="L68" s="29">
        <v>0.57479999999999998</v>
      </c>
      <c r="M68" s="25">
        <v>367.9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227</v>
      </c>
      <c r="BU68" s="21">
        <v>1749.1</v>
      </c>
      <c r="BV68" s="21">
        <v>1500</v>
      </c>
      <c r="BW68" s="29">
        <v>0.1661</v>
      </c>
      <c r="BX68" s="25">
        <v>249.1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310</v>
      </c>
      <c r="J69" s="33">
        <v>782</v>
      </c>
      <c r="K69" s="33">
        <v>497.8</v>
      </c>
      <c r="L69" s="34">
        <v>0.57089999999999996</v>
      </c>
      <c r="M69" s="28">
        <v>284.2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295</v>
      </c>
      <c r="BU69" s="21">
        <v>1490</v>
      </c>
      <c r="BV69" s="21">
        <v>1300</v>
      </c>
      <c r="BW69" s="29">
        <v>0.1462</v>
      </c>
      <c r="BX69" s="25">
        <v>190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97</v>
      </c>
      <c r="J70" s="21">
        <v>319</v>
      </c>
      <c r="K70" s="21">
        <v>204</v>
      </c>
      <c r="L70" s="29">
        <v>0.56369999999999998</v>
      </c>
      <c r="M70" s="21">
        <v>115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194</v>
      </c>
      <c r="BU70" s="21">
        <v>822.9</v>
      </c>
      <c r="BV70" s="21">
        <v>724.9</v>
      </c>
      <c r="BW70" s="29">
        <v>0.13519999999999999</v>
      </c>
      <c r="BX70" s="25">
        <v>98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350</v>
      </c>
      <c r="J71" s="21">
        <v>718</v>
      </c>
      <c r="K71" s="21">
        <v>460</v>
      </c>
      <c r="L71" s="29">
        <v>0.56089999999999995</v>
      </c>
      <c r="M71" s="21">
        <v>258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195</v>
      </c>
      <c r="BU71" s="21">
        <v>1195</v>
      </c>
      <c r="BV71" s="21">
        <v>1055</v>
      </c>
      <c r="BW71" s="29">
        <v>0.13270000000000001</v>
      </c>
      <c r="BX71" s="25">
        <v>140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300</v>
      </c>
      <c r="J72" s="21">
        <v>525.9</v>
      </c>
      <c r="K72" s="21">
        <v>337</v>
      </c>
      <c r="L72" s="29">
        <v>0.5605</v>
      </c>
      <c r="M72" s="21">
        <v>188.9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193</v>
      </c>
      <c r="BU72" s="33">
        <v>870</v>
      </c>
      <c r="BV72" s="33">
        <v>773</v>
      </c>
      <c r="BW72" s="34">
        <v>0.1255</v>
      </c>
      <c r="BX72" s="28">
        <v>97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93</v>
      </c>
      <c r="J73" s="21">
        <v>350</v>
      </c>
      <c r="K73" s="21">
        <v>225.1</v>
      </c>
      <c r="L73" s="29">
        <v>0.55489999999999995</v>
      </c>
      <c r="M73" s="21">
        <v>124.9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293</v>
      </c>
      <c r="BU73" s="21">
        <v>1442.1</v>
      </c>
      <c r="BV73" s="21">
        <v>1300</v>
      </c>
      <c r="BW73" s="29">
        <v>0.10929999999999999</v>
      </c>
      <c r="BX73" s="21">
        <v>142.1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312</v>
      </c>
      <c r="J74" s="21">
        <v>441</v>
      </c>
      <c r="K74" s="21">
        <v>284.2</v>
      </c>
      <c r="L74" s="29">
        <v>0.55169999999999997</v>
      </c>
      <c r="M74" s="21">
        <v>156.80000000000001</v>
      </c>
      <c r="N74" s="35"/>
      <c r="O74" s="35"/>
      <c r="P74" s="35"/>
      <c r="BT74" s="21" t="s">
        <v>314</v>
      </c>
      <c r="BU74" s="21">
        <v>1278</v>
      </c>
      <c r="BV74" s="21">
        <v>1158</v>
      </c>
      <c r="BW74" s="29">
        <v>0.1036</v>
      </c>
      <c r="BX74" s="21">
        <v>120</v>
      </c>
    </row>
    <row r="75" spans="1:84" x14ac:dyDescent="0.3">
      <c r="I75" s="21" t="s">
        <v>83</v>
      </c>
      <c r="J75" s="21">
        <v>332.5</v>
      </c>
      <c r="K75" s="21">
        <v>215</v>
      </c>
      <c r="L75" s="29">
        <v>0.54649999999999999</v>
      </c>
      <c r="M75" s="21">
        <v>117.5</v>
      </c>
      <c r="BT75" s="21" t="s">
        <v>214</v>
      </c>
      <c r="BU75" s="21">
        <v>1015</v>
      </c>
      <c r="BV75" s="21">
        <v>920</v>
      </c>
      <c r="BW75" s="29">
        <v>0.1033</v>
      </c>
      <c r="BX75" s="21">
        <v>95</v>
      </c>
    </row>
    <row r="76" spans="1:84" x14ac:dyDescent="0.3">
      <c r="I76" s="21" t="s">
        <v>322</v>
      </c>
      <c r="J76" s="21">
        <v>546.20000000000005</v>
      </c>
      <c r="K76" s="21">
        <v>353.8</v>
      </c>
      <c r="L76" s="29">
        <v>0.54379999999999995</v>
      </c>
      <c r="M76" s="21">
        <v>192.4</v>
      </c>
      <c r="BT76" s="21" t="s">
        <v>288</v>
      </c>
      <c r="BU76" s="21">
        <v>1525</v>
      </c>
      <c r="BV76" s="21">
        <v>1646</v>
      </c>
      <c r="BW76" s="29">
        <v>-7.3499999999999996E-2</v>
      </c>
      <c r="BX76" s="21">
        <v>-121</v>
      </c>
    </row>
    <row r="77" spans="1:84" x14ac:dyDescent="0.3">
      <c r="I77" s="21" t="s">
        <v>342</v>
      </c>
      <c r="J77" s="21">
        <v>554</v>
      </c>
      <c r="K77" s="21">
        <v>361</v>
      </c>
      <c r="L77" s="29">
        <v>0.53459999999999996</v>
      </c>
      <c r="M77" s="21">
        <v>193</v>
      </c>
      <c r="BT77" s="21" t="s">
        <v>203</v>
      </c>
      <c r="BU77" s="21">
        <v>1790</v>
      </c>
      <c r="BV77" s="21">
        <v>2004</v>
      </c>
      <c r="BW77" s="29">
        <v>-0.10680000000000001</v>
      </c>
      <c r="BX77" s="21">
        <v>-214</v>
      </c>
    </row>
    <row r="78" spans="1:84" x14ac:dyDescent="0.3">
      <c r="I78" s="21" t="s">
        <v>117</v>
      </c>
      <c r="J78" s="21">
        <v>662.7</v>
      </c>
      <c r="K78" s="21">
        <v>432</v>
      </c>
      <c r="L78" s="29">
        <v>0.53400000000000003</v>
      </c>
      <c r="M78" s="21">
        <v>230.7</v>
      </c>
      <c r="BT78" s="21" t="s">
        <v>217</v>
      </c>
      <c r="BU78" s="21">
        <v>1100</v>
      </c>
      <c r="BV78" s="21">
        <v>1365</v>
      </c>
      <c r="BW78" s="29">
        <v>-0.19409999999999999</v>
      </c>
      <c r="BX78" s="21">
        <v>-265</v>
      </c>
    </row>
    <row r="79" spans="1:84" x14ac:dyDescent="0.3">
      <c r="I79" s="21" t="s">
        <v>311</v>
      </c>
      <c r="J79" s="21">
        <v>717</v>
      </c>
      <c r="K79" s="21">
        <v>468</v>
      </c>
      <c r="L79" s="29">
        <v>0.53210000000000002</v>
      </c>
      <c r="M79" s="21">
        <v>249</v>
      </c>
      <c r="BT79" s="21" t="s">
        <v>219</v>
      </c>
      <c r="BU79" s="21">
        <v>1560</v>
      </c>
      <c r="BV79" s="21">
        <v>2163.4</v>
      </c>
      <c r="BW79" s="29">
        <v>-0.27889999999999998</v>
      </c>
      <c r="BX79" s="21">
        <v>-603.4</v>
      </c>
    </row>
    <row r="80" spans="1:84" x14ac:dyDescent="0.3">
      <c r="I80" s="21" t="s">
        <v>323</v>
      </c>
      <c r="J80" s="21">
        <v>1000</v>
      </c>
      <c r="K80" s="21">
        <v>653.79999999999995</v>
      </c>
      <c r="L80" s="29">
        <v>0.52949999999999997</v>
      </c>
      <c r="M80" s="21">
        <v>346.2</v>
      </c>
      <c r="BT80" s="21"/>
      <c r="BU80" s="21"/>
      <c r="BV80" s="21"/>
      <c r="BW80" s="29"/>
      <c r="BX80" s="21"/>
    </row>
    <row r="81" spans="9:76" x14ac:dyDescent="0.3">
      <c r="I81" s="21" t="s">
        <v>328</v>
      </c>
      <c r="J81" s="21">
        <v>639</v>
      </c>
      <c r="K81" s="21">
        <v>417.8</v>
      </c>
      <c r="L81" s="29">
        <v>0.52939999999999998</v>
      </c>
      <c r="M81" s="21">
        <v>221.2</v>
      </c>
      <c r="BT81" s="21"/>
      <c r="BU81" s="21"/>
      <c r="BV81" s="21"/>
      <c r="BW81" s="29"/>
      <c r="BX81" s="21"/>
    </row>
    <row r="82" spans="9:76" x14ac:dyDescent="0.3">
      <c r="I82" s="21" t="s">
        <v>107</v>
      </c>
      <c r="J82" s="21">
        <v>403</v>
      </c>
      <c r="K82" s="21">
        <v>264.10000000000002</v>
      </c>
      <c r="L82" s="29">
        <v>0.52590000000000003</v>
      </c>
      <c r="M82" s="21">
        <v>138.9</v>
      </c>
      <c r="BT82" s="21"/>
      <c r="BU82" s="21"/>
      <c r="BV82" s="21"/>
      <c r="BW82" s="29"/>
      <c r="BX82" s="21"/>
    </row>
    <row r="83" spans="9:76" x14ac:dyDescent="0.3">
      <c r="I83" s="21" t="s">
        <v>109</v>
      </c>
      <c r="J83" s="21">
        <v>286</v>
      </c>
      <c r="K83" s="21">
        <v>188.25</v>
      </c>
      <c r="L83" s="29">
        <v>0.51929999999999998</v>
      </c>
      <c r="M83" s="21">
        <v>97.75</v>
      </c>
      <c r="BT83" s="21"/>
      <c r="BU83" s="21"/>
      <c r="BV83" s="21"/>
      <c r="BW83" s="29"/>
      <c r="BX83" s="21"/>
    </row>
    <row r="84" spans="9:76" x14ac:dyDescent="0.3">
      <c r="I84" s="21" t="s">
        <v>355</v>
      </c>
      <c r="J84" s="21">
        <v>1210</v>
      </c>
      <c r="K84" s="21">
        <v>799</v>
      </c>
      <c r="L84" s="29">
        <v>0.51439999999999997</v>
      </c>
      <c r="M84" s="21">
        <v>411</v>
      </c>
      <c r="BT84" s="21"/>
      <c r="BU84" s="21"/>
      <c r="BV84" s="21"/>
      <c r="BW84" s="29"/>
      <c r="BX84" s="21"/>
    </row>
    <row r="85" spans="9:76" x14ac:dyDescent="0.3">
      <c r="I85" s="21" t="s">
        <v>301</v>
      </c>
      <c r="J85" s="21">
        <v>560</v>
      </c>
      <c r="K85" s="21">
        <v>372</v>
      </c>
      <c r="L85" s="29">
        <v>0.50539999999999996</v>
      </c>
      <c r="M85" s="21">
        <v>188</v>
      </c>
      <c r="BT85" s="21"/>
      <c r="BU85" s="21"/>
      <c r="BV85" s="21"/>
      <c r="BW85" s="29"/>
      <c r="BX85" s="21"/>
    </row>
    <row r="86" spans="9:76" x14ac:dyDescent="0.3">
      <c r="I86" s="21" t="s">
        <v>116</v>
      </c>
      <c r="J86" s="21">
        <v>786</v>
      </c>
      <c r="K86" s="21">
        <v>524</v>
      </c>
      <c r="L86" s="29">
        <v>0.5</v>
      </c>
      <c r="M86" s="21">
        <v>262</v>
      </c>
    </row>
    <row r="87" spans="9:76" x14ac:dyDescent="0.3">
      <c r="I87" s="21" t="s">
        <v>100</v>
      </c>
      <c r="J87" s="21">
        <v>330</v>
      </c>
      <c r="K87" s="21">
        <v>220</v>
      </c>
      <c r="L87" s="29">
        <v>0.5</v>
      </c>
      <c r="M87" s="21">
        <v>110</v>
      </c>
    </row>
    <row r="88" spans="9:76" x14ac:dyDescent="0.3">
      <c r="I88" s="21" t="s">
        <v>102</v>
      </c>
      <c r="J88" s="21">
        <v>328</v>
      </c>
      <c r="K88" s="21">
        <v>219</v>
      </c>
      <c r="L88" s="29">
        <v>0.49769999999999998</v>
      </c>
      <c r="M88" s="21">
        <v>109</v>
      </c>
    </row>
    <row r="89" spans="9:76" x14ac:dyDescent="0.3">
      <c r="I89" s="21" t="s">
        <v>96</v>
      </c>
      <c r="J89" s="21">
        <v>585</v>
      </c>
      <c r="K89" s="21">
        <v>394</v>
      </c>
      <c r="L89" s="29">
        <v>0.48480000000000001</v>
      </c>
      <c r="M89" s="21">
        <v>191</v>
      </c>
    </row>
    <row r="90" spans="9:76" x14ac:dyDescent="0.3">
      <c r="I90" s="21" t="s">
        <v>105</v>
      </c>
      <c r="J90" s="21">
        <v>293</v>
      </c>
      <c r="K90" s="21">
        <v>198</v>
      </c>
      <c r="L90" s="29">
        <v>0.4798</v>
      </c>
      <c r="M90" s="21">
        <v>95</v>
      </c>
    </row>
    <row r="91" spans="9:76" x14ac:dyDescent="0.3">
      <c r="I91" s="21" t="s">
        <v>341</v>
      </c>
      <c r="J91" s="21">
        <v>701</v>
      </c>
      <c r="K91" s="21">
        <v>474</v>
      </c>
      <c r="L91" s="29">
        <v>0.47889999999999999</v>
      </c>
      <c r="M91" s="21">
        <v>227</v>
      </c>
    </row>
    <row r="92" spans="9:76" x14ac:dyDescent="0.3">
      <c r="I92" s="21" t="s">
        <v>337</v>
      </c>
      <c r="J92" s="21">
        <v>341</v>
      </c>
      <c r="K92" s="21">
        <v>230.7</v>
      </c>
      <c r="L92" s="29">
        <v>0.47810000000000002</v>
      </c>
      <c r="M92" s="21">
        <v>110.3</v>
      </c>
    </row>
    <row r="93" spans="9:76" x14ac:dyDescent="0.3">
      <c r="I93" s="21" t="s">
        <v>280</v>
      </c>
      <c r="J93" s="21">
        <v>415.1</v>
      </c>
      <c r="K93" s="21">
        <v>281</v>
      </c>
      <c r="L93" s="29">
        <v>0.47720000000000001</v>
      </c>
      <c r="M93" s="21">
        <v>134.1</v>
      </c>
    </row>
    <row r="94" spans="9:76" x14ac:dyDescent="0.3">
      <c r="I94" s="21" t="s">
        <v>340</v>
      </c>
      <c r="J94" s="21">
        <v>536</v>
      </c>
      <c r="K94" s="21">
        <v>363</v>
      </c>
      <c r="L94" s="29">
        <v>0.47660000000000002</v>
      </c>
      <c r="M94" s="21">
        <v>173</v>
      </c>
    </row>
    <row r="95" spans="9:76" x14ac:dyDescent="0.3">
      <c r="I95" s="21" t="s">
        <v>298</v>
      </c>
      <c r="J95" s="21">
        <v>705</v>
      </c>
      <c r="K95" s="21">
        <v>479</v>
      </c>
      <c r="L95" s="29">
        <v>0.4718</v>
      </c>
      <c r="M95" s="21">
        <v>226</v>
      </c>
    </row>
    <row r="96" spans="9:76" x14ac:dyDescent="0.3">
      <c r="I96" s="21" t="s">
        <v>281</v>
      </c>
      <c r="J96" s="21">
        <v>415</v>
      </c>
      <c r="K96" s="21">
        <v>284.10000000000002</v>
      </c>
      <c r="L96" s="29">
        <v>0.46079999999999999</v>
      </c>
      <c r="M96" s="21">
        <v>130.9</v>
      </c>
    </row>
    <row r="97" spans="9:13" x14ac:dyDescent="0.3">
      <c r="I97" s="21" t="s">
        <v>305</v>
      </c>
      <c r="J97" s="21">
        <v>548</v>
      </c>
      <c r="K97" s="21">
        <v>378</v>
      </c>
      <c r="L97" s="29">
        <v>0.44969999999999999</v>
      </c>
      <c r="M97" s="21">
        <v>170</v>
      </c>
    </row>
    <row r="98" spans="9:13" x14ac:dyDescent="0.3">
      <c r="I98" s="21" t="s">
        <v>339</v>
      </c>
      <c r="J98" s="21">
        <v>615.1</v>
      </c>
      <c r="K98" s="21">
        <v>426</v>
      </c>
      <c r="L98" s="29">
        <v>0.44390000000000002</v>
      </c>
      <c r="M98" s="21">
        <v>189.1</v>
      </c>
    </row>
    <row r="99" spans="9:13" x14ac:dyDescent="0.3">
      <c r="I99" s="21" t="s">
        <v>284</v>
      </c>
      <c r="J99" s="21">
        <v>456</v>
      </c>
      <c r="K99" s="21">
        <v>319.7</v>
      </c>
      <c r="L99" s="29">
        <v>0.42630000000000001</v>
      </c>
      <c r="M99" s="21">
        <v>136.30000000000001</v>
      </c>
    </row>
    <row r="100" spans="9:13" x14ac:dyDescent="0.3">
      <c r="I100" s="21" t="s">
        <v>282</v>
      </c>
      <c r="J100" s="21">
        <v>645</v>
      </c>
      <c r="K100" s="21">
        <v>454</v>
      </c>
      <c r="L100" s="29">
        <v>0.42070000000000002</v>
      </c>
      <c r="M100" s="21">
        <v>191</v>
      </c>
    </row>
    <row r="101" spans="9:13" x14ac:dyDescent="0.3">
      <c r="I101" s="21" t="s">
        <v>357</v>
      </c>
      <c r="J101" s="21">
        <v>460</v>
      </c>
      <c r="K101" s="21">
        <v>324</v>
      </c>
      <c r="L101" s="29">
        <v>0.41980000000000001</v>
      </c>
      <c r="M101" s="21">
        <v>136</v>
      </c>
    </row>
    <row r="102" spans="9:13" x14ac:dyDescent="0.3">
      <c r="I102" s="21" t="s">
        <v>352</v>
      </c>
      <c r="J102" s="21">
        <v>635</v>
      </c>
      <c r="K102" s="21">
        <v>449</v>
      </c>
      <c r="L102" s="29">
        <v>0.4143</v>
      </c>
      <c r="M102" s="21">
        <v>186</v>
      </c>
    </row>
    <row r="103" spans="9:13" x14ac:dyDescent="0.3">
      <c r="I103" s="21" t="s">
        <v>353</v>
      </c>
      <c r="J103" s="21">
        <v>428.5</v>
      </c>
      <c r="K103" s="21">
        <v>305</v>
      </c>
      <c r="L103" s="29">
        <v>0.40489999999999998</v>
      </c>
      <c r="M103" s="21">
        <v>123.5</v>
      </c>
    </row>
    <row r="104" spans="9:13" x14ac:dyDescent="0.3">
      <c r="I104" s="21" t="s">
        <v>285</v>
      </c>
      <c r="J104" s="21">
        <v>614.1</v>
      </c>
      <c r="K104" s="21">
        <v>438</v>
      </c>
      <c r="L104" s="29">
        <v>0.40210000000000001</v>
      </c>
      <c r="M104" s="21">
        <v>176.1</v>
      </c>
    </row>
    <row r="105" spans="9:13" x14ac:dyDescent="0.3">
      <c r="I105" s="21" t="s">
        <v>327</v>
      </c>
      <c r="J105" s="21">
        <v>501</v>
      </c>
      <c r="K105" s="21">
        <v>358</v>
      </c>
      <c r="L105" s="29">
        <v>0.39939999999999998</v>
      </c>
      <c r="M105" s="21">
        <v>143</v>
      </c>
    </row>
    <row r="106" spans="9:13" x14ac:dyDescent="0.3">
      <c r="I106" s="21" t="s">
        <v>276</v>
      </c>
      <c r="J106" s="21">
        <v>681</v>
      </c>
      <c r="K106" s="21">
        <v>486.8</v>
      </c>
      <c r="L106" s="29">
        <v>0.39889999999999998</v>
      </c>
      <c r="M106" s="21">
        <v>194.2</v>
      </c>
    </row>
    <row r="107" spans="9:13" x14ac:dyDescent="0.3">
      <c r="I107" s="21" t="s">
        <v>329</v>
      </c>
      <c r="J107" s="21">
        <v>425</v>
      </c>
      <c r="K107" s="21">
        <v>306.89999999999998</v>
      </c>
      <c r="L107" s="29">
        <v>0.38479999999999998</v>
      </c>
      <c r="M107" s="21">
        <v>118.1</v>
      </c>
    </row>
    <row r="108" spans="9:13" x14ac:dyDescent="0.3">
      <c r="I108" s="21" t="s">
        <v>313</v>
      </c>
      <c r="J108" s="21">
        <v>756.1</v>
      </c>
      <c r="K108" s="21">
        <v>548</v>
      </c>
      <c r="L108" s="29">
        <v>0.37969999999999998</v>
      </c>
      <c r="M108" s="21">
        <v>208.1</v>
      </c>
    </row>
    <row r="109" spans="9:13" x14ac:dyDescent="0.3">
      <c r="I109" s="21" t="s">
        <v>308</v>
      </c>
      <c r="J109" s="21">
        <v>633</v>
      </c>
      <c r="K109" s="21">
        <v>462</v>
      </c>
      <c r="L109" s="29">
        <v>0.37009999999999998</v>
      </c>
      <c r="M109" s="21">
        <v>171</v>
      </c>
    </row>
    <row r="110" spans="9:13" x14ac:dyDescent="0.3">
      <c r="I110" s="21" t="s">
        <v>368</v>
      </c>
      <c r="J110" s="21">
        <v>690.5</v>
      </c>
      <c r="K110" s="21">
        <v>505</v>
      </c>
      <c r="L110" s="29">
        <v>0.36730000000000002</v>
      </c>
      <c r="M110" s="21">
        <v>185.5</v>
      </c>
    </row>
    <row r="111" spans="9:13" x14ac:dyDescent="0.3">
      <c r="I111" s="21" t="s">
        <v>273</v>
      </c>
      <c r="J111" s="21">
        <v>576.29999999999995</v>
      </c>
      <c r="K111" s="21">
        <v>422.4</v>
      </c>
      <c r="L111" s="29">
        <v>0.36430000000000001</v>
      </c>
      <c r="M111" s="21">
        <v>153.9</v>
      </c>
    </row>
    <row r="112" spans="9:13" x14ac:dyDescent="0.3">
      <c r="I112" s="21" t="s">
        <v>279</v>
      </c>
      <c r="J112" s="21">
        <v>661.1</v>
      </c>
      <c r="K112" s="21">
        <v>485</v>
      </c>
      <c r="L112" s="29">
        <v>0.36309999999999998</v>
      </c>
      <c r="M112" s="21">
        <v>176.1</v>
      </c>
    </row>
    <row r="113" spans="9:13" x14ac:dyDescent="0.3">
      <c r="I113" s="21" t="s">
        <v>286</v>
      </c>
      <c r="J113" s="21">
        <v>458.1</v>
      </c>
      <c r="K113" s="21">
        <v>338</v>
      </c>
      <c r="L113" s="29">
        <v>0.3553</v>
      </c>
      <c r="M113" s="21">
        <v>120.1</v>
      </c>
    </row>
    <row r="114" spans="9:13" x14ac:dyDescent="0.3">
      <c r="I114" s="21" t="s">
        <v>98</v>
      </c>
      <c r="J114" s="21">
        <v>421.4</v>
      </c>
      <c r="K114" s="21">
        <v>312</v>
      </c>
      <c r="L114" s="29">
        <v>0.35060000000000002</v>
      </c>
      <c r="M114" s="21">
        <v>109.4</v>
      </c>
    </row>
    <row r="115" spans="9:13" x14ac:dyDescent="0.3">
      <c r="I115" s="21" t="s">
        <v>297</v>
      </c>
      <c r="J115" s="21">
        <v>528</v>
      </c>
      <c r="K115" s="21">
        <v>398</v>
      </c>
      <c r="L115" s="29">
        <v>0.3266</v>
      </c>
      <c r="M115" s="21">
        <v>130</v>
      </c>
    </row>
    <row r="116" spans="9:13" x14ac:dyDescent="0.3">
      <c r="I116" s="21" t="s">
        <v>303</v>
      </c>
      <c r="J116" s="21">
        <v>458.9</v>
      </c>
      <c r="K116" s="21">
        <v>347</v>
      </c>
      <c r="L116" s="29">
        <v>0.32250000000000001</v>
      </c>
      <c r="M116" s="21">
        <v>111.9</v>
      </c>
    </row>
    <row r="117" spans="9:13" x14ac:dyDescent="0.3">
      <c r="I117" s="21" t="s">
        <v>99</v>
      </c>
      <c r="J117" s="21">
        <v>381</v>
      </c>
      <c r="K117" s="21">
        <v>312</v>
      </c>
      <c r="L117" s="29">
        <v>0.22120000000000001</v>
      </c>
      <c r="M117" s="21">
        <v>69</v>
      </c>
    </row>
    <row r="118" spans="9:13" x14ac:dyDescent="0.3">
      <c r="I118" s="21" t="s">
        <v>370</v>
      </c>
      <c r="J118" s="21">
        <v>553.1</v>
      </c>
      <c r="K118" s="21">
        <v>461</v>
      </c>
      <c r="L118" s="29">
        <v>0.19980000000000001</v>
      </c>
      <c r="M118" s="21">
        <v>92.1</v>
      </c>
    </row>
    <row r="119" spans="9:13" x14ac:dyDescent="0.3">
      <c r="I119" s="21" t="s">
        <v>277</v>
      </c>
      <c r="J119" s="21">
        <v>528</v>
      </c>
      <c r="K119" s="21">
        <v>460.1</v>
      </c>
      <c r="L119" s="29">
        <v>0.14760000000000001</v>
      </c>
      <c r="M119" s="21">
        <v>67.900000000000006</v>
      </c>
    </row>
    <row r="120" spans="9:13" x14ac:dyDescent="0.3">
      <c r="I120" s="21" t="s">
        <v>309</v>
      </c>
      <c r="J120" s="21">
        <v>560.1</v>
      </c>
      <c r="K120" s="21">
        <v>514</v>
      </c>
      <c r="L120" s="29">
        <v>8.9700000000000002E-2</v>
      </c>
      <c r="M120" s="21">
        <v>46.1</v>
      </c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4579E-6573-4B44-BA23-B646FF65F4F3}">
  <dimension ref="A1:CF120"/>
  <sheetViews>
    <sheetView zoomScale="95" zoomScaleNormal="70" workbookViewId="0">
      <selection activeCell="R13" sqref="R13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5" t="s">
        <v>830</v>
      </c>
      <c r="B1" s="76"/>
      <c r="C1" s="76"/>
      <c r="D1" s="77"/>
      <c r="I1" s="35"/>
      <c r="J1" s="66" t="s">
        <v>43</v>
      </c>
      <c r="K1" s="67"/>
      <c r="L1" s="67"/>
      <c r="M1" s="67"/>
      <c r="N1" s="67"/>
      <c r="O1" s="67"/>
      <c r="P1" s="68"/>
      <c r="Q1" s="36"/>
      <c r="R1" s="36"/>
      <c r="S1" s="36"/>
      <c r="T1" s="36"/>
      <c r="U1" s="35"/>
    </row>
    <row r="2" spans="1:21" ht="15" customHeight="1" thickBot="1" x14ac:dyDescent="0.35">
      <c r="A2" s="78"/>
      <c r="B2" s="79"/>
      <c r="C2" s="79"/>
      <c r="D2" s="80"/>
      <c r="I2" s="35"/>
      <c r="J2" s="69"/>
      <c r="K2" s="70"/>
      <c r="L2" s="70"/>
      <c r="M2" s="70"/>
      <c r="N2" s="70"/>
      <c r="O2" s="70"/>
      <c r="P2" s="71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36</v>
      </c>
      <c r="D3" s="25"/>
      <c r="I3" s="35"/>
      <c r="J3" s="69"/>
      <c r="K3" s="70"/>
      <c r="L3" s="70"/>
      <c r="M3" s="70"/>
      <c r="N3" s="70"/>
      <c r="O3" s="70"/>
      <c r="P3" s="71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44</v>
      </c>
      <c r="L5" s="21">
        <v>2712.26</v>
      </c>
      <c r="M5" s="21">
        <v>3739.99</v>
      </c>
      <c r="N5" s="29">
        <v>-0.27479999999999999</v>
      </c>
      <c r="O5" s="21">
        <v>-1027.73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46</v>
      </c>
      <c r="L6" s="21">
        <v>97.81</v>
      </c>
      <c r="M6" s="21">
        <v>121.95</v>
      </c>
      <c r="N6" s="29">
        <v>-0.19789999999999999</v>
      </c>
      <c r="O6" s="21">
        <v>-24.14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53</v>
      </c>
      <c r="L7" s="21">
        <v>5963.95</v>
      </c>
      <c r="M7" s="21">
        <v>7407.41</v>
      </c>
      <c r="N7" s="29">
        <v>-0.19489999999999999</v>
      </c>
      <c r="O7" s="21">
        <v>-1443.46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45</v>
      </c>
      <c r="L8" s="21">
        <v>2957.04</v>
      </c>
      <c r="M8" s="21">
        <v>3667.06</v>
      </c>
      <c r="N8" s="29">
        <v>-0.19359999999999999</v>
      </c>
      <c r="O8" s="21">
        <v>-710.02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49</v>
      </c>
      <c r="L9" s="21">
        <v>3381.58</v>
      </c>
      <c r="M9" s="21">
        <v>4160.29</v>
      </c>
      <c r="N9" s="29">
        <v>-0.18720000000000001</v>
      </c>
      <c r="O9" s="21">
        <v>-778.71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50</v>
      </c>
      <c r="L10" s="21">
        <v>1871.52</v>
      </c>
      <c r="M10" s="21">
        <v>2278.94</v>
      </c>
      <c r="N10" s="29">
        <v>-0.17879999999999999</v>
      </c>
      <c r="O10" s="21">
        <v>-407.42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51</v>
      </c>
      <c r="L11" s="21">
        <v>12185.58</v>
      </c>
      <c r="M11" s="21">
        <v>14716.25</v>
      </c>
      <c r="N11" s="29">
        <v>-0.17199999999999999</v>
      </c>
      <c r="O11" s="21">
        <v>-2530.67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32</v>
      </c>
      <c r="L12" s="21">
        <v>2464.4</v>
      </c>
      <c r="M12" s="21">
        <v>2966.33</v>
      </c>
      <c r="N12" s="29">
        <v>-0.16919999999999999</v>
      </c>
      <c r="O12" s="21">
        <v>-501.93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55</v>
      </c>
      <c r="L13" s="21">
        <v>1427.69</v>
      </c>
      <c r="M13" s="21">
        <v>1699.12</v>
      </c>
      <c r="N13" s="29">
        <v>-0.15970000000000001</v>
      </c>
      <c r="O13" s="21">
        <v>-271.43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54</v>
      </c>
      <c r="L14" s="21">
        <v>4637.1000000000004</v>
      </c>
      <c r="M14" s="21">
        <v>5402.9</v>
      </c>
      <c r="N14" s="29">
        <v>-0.14169999999999999</v>
      </c>
      <c r="O14" s="21">
        <v>-765.8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52</v>
      </c>
      <c r="L15" s="21">
        <v>6745.16</v>
      </c>
      <c r="M15" s="21">
        <v>7817.32</v>
      </c>
      <c r="N15" s="29">
        <v>-0.13719999999999999</v>
      </c>
      <c r="O15" s="21">
        <v>-1072.1600000000001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47</v>
      </c>
      <c r="L16" s="21">
        <v>4874.5</v>
      </c>
      <c r="M16" s="21">
        <v>5632.97</v>
      </c>
      <c r="N16" s="29">
        <v>-0.1346</v>
      </c>
      <c r="O16" s="21">
        <v>-758.47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48</v>
      </c>
      <c r="L17" s="21">
        <v>12577.04</v>
      </c>
      <c r="M17" s="21">
        <v>14430.52</v>
      </c>
      <c r="N17" s="29">
        <v>-0.12839999999999999</v>
      </c>
      <c r="O17" s="41">
        <v>-1853.48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/>
      <c r="L18" s="33"/>
      <c r="M18" s="33"/>
      <c r="N18" s="34"/>
      <c r="O18" s="33"/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2" t="s">
        <v>77</v>
      </c>
      <c r="C26" s="73"/>
      <c r="D26" s="73"/>
      <c r="E26" s="73"/>
      <c r="F26" s="74"/>
      <c r="G26" s="35"/>
      <c r="H26" s="35"/>
      <c r="I26" s="35"/>
      <c r="J26" s="35"/>
      <c r="K26" s="35"/>
      <c r="L26" s="35"/>
      <c r="M26" s="35"/>
      <c r="N26" s="35"/>
      <c r="O26" s="35"/>
      <c r="P26" s="60" t="s">
        <v>124</v>
      </c>
      <c r="Q26" s="61"/>
      <c r="R26" s="61"/>
      <c r="S26" s="61"/>
      <c r="T26" s="62"/>
      <c r="U26" s="35"/>
      <c r="V26" s="35"/>
      <c r="W26" s="60" t="s">
        <v>141</v>
      </c>
      <c r="X26" s="61"/>
      <c r="Y26" s="61"/>
      <c r="Z26" s="61"/>
      <c r="AA26" s="62"/>
      <c r="AB26" s="35"/>
      <c r="AC26" s="35"/>
      <c r="AD26" s="60" t="s">
        <v>153</v>
      </c>
      <c r="AE26" s="61"/>
      <c r="AF26" s="61"/>
      <c r="AG26" s="61"/>
      <c r="AH26" s="62"/>
      <c r="AI26" s="35"/>
      <c r="AJ26" s="35"/>
      <c r="AK26" s="60" t="s">
        <v>174</v>
      </c>
      <c r="AL26" s="61"/>
      <c r="AM26" s="61"/>
      <c r="AN26" s="61"/>
      <c r="AO26" s="62"/>
      <c r="AP26" s="35"/>
      <c r="AQ26" s="35"/>
      <c r="AR26" s="60" t="s">
        <v>177</v>
      </c>
      <c r="AS26" s="61"/>
      <c r="AT26" s="61"/>
      <c r="AU26" s="61"/>
      <c r="AV26" s="62"/>
      <c r="AW26" s="35"/>
      <c r="AX26" s="35"/>
      <c r="AY26" s="60" t="s">
        <v>178</v>
      </c>
      <c r="AZ26" s="61"/>
      <c r="BA26" s="61"/>
      <c r="BB26" s="61"/>
      <c r="BC26" s="62"/>
      <c r="BD26" s="35"/>
      <c r="BE26" s="35"/>
      <c r="BF26" s="60" t="s">
        <v>179</v>
      </c>
      <c r="BG26" s="61"/>
      <c r="BH26" s="61"/>
      <c r="BI26" s="61"/>
      <c r="BJ26" s="62"/>
      <c r="BK26" s="35"/>
      <c r="BL26" s="35"/>
      <c r="BM26" s="60" t="s">
        <v>188</v>
      </c>
      <c r="BN26" s="61"/>
      <c r="BO26" s="61"/>
      <c r="BP26" s="61"/>
      <c r="BQ26" s="62"/>
      <c r="BR26" s="35"/>
      <c r="BS26" s="35"/>
      <c r="BT26" s="60" t="s">
        <v>189</v>
      </c>
      <c r="BU26" s="61"/>
      <c r="BV26" s="61"/>
      <c r="BW26" s="61"/>
      <c r="BX26" s="62"/>
      <c r="BY26" s="35"/>
      <c r="BZ26" s="35"/>
      <c r="CA26" s="60" t="s">
        <v>234</v>
      </c>
      <c r="CB26" s="61"/>
      <c r="CC26" s="61"/>
      <c r="CD26" s="61"/>
      <c r="CE26" s="62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0" t="s">
        <v>118</v>
      </c>
      <c r="J27" s="61"/>
      <c r="K27" s="61"/>
      <c r="L27" s="61"/>
      <c r="M27" s="62"/>
      <c r="N27" s="35"/>
      <c r="O27" s="35"/>
      <c r="P27" s="63"/>
      <c r="Q27" s="64"/>
      <c r="R27" s="64"/>
      <c r="S27" s="64"/>
      <c r="T27" s="65"/>
      <c r="U27" s="35"/>
      <c r="V27" s="35"/>
      <c r="W27" s="63"/>
      <c r="X27" s="64"/>
      <c r="Y27" s="64"/>
      <c r="Z27" s="64"/>
      <c r="AA27" s="65"/>
      <c r="AB27" s="35"/>
      <c r="AC27" s="35"/>
      <c r="AD27" s="63"/>
      <c r="AE27" s="64"/>
      <c r="AF27" s="64"/>
      <c r="AG27" s="64"/>
      <c r="AH27" s="65"/>
      <c r="AI27" s="35"/>
      <c r="AJ27" s="35"/>
      <c r="AK27" s="63"/>
      <c r="AL27" s="64"/>
      <c r="AM27" s="64"/>
      <c r="AN27" s="64"/>
      <c r="AO27" s="65"/>
      <c r="AP27" s="35"/>
      <c r="AQ27" s="35"/>
      <c r="AR27" s="63"/>
      <c r="AS27" s="64"/>
      <c r="AT27" s="64"/>
      <c r="AU27" s="64"/>
      <c r="AV27" s="65"/>
      <c r="AW27" s="35"/>
      <c r="AX27" s="35"/>
      <c r="AY27" s="63"/>
      <c r="AZ27" s="64"/>
      <c r="BA27" s="64"/>
      <c r="BB27" s="64"/>
      <c r="BC27" s="65"/>
      <c r="BD27" s="35"/>
      <c r="BE27" s="35"/>
      <c r="BF27" s="63"/>
      <c r="BG27" s="64"/>
      <c r="BH27" s="64"/>
      <c r="BI27" s="64"/>
      <c r="BJ27" s="65"/>
      <c r="BK27" s="35"/>
      <c r="BL27" s="35"/>
      <c r="BM27" s="63"/>
      <c r="BN27" s="64"/>
      <c r="BO27" s="64"/>
      <c r="BP27" s="64"/>
      <c r="BQ27" s="65"/>
      <c r="BR27" s="35"/>
      <c r="BS27" s="35"/>
      <c r="BT27" s="63"/>
      <c r="BU27" s="64"/>
      <c r="BV27" s="64"/>
      <c r="BW27" s="64"/>
      <c r="BX27" s="65"/>
      <c r="BY27" s="35"/>
      <c r="BZ27" s="35"/>
      <c r="CA27" s="63"/>
      <c r="CB27" s="64"/>
      <c r="CC27" s="64"/>
      <c r="CD27" s="64"/>
      <c r="CE27" s="65"/>
      <c r="CF27" s="35"/>
    </row>
    <row r="28" spans="1:84" ht="15" thickBot="1" x14ac:dyDescent="0.35">
      <c r="A28" s="35"/>
      <c r="B28" s="24" t="s">
        <v>67</v>
      </c>
      <c r="C28" s="21">
        <v>1168</v>
      </c>
      <c r="D28" s="21">
        <v>1863</v>
      </c>
      <c r="E28" s="29">
        <v>-0.37309999999999999</v>
      </c>
      <c r="F28" s="25">
        <v>-695</v>
      </c>
      <c r="G28" s="35"/>
      <c r="H28" s="35"/>
      <c r="I28" s="63"/>
      <c r="J28" s="64"/>
      <c r="K28" s="64"/>
      <c r="L28" s="64"/>
      <c r="M28" s="65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65</v>
      </c>
      <c r="C29" s="21">
        <v>503</v>
      </c>
      <c r="D29" s="21">
        <v>759</v>
      </c>
      <c r="E29" s="29">
        <v>-0.33729999999999999</v>
      </c>
      <c r="F29" s="25">
        <v>-256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120</v>
      </c>
      <c r="Q29" s="21">
        <v>246</v>
      </c>
      <c r="R29" s="21">
        <v>324</v>
      </c>
      <c r="S29" s="29">
        <v>-0.2407</v>
      </c>
      <c r="T29" s="25">
        <v>-78</v>
      </c>
      <c r="U29" s="35"/>
      <c r="V29" s="35"/>
      <c r="W29" s="21" t="s">
        <v>136</v>
      </c>
      <c r="X29" s="21">
        <v>536</v>
      </c>
      <c r="Y29" s="21">
        <v>800</v>
      </c>
      <c r="Z29" s="29">
        <v>-0.33</v>
      </c>
      <c r="AA29" s="21">
        <v>-264</v>
      </c>
      <c r="AB29" s="35"/>
      <c r="AC29" s="35"/>
      <c r="AD29" s="24" t="s">
        <v>169</v>
      </c>
      <c r="AE29" s="21">
        <v>787.1</v>
      </c>
      <c r="AF29" s="21">
        <v>1006</v>
      </c>
      <c r="AG29" s="29">
        <v>-0.21759999999999999</v>
      </c>
      <c r="AH29" s="25">
        <v>-218.9</v>
      </c>
      <c r="AI29" s="35"/>
      <c r="AJ29" s="35"/>
      <c r="AK29" s="24" t="s">
        <v>172</v>
      </c>
      <c r="AL29" s="21">
        <v>5520</v>
      </c>
      <c r="AM29" s="21">
        <v>6800</v>
      </c>
      <c r="AN29" s="29">
        <v>-0.18820000000000001</v>
      </c>
      <c r="AO29" s="25">
        <v>-1280</v>
      </c>
      <c r="AP29" s="35"/>
      <c r="AQ29" s="35"/>
      <c r="AR29" s="26" t="s">
        <v>372</v>
      </c>
      <c r="AS29" s="21">
        <v>870</v>
      </c>
      <c r="AT29" s="21">
        <v>1112</v>
      </c>
      <c r="AU29" s="29">
        <v>-0.21759999999999999</v>
      </c>
      <c r="AV29" s="25">
        <v>-242</v>
      </c>
      <c r="AW29" s="35"/>
      <c r="AX29" s="35"/>
      <c r="AY29" s="24" t="s">
        <v>152</v>
      </c>
      <c r="AZ29" s="21">
        <v>745.9</v>
      </c>
      <c r="BA29" s="21">
        <v>980</v>
      </c>
      <c r="BB29" s="29">
        <v>-0.2389</v>
      </c>
      <c r="BC29" s="25">
        <v>-234.1</v>
      </c>
      <c r="BD29" s="35"/>
      <c r="BE29" s="35"/>
      <c r="BF29" s="24" t="s">
        <v>375</v>
      </c>
      <c r="BG29" s="21">
        <v>729</v>
      </c>
      <c r="BH29" s="21">
        <v>955</v>
      </c>
      <c r="BI29" s="29">
        <v>-0.2366</v>
      </c>
      <c r="BJ29" s="25">
        <v>-226</v>
      </c>
      <c r="BK29" s="35"/>
      <c r="BL29" s="35"/>
      <c r="BM29" s="24" t="s">
        <v>187</v>
      </c>
      <c r="BN29" s="21">
        <v>865</v>
      </c>
      <c r="BO29" s="21">
        <v>1205</v>
      </c>
      <c r="BP29" s="29">
        <v>-0.28220000000000001</v>
      </c>
      <c r="BQ29" s="25">
        <v>-340</v>
      </c>
      <c r="BR29" s="35"/>
      <c r="BS29" s="35"/>
      <c r="BT29" s="24" t="s">
        <v>208</v>
      </c>
      <c r="BU29" s="21">
        <v>817</v>
      </c>
      <c r="BV29" s="21">
        <v>1122</v>
      </c>
      <c r="BW29" s="29">
        <v>-0.27179999999999999</v>
      </c>
      <c r="BX29" s="25">
        <v>-305</v>
      </c>
      <c r="BY29" s="35"/>
      <c r="BZ29" s="35"/>
      <c r="CA29" s="24" t="s">
        <v>242</v>
      </c>
      <c r="CB29" s="21">
        <v>226.1</v>
      </c>
      <c r="CC29" s="21">
        <v>284</v>
      </c>
      <c r="CD29" s="29">
        <v>-0.2039</v>
      </c>
      <c r="CE29" s="25">
        <v>-57.9</v>
      </c>
      <c r="CF29" s="35"/>
    </row>
    <row r="30" spans="1:84" x14ac:dyDescent="0.3">
      <c r="A30" s="35"/>
      <c r="B30" s="24" t="s">
        <v>66</v>
      </c>
      <c r="C30" s="21">
        <v>509</v>
      </c>
      <c r="D30" s="21">
        <v>735.1</v>
      </c>
      <c r="E30" s="29">
        <v>-0.30759999999999998</v>
      </c>
      <c r="F30" s="25">
        <v>-226.1</v>
      </c>
      <c r="G30" s="35"/>
      <c r="H30" s="35"/>
      <c r="I30" s="24" t="s">
        <v>90</v>
      </c>
      <c r="J30" s="21">
        <v>213</v>
      </c>
      <c r="K30" s="21">
        <v>305</v>
      </c>
      <c r="L30" s="29">
        <v>-0.30159999999999998</v>
      </c>
      <c r="M30" s="25">
        <v>-92</v>
      </c>
      <c r="N30" s="35"/>
      <c r="O30" s="35"/>
      <c r="P30" s="24" t="s">
        <v>122</v>
      </c>
      <c r="Q30" s="21">
        <v>258</v>
      </c>
      <c r="R30" s="21">
        <v>334.5</v>
      </c>
      <c r="S30" s="29">
        <v>-0.22869999999999999</v>
      </c>
      <c r="T30" s="25">
        <v>-76.5</v>
      </c>
      <c r="U30" s="35"/>
      <c r="V30" s="35"/>
      <c r="W30" s="21" t="s">
        <v>139</v>
      </c>
      <c r="X30" s="21">
        <v>376.8</v>
      </c>
      <c r="Y30" s="21">
        <v>459</v>
      </c>
      <c r="Z30" s="29">
        <v>-0.17910000000000001</v>
      </c>
      <c r="AA30" s="21">
        <v>-82.2</v>
      </c>
      <c r="AB30" s="35"/>
      <c r="AC30" s="35"/>
      <c r="AD30" s="24" t="s">
        <v>283</v>
      </c>
      <c r="AE30" s="21">
        <v>12293</v>
      </c>
      <c r="AF30" s="21">
        <v>15662.1</v>
      </c>
      <c r="AG30" s="29">
        <v>-0.21510000000000001</v>
      </c>
      <c r="AH30" s="25">
        <v>-3369.1</v>
      </c>
      <c r="AI30" s="35"/>
      <c r="AJ30" s="35"/>
      <c r="AK30" s="21" t="s">
        <v>173</v>
      </c>
      <c r="AL30" s="21">
        <v>4015</v>
      </c>
      <c r="AM30" s="21">
        <v>4885</v>
      </c>
      <c r="AN30" s="29">
        <v>-0.17810000000000001</v>
      </c>
      <c r="AO30" s="21">
        <v>-870</v>
      </c>
      <c r="AP30" s="35"/>
      <c r="AQ30" s="35"/>
      <c r="AR30" s="21" t="s">
        <v>371</v>
      </c>
      <c r="AS30" s="21">
        <v>754</v>
      </c>
      <c r="AT30" s="21">
        <v>958</v>
      </c>
      <c r="AU30" s="29">
        <v>-0.21290000000000001</v>
      </c>
      <c r="AV30" s="21">
        <v>-204</v>
      </c>
      <c r="AW30" s="35"/>
      <c r="AX30" s="35"/>
      <c r="AY30" s="24" t="s">
        <v>146</v>
      </c>
      <c r="AZ30" s="21">
        <v>571</v>
      </c>
      <c r="BA30" s="21">
        <v>717</v>
      </c>
      <c r="BB30" s="29">
        <v>-0.2036</v>
      </c>
      <c r="BC30" s="25">
        <v>-146</v>
      </c>
      <c r="BD30" s="35"/>
      <c r="BE30" s="35"/>
      <c r="BF30" s="24" t="s">
        <v>180</v>
      </c>
      <c r="BG30" s="21">
        <v>555.1</v>
      </c>
      <c r="BH30" s="21">
        <v>707</v>
      </c>
      <c r="BI30" s="29">
        <v>-0.21490000000000001</v>
      </c>
      <c r="BJ30" s="25">
        <v>-151.9</v>
      </c>
      <c r="BK30" s="35"/>
      <c r="BL30" s="35"/>
      <c r="BM30" s="24" t="s">
        <v>347</v>
      </c>
      <c r="BN30" s="21">
        <v>746.1</v>
      </c>
      <c r="BO30" s="21">
        <v>989</v>
      </c>
      <c r="BP30" s="29">
        <v>-0.24560000000000001</v>
      </c>
      <c r="BQ30" s="25">
        <v>-242.9</v>
      </c>
      <c r="BR30" s="35"/>
      <c r="BS30" s="35"/>
      <c r="BT30" s="24" t="s">
        <v>736</v>
      </c>
      <c r="BU30" s="21">
        <v>852</v>
      </c>
      <c r="BV30" s="21">
        <v>1162.7</v>
      </c>
      <c r="BW30" s="29">
        <v>-0.26719999999999999</v>
      </c>
      <c r="BX30" s="25">
        <v>-310.7</v>
      </c>
      <c r="BY30" s="35"/>
      <c r="BZ30" s="35"/>
      <c r="CA30" s="24" t="s">
        <v>319</v>
      </c>
      <c r="CB30" s="21">
        <v>223.8</v>
      </c>
      <c r="CC30" s="21">
        <v>281</v>
      </c>
      <c r="CD30" s="29">
        <v>-0.2036</v>
      </c>
      <c r="CE30" s="25">
        <v>-57.2</v>
      </c>
      <c r="CF30" s="35"/>
    </row>
    <row r="31" spans="1:84" ht="15" thickBot="1" x14ac:dyDescent="0.35">
      <c r="A31" s="35"/>
      <c r="B31" s="24" t="s">
        <v>74</v>
      </c>
      <c r="C31" s="21">
        <v>510</v>
      </c>
      <c r="D31" s="21">
        <v>734</v>
      </c>
      <c r="E31" s="29">
        <v>-0.30520000000000003</v>
      </c>
      <c r="F31" s="25">
        <v>-224</v>
      </c>
      <c r="G31" s="35"/>
      <c r="H31" s="35"/>
      <c r="I31" s="24" t="s">
        <v>114</v>
      </c>
      <c r="J31" s="21">
        <v>198</v>
      </c>
      <c r="K31" s="21">
        <v>276</v>
      </c>
      <c r="L31" s="29">
        <v>-0.28260000000000002</v>
      </c>
      <c r="M31" s="25">
        <v>-78</v>
      </c>
      <c r="N31" s="35"/>
      <c r="O31" s="35"/>
      <c r="P31" s="26" t="s">
        <v>123</v>
      </c>
      <c r="Q31" s="33">
        <v>2094</v>
      </c>
      <c r="R31" s="33">
        <v>2627</v>
      </c>
      <c r="S31" s="34">
        <v>-0.2029</v>
      </c>
      <c r="T31" s="28">
        <v>-533</v>
      </c>
      <c r="U31" s="35"/>
      <c r="V31" s="35"/>
      <c r="W31" s="21" t="s">
        <v>140</v>
      </c>
      <c r="X31" s="21">
        <v>369</v>
      </c>
      <c r="Y31" s="21">
        <v>449.1</v>
      </c>
      <c r="Z31" s="29">
        <v>-0.1784</v>
      </c>
      <c r="AA31" s="21">
        <v>-80.099999999999994</v>
      </c>
      <c r="AB31" s="35"/>
      <c r="AC31" s="35"/>
      <c r="AD31" s="24" t="s">
        <v>171</v>
      </c>
      <c r="AE31" s="21">
        <v>16488.5</v>
      </c>
      <c r="AF31" s="21">
        <v>20449</v>
      </c>
      <c r="AG31" s="29">
        <v>-0.19370000000000001</v>
      </c>
      <c r="AH31" s="25">
        <v>-3960.5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21" t="s">
        <v>373</v>
      </c>
      <c r="AS31" s="33">
        <v>1250</v>
      </c>
      <c r="AT31" s="33">
        <v>1565</v>
      </c>
      <c r="AU31" s="34">
        <v>-0.20130000000000001</v>
      </c>
      <c r="AV31" s="28">
        <v>-315</v>
      </c>
      <c r="AW31" s="35"/>
      <c r="AX31" s="35"/>
      <c r="AY31" s="24" t="s">
        <v>333</v>
      </c>
      <c r="AZ31" s="21">
        <v>452</v>
      </c>
      <c r="BA31" s="21">
        <v>563</v>
      </c>
      <c r="BB31" s="29">
        <v>-0.19719999999999999</v>
      </c>
      <c r="BC31" s="25">
        <v>-111</v>
      </c>
      <c r="BD31" s="35"/>
      <c r="BE31" s="35"/>
      <c r="BF31" s="26" t="s">
        <v>181</v>
      </c>
      <c r="BG31" s="33">
        <v>1230</v>
      </c>
      <c r="BH31" s="33">
        <v>1529.4</v>
      </c>
      <c r="BI31" s="34">
        <v>-0.1958</v>
      </c>
      <c r="BJ31" s="28">
        <v>-299.39999999999998</v>
      </c>
      <c r="BK31" s="35"/>
      <c r="BL31" s="35"/>
      <c r="BM31" s="26" t="s">
        <v>185</v>
      </c>
      <c r="BN31" s="33">
        <v>471</v>
      </c>
      <c r="BO31" s="33">
        <v>585</v>
      </c>
      <c r="BP31" s="34">
        <v>-0.19489999999999999</v>
      </c>
      <c r="BQ31" s="28">
        <v>-114</v>
      </c>
      <c r="BR31" s="35"/>
      <c r="BS31" s="35"/>
      <c r="BT31" s="24" t="s">
        <v>192</v>
      </c>
      <c r="BU31" s="21">
        <v>666</v>
      </c>
      <c r="BV31" s="21">
        <v>850</v>
      </c>
      <c r="BW31" s="29">
        <v>-0.2165</v>
      </c>
      <c r="BX31" s="25">
        <v>-184</v>
      </c>
      <c r="BY31" s="35"/>
      <c r="BZ31" s="35"/>
      <c r="CA31" s="24" t="s">
        <v>236</v>
      </c>
      <c r="CB31" s="21">
        <v>206.5</v>
      </c>
      <c r="CC31" s="21">
        <v>259</v>
      </c>
      <c r="CD31" s="29">
        <v>-0.20269999999999999</v>
      </c>
      <c r="CE31" s="25">
        <v>-52.5</v>
      </c>
      <c r="CF31" s="35"/>
    </row>
    <row r="32" spans="1:84" x14ac:dyDescent="0.3">
      <c r="A32" s="35"/>
      <c r="B32" s="24" t="s">
        <v>75</v>
      </c>
      <c r="C32" s="21">
        <v>527</v>
      </c>
      <c r="D32" s="21">
        <v>749.9</v>
      </c>
      <c r="E32" s="29">
        <v>-0.29720000000000002</v>
      </c>
      <c r="F32" s="25">
        <v>-222.9</v>
      </c>
      <c r="G32" s="35"/>
      <c r="H32" s="35"/>
      <c r="I32" s="24" t="s">
        <v>355</v>
      </c>
      <c r="J32" s="21">
        <v>854</v>
      </c>
      <c r="K32" s="21">
        <v>1185</v>
      </c>
      <c r="L32" s="29">
        <v>-0.27929999999999999</v>
      </c>
      <c r="M32" s="25">
        <v>-331</v>
      </c>
      <c r="N32" s="35"/>
      <c r="O32" s="35"/>
      <c r="P32" s="21" t="s">
        <v>359</v>
      </c>
      <c r="Q32" s="21">
        <v>1153.55</v>
      </c>
      <c r="R32" s="21">
        <v>1401.82</v>
      </c>
      <c r="S32" s="29">
        <v>-0.17710000000000001</v>
      </c>
      <c r="T32" s="21">
        <v>-248.27</v>
      </c>
      <c r="U32" s="35"/>
      <c r="V32" s="35"/>
      <c r="W32" s="21" t="s">
        <v>133</v>
      </c>
      <c r="X32" s="21">
        <v>322.10000000000002</v>
      </c>
      <c r="Y32" s="21">
        <v>385.3</v>
      </c>
      <c r="Z32" s="29">
        <v>-0.16400000000000001</v>
      </c>
      <c r="AA32" s="21">
        <v>-63.2</v>
      </c>
      <c r="AB32" s="35"/>
      <c r="AC32" s="35"/>
      <c r="AD32" s="24" t="s">
        <v>343</v>
      </c>
      <c r="AE32" s="21">
        <v>617</v>
      </c>
      <c r="AF32" s="21">
        <v>750</v>
      </c>
      <c r="AG32" s="29">
        <v>-0.17730000000000001</v>
      </c>
      <c r="AH32" s="25">
        <v>-133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21" t="s">
        <v>175</v>
      </c>
      <c r="AS32" s="21">
        <v>740</v>
      </c>
      <c r="AT32" s="21">
        <v>903.1</v>
      </c>
      <c r="AU32" s="29">
        <v>-0.18060000000000001</v>
      </c>
      <c r="AV32" s="21">
        <v>-163.1</v>
      </c>
      <c r="AW32" s="35"/>
      <c r="AX32" s="35"/>
      <c r="AY32" s="24" t="s">
        <v>364</v>
      </c>
      <c r="AZ32" s="21">
        <v>462.7</v>
      </c>
      <c r="BA32" s="21">
        <v>573</v>
      </c>
      <c r="BB32" s="29">
        <v>-0.1925</v>
      </c>
      <c r="BC32" s="25">
        <v>-110.3</v>
      </c>
      <c r="BD32" s="35"/>
      <c r="BE32" s="35"/>
      <c r="BF32" s="21" t="s">
        <v>365</v>
      </c>
      <c r="BG32" s="21">
        <v>450</v>
      </c>
      <c r="BH32" s="21">
        <v>550</v>
      </c>
      <c r="BI32" s="29">
        <v>-0.18179999999999999</v>
      </c>
      <c r="BJ32" s="21">
        <v>-100</v>
      </c>
      <c r="BK32" s="35"/>
      <c r="BL32" s="35"/>
      <c r="BM32" s="21" t="s">
        <v>334</v>
      </c>
      <c r="BN32" s="21">
        <v>1000</v>
      </c>
      <c r="BO32" s="21">
        <v>1211</v>
      </c>
      <c r="BP32" s="29">
        <v>-0.17419999999999999</v>
      </c>
      <c r="BQ32" s="21">
        <v>-211</v>
      </c>
      <c r="BR32" s="35"/>
      <c r="BS32" s="35"/>
      <c r="BT32" s="24" t="s">
        <v>219</v>
      </c>
      <c r="BU32" s="21">
        <v>1320</v>
      </c>
      <c r="BV32" s="21">
        <v>1663</v>
      </c>
      <c r="BW32" s="29">
        <v>-0.20630000000000001</v>
      </c>
      <c r="BX32" s="25">
        <v>-343</v>
      </c>
      <c r="BY32" s="35"/>
      <c r="BZ32" s="35"/>
      <c r="CA32" s="24" t="s">
        <v>296</v>
      </c>
      <c r="CB32" s="21">
        <v>240</v>
      </c>
      <c r="CC32" s="21">
        <v>298.8</v>
      </c>
      <c r="CD32" s="29">
        <v>-0.1968</v>
      </c>
      <c r="CE32" s="25">
        <v>-58.8</v>
      </c>
      <c r="CF32" s="35"/>
    </row>
    <row r="33" spans="1:84" x14ac:dyDescent="0.3">
      <c r="A33" s="35"/>
      <c r="B33" s="24" t="s">
        <v>68</v>
      </c>
      <c r="C33" s="21">
        <v>509</v>
      </c>
      <c r="D33" s="21">
        <v>719.9</v>
      </c>
      <c r="E33" s="29">
        <v>-0.29299999999999998</v>
      </c>
      <c r="F33" s="25">
        <v>-210.9</v>
      </c>
      <c r="G33" s="35"/>
      <c r="H33" s="35"/>
      <c r="I33" s="24" t="s">
        <v>81</v>
      </c>
      <c r="J33" s="21">
        <v>243.1</v>
      </c>
      <c r="K33" s="21">
        <v>337</v>
      </c>
      <c r="L33" s="29">
        <v>-0.27860000000000001</v>
      </c>
      <c r="M33" s="25">
        <v>-93.9</v>
      </c>
      <c r="N33" s="35"/>
      <c r="O33" s="35"/>
      <c r="P33" s="21" t="s">
        <v>287</v>
      </c>
      <c r="Q33" s="21">
        <v>1058.4000000000001</v>
      </c>
      <c r="R33" s="21">
        <v>1210</v>
      </c>
      <c r="S33" s="29">
        <v>-0.12529999999999999</v>
      </c>
      <c r="T33" s="21">
        <v>-151.6</v>
      </c>
      <c r="U33" s="35"/>
      <c r="V33" s="35"/>
      <c r="W33" s="21" t="s">
        <v>130</v>
      </c>
      <c r="X33" s="21">
        <v>454</v>
      </c>
      <c r="Y33" s="21">
        <v>539</v>
      </c>
      <c r="Z33" s="29">
        <v>-0.15770000000000001</v>
      </c>
      <c r="AA33" s="21">
        <v>-85</v>
      </c>
      <c r="AB33" s="35"/>
      <c r="AC33" s="35"/>
      <c r="AD33" s="24" t="s">
        <v>306</v>
      </c>
      <c r="AE33" s="21">
        <v>626</v>
      </c>
      <c r="AF33" s="21">
        <v>759</v>
      </c>
      <c r="AG33" s="29">
        <v>-0.17519999999999999</v>
      </c>
      <c r="AH33" s="25">
        <v>-133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21" t="s">
        <v>360</v>
      </c>
      <c r="AS33" s="21">
        <v>416</v>
      </c>
      <c r="AT33" s="21">
        <v>504.9</v>
      </c>
      <c r="AU33" s="29">
        <v>-0.17610000000000001</v>
      </c>
      <c r="AV33" s="21">
        <v>-88.9</v>
      </c>
      <c r="AW33" s="35"/>
      <c r="AX33" s="35"/>
      <c r="AY33" s="24" t="s">
        <v>362</v>
      </c>
      <c r="AZ33" s="21">
        <v>546</v>
      </c>
      <c r="BA33" s="21">
        <v>668.3</v>
      </c>
      <c r="BB33" s="29">
        <v>-0.183</v>
      </c>
      <c r="BC33" s="25">
        <v>-122.3</v>
      </c>
      <c r="BD33" s="35"/>
      <c r="BE33" s="35"/>
      <c r="BF33" s="21" t="s">
        <v>366</v>
      </c>
      <c r="BG33" s="21">
        <v>485</v>
      </c>
      <c r="BH33" s="21">
        <v>568.9</v>
      </c>
      <c r="BI33" s="29">
        <v>-0.14749999999999999</v>
      </c>
      <c r="BJ33" s="21">
        <v>-83.9</v>
      </c>
      <c r="BK33" s="35"/>
      <c r="BL33" s="35"/>
      <c r="BM33" s="21" t="s">
        <v>186</v>
      </c>
      <c r="BN33" s="21">
        <v>1027</v>
      </c>
      <c r="BO33" s="21">
        <v>1225</v>
      </c>
      <c r="BP33" s="29">
        <v>-0.16159999999999999</v>
      </c>
      <c r="BQ33" s="21">
        <v>-198</v>
      </c>
      <c r="BR33" s="35"/>
      <c r="BS33" s="35"/>
      <c r="BT33" s="24" t="s">
        <v>191</v>
      </c>
      <c r="BU33" s="21">
        <v>850.5</v>
      </c>
      <c r="BV33" s="21">
        <v>1063</v>
      </c>
      <c r="BW33" s="29">
        <v>-0.19989999999999999</v>
      </c>
      <c r="BX33" s="25">
        <v>-212.5</v>
      </c>
      <c r="BY33" s="35"/>
      <c r="BZ33" s="35"/>
      <c r="CA33" s="24" t="s">
        <v>248</v>
      </c>
      <c r="CB33" s="21">
        <v>436</v>
      </c>
      <c r="CC33" s="21">
        <v>537.70000000000005</v>
      </c>
      <c r="CD33" s="29">
        <v>-0.18909999999999999</v>
      </c>
      <c r="CE33" s="25">
        <v>-101.7</v>
      </c>
      <c r="CF33" s="35"/>
    </row>
    <row r="34" spans="1:84" x14ac:dyDescent="0.3">
      <c r="A34" s="35"/>
      <c r="B34" s="24" t="s">
        <v>64</v>
      </c>
      <c r="C34" s="21">
        <v>646</v>
      </c>
      <c r="D34" s="21">
        <v>894</v>
      </c>
      <c r="E34" s="29">
        <v>-0.27739999999999998</v>
      </c>
      <c r="F34" s="25">
        <v>-248</v>
      </c>
      <c r="G34" s="35"/>
      <c r="H34" s="35"/>
      <c r="I34" s="24" t="s">
        <v>109</v>
      </c>
      <c r="J34" s="21">
        <v>201</v>
      </c>
      <c r="K34" s="21">
        <v>275.7</v>
      </c>
      <c r="L34" s="29">
        <v>-0.27089999999999997</v>
      </c>
      <c r="M34" s="25">
        <v>-74.7</v>
      </c>
      <c r="N34" s="35"/>
      <c r="O34" s="35"/>
      <c r="P34" s="21" t="s">
        <v>121</v>
      </c>
      <c r="Q34" s="21">
        <v>897</v>
      </c>
      <c r="R34" s="21">
        <v>955</v>
      </c>
      <c r="S34" s="29">
        <v>-6.0699999999999997E-2</v>
      </c>
      <c r="T34" s="21">
        <v>-58</v>
      </c>
      <c r="U34" s="35"/>
      <c r="V34" s="35"/>
      <c r="W34" s="21" t="s">
        <v>134</v>
      </c>
      <c r="X34" s="21">
        <v>421</v>
      </c>
      <c r="Y34" s="21">
        <v>499</v>
      </c>
      <c r="Z34" s="29">
        <v>-0.15629999999999999</v>
      </c>
      <c r="AA34" s="21">
        <v>-78</v>
      </c>
      <c r="AB34" s="35"/>
      <c r="AC34" s="35"/>
      <c r="AD34" s="24" t="s">
        <v>330</v>
      </c>
      <c r="AE34" s="21">
        <v>617.9</v>
      </c>
      <c r="AF34" s="21">
        <v>747</v>
      </c>
      <c r="AG34" s="29">
        <v>-0.17280000000000001</v>
      </c>
      <c r="AH34" s="25">
        <v>-129.1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21" t="s">
        <v>176</v>
      </c>
      <c r="AS34" s="21">
        <v>910</v>
      </c>
      <c r="AT34" s="21">
        <v>1080</v>
      </c>
      <c r="AU34" s="29">
        <v>-0.15740000000000001</v>
      </c>
      <c r="AV34" s="21">
        <v>-170</v>
      </c>
      <c r="AW34" s="35"/>
      <c r="AX34" s="35"/>
      <c r="AY34" s="24" t="s">
        <v>361</v>
      </c>
      <c r="AZ34" s="21">
        <v>468</v>
      </c>
      <c r="BA34" s="21">
        <v>572</v>
      </c>
      <c r="BB34" s="29">
        <v>-0.18179999999999999</v>
      </c>
      <c r="BC34" s="25">
        <v>-104</v>
      </c>
      <c r="BD34" s="35"/>
      <c r="BE34" s="35"/>
      <c r="BF34" s="21" t="s">
        <v>182</v>
      </c>
      <c r="BG34" s="21">
        <v>13950</v>
      </c>
      <c r="BH34" s="21">
        <v>15810</v>
      </c>
      <c r="BI34" s="29">
        <v>-0.1176</v>
      </c>
      <c r="BJ34" s="21">
        <v>-1860</v>
      </c>
      <c r="BK34" s="35"/>
      <c r="BL34" s="35"/>
      <c r="BM34" s="21" t="s">
        <v>184</v>
      </c>
      <c r="BN34" s="21">
        <v>912</v>
      </c>
      <c r="BO34" s="21">
        <v>1002</v>
      </c>
      <c r="BP34" s="29">
        <v>-8.9800000000000005E-2</v>
      </c>
      <c r="BQ34" s="21">
        <v>-90</v>
      </c>
      <c r="BR34" s="35"/>
      <c r="BS34" s="35"/>
      <c r="BT34" s="24" t="s">
        <v>212</v>
      </c>
      <c r="BU34" s="21">
        <v>684.9</v>
      </c>
      <c r="BV34" s="21">
        <v>853</v>
      </c>
      <c r="BW34" s="29">
        <v>-0.1971</v>
      </c>
      <c r="BX34" s="25">
        <v>-168.1</v>
      </c>
      <c r="BY34" s="35"/>
      <c r="BZ34" s="35"/>
      <c r="CA34" s="24" t="s">
        <v>249</v>
      </c>
      <c r="CB34" s="21">
        <v>262</v>
      </c>
      <c r="CC34" s="21">
        <v>323</v>
      </c>
      <c r="CD34" s="29">
        <v>-0.18890000000000001</v>
      </c>
      <c r="CE34" s="25">
        <v>-61</v>
      </c>
      <c r="CF34" s="35"/>
    </row>
    <row r="35" spans="1:84" x14ac:dyDescent="0.3">
      <c r="A35" s="35"/>
      <c r="B35" s="24" t="s">
        <v>69</v>
      </c>
      <c r="C35" s="21">
        <v>512</v>
      </c>
      <c r="D35" s="21">
        <v>704</v>
      </c>
      <c r="E35" s="29">
        <v>-0.2727</v>
      </c>
      <c r="F35" s="25">
        <v>-192</v>
      </c>
      <c r="G35" s="35"/>
      <c r="H35" s="35"/>
      <c r="I35" s="24" t="s">
        <v>282</v>
      </c>
      <c r="J35" s="21">
        <v>452.1</v>
      </c>
      <c r="K35" s="21">
        <v>620</v>
      </c>
      <c r="L35" s="29">
        <v>-0.27079999999999999</v>
      </c>
      <c r="M35" s="25">
        <v>-167.9</v>
      </c>
      <c r="N35" s="35"/>
      <c r="O35" s="35"/>
      <c r="P35" s="24" t="s">
        <v>119</v>
      </c>
      <c r="Q35" s="21">
        <v>1570</v>
      </c>
      <c r="R35" s="21">
        <v>1544.95</v>
      </c>
      <c r="S35" s="29">
        <v>1.6199999999999999E-2</v>
      </c>
      <c r="T35" s="21">
        <v>25.05</v>
      </c>
      <c r="U35" s="35"/>
      <c r="V35" s="35"/>
      <c r="W35" s="21" t="s">
        <v>138</v>
      </c>
      <c r="X35" s="21">
        <v>425.89</v>
      </c>
      <c r="Y35" s="21">
        <v>500</v>
      </c>
      <c r="Z35" s="29">
        <v>-0.1482</v>
      </c>
      <c r="AA35" s="21">
        <v>-74.11</v>
      </c>
      <c r="AB35" s="35"/>
      <c r="AC35" s="35"/>
      <c r="AD35" s="24" t="s">
        <v>332</v>
      </c>
      <c r="AE35" s="21">
        <v>739</v>
      </c>
      <c r="AF35" s="21">
        <v>873</v>
      </c>
      <c r="AG35" s="29">
        <v>-0.1535</v>
      </c>
      <c r="AH35" s="25">
        <v>-134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345</v>
      </c>
      <c r="AZ35" s="21">
        <v>447</v>
      </c>
      <c r="BA35" s="21">
        <v>544</v>
      </c>
      <c r="BB35" s="29">
        <v>-0.17829999999999999</v>
      </c>
      <c r="BC35" s="25">
        <v>-97</v>
      </c>
      <c r="BD35" s="35"/>
      <c r="BE35" s="35"/>
      <c r="BF35" s="21" t="s">
        <v>376</v>
      </c>
      <c r="BG35" s="21">
        <v>17100</v>
      </c>
      <c r="BH35" s="21">
        <v>17702</v>
      </c>
      <c r="BI35" s="29">
        <v>-3.4000000000000002E-2</v>
      </c>
      <c r="BJ35" s="21">
        <v>-602</v>
      </c>
      <c r="BK35" s="35"/>
      <c r="BL35" s="35"/>
      <c r="BM35" s="21"/>
      <c r="BN35" s="21"/>
      <c r="BO35" s="21"/>
      <c r="BP35" s="29"/>
      <c r="BQ35" s="25"/>
      <c r="BR35" s="35"/>
      <c r="BS35" s="35"/>
      <c r="BT35" s="24" t="s">
        <v>194</v>
      </c>
      <c r="BU35" s="21">
        <v>665</v>
      </c>
      <c r="BV35" s="21">
        <v>821</v>
      </c>
      <c r="BW35" s="29">
        <v>-0.19</v>
      </c>
      <c r="BX35" s="25">
        <v>-156</v>
      </c>
      <c r="BY35" s="35"/>
      <c r="BZ35" s="35"/>
      <c r="CA35" s="24" t="s">
        <v>235</v>
      </c>
      <c r="CB35" s="21">
        <v>216.35</v>
      </c>
      <c r="CC35" s="21">
        <v>266.35000000000002</v>
      </c>
      <c r="CD35" s="29">
        <v>-0.18770000000000001</v>
      </c>
      <c r="CE35" s="25">
        <v>-50</v>
      </c>
      <c r="CF35" s="35"/>
    </row>
    <row r="36" spans="1:84" x14ac:dyDescent="0.3">
      <c r="A36" s="35"/>
      <c r="B36" s="24" t="s">
        <v>72</v>
      </c>
      <c r="C36" s="21">
        <v>809.9</v>
      </c>
      <c r="D36" s="21">
        <v>1111</v>
      </c>
      <c r="E36" s="29">
        <v>-0.27100000000000002</v>
      </c>
      <c r="F36" s="25">
        <v>-301.10000000000002</v>
      </c>
      <c r="G36" s="35"/>
      <c r="H36" s="35"/>
      <c r="I36" s="24" t="s">
        <v>99</v>
      </c>
      <c r="J36" s="21">
        <v>269.2</v>
      </c>
      <c r="K36" s="21">
        <v>368.8</v>
      </c>
      <c r="L36" s="29">
        <v>-0.27010000000000001</v>
      </c>
      <c r="M36" s="25">
        <v>-99.6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135</v>
      </c>
      <c r="X36" s="21">
        <v>540</v>
      </c>
      <c r="Y36" s="21">
        <v>630</v>
      </c>
      <c r="Z36" s="29">
        <v>-0.1429</v>
      </c>
      <c r="AA36" s="21">
        <v>-90</v>
      </c>
      <c r="AB36" s="35"/>
      <c r="AC36" s="35"/>
      <c r="AD36" s="24" t="s">
        <v>166</v>
      </c>
      <c r="AE36" s="21">
        <v>600</v>
      </c>
      <c r="AF36" s="21">
        <v>692</v>
      </c>
      <c r="AG36" s="29">
        <v>-0.13289999999999999</v>
      </c>
      <c r="AH36" s="25">
        <v>-92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374</v>
      </c>
      <c r="AZ36" s="21">
        <v>516.36</v>
      </c>
      <c r="BA36" s="21">
        <v>628.17999999999995</v>
      </c>
      <c r="BB36" s="29">
        <v>-0.17799999999999999</v>
      </c>
      <c r="BC36" s="25">
        <v>-111.82</v>
      </c>
      <c r="BD36" s="35"/>
      <c r="BE36" s="35"/>
      <c r="BF36" s="21" t="s">
        <v>183</v>
      </c>
      <c r="BG36" s="21">
        <v>50000</v>
      </c>
      <c r="BH36" s="21">
        <v>49900</v>
      </c>
      <c r="BI36" s="29">
        <v>2E-3</v>
      </c>
      <c r="BJ36" s="21">
        <v>100</v>
      </c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193</v>
      </c>
      <c r="BU36" s="21">
        <v>691.2</v>
      </c>
      <c r="BV36" s="21">
        <v>852.1</v>
      </c>
      <c r="BW36" s="29">
        <v>-0.1888</v>
      </c>
      <c r="BX36" s="25">
        <v>-160.9</v>
      </c>
      <c r="BY36" s="35"/>
      <c r="BZ36" s="35"/>
      <c r="CA36" s="24" t="s">
        <v>258</v>
      </c>
      <c r="CB36" s="21">
        <v>541.5</v>
      </c>
      <c r="CC36" s="21">
        <v>662</v>
      </c>
      <c r="CD36" s="29">
        <v>-0.182</v>
      </c>
      <c r="CE36" s="25">
        <v>-120.5</v>
      </c>
      <c r="CF36" s="35"/>
    </row>
    <row r="37" spans="1:84" x14ac:dyDescent="0.3">
      <c r="A37" s="35"/>
      <c r="B37" s="24" t="s">
        <v>76</v>
      </c>
      <c r="C37" s="21">
        <v>608.4</v>
      </c>
      <c r="D37" s="21">
        <v>832</v>
      </c>
      <c r="E37" s="29">
        <v>-0.26879999999999998</v>
      </c>
      <c r="F37" s="25">
        <v>-223.6</v>
      </c>
      <c r="G37" s="35"/>
      <c r="H37" s="35"/>
      <c r="I37" s="24" t="s">
        <v>105</v>
      </c>
      <c r="J37" s="21">
        <v>216.6</v>
      </c>
      <c r="K37" s="21">
        <v>294</v>
      </c>
      <c r="L37" s="29">
        <v>-0.26329999999999998</v>
      </c>
      <c r="M37" s="25">
        <v>-77.400000000000006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127</v>
      </c>
      <c r="X37" s="21">
        <v>399</v>
      </c>
      <c r="Y37" s="21">
        <v>465</v>
      </c>
      <c r="Z37" s="29">
        <v>-0.1419</v>
      </c>
      <c r="AA37" s="21">
        <v>-66</v>
      </c>
      <c r="AB37" s="35"/>
      <c r="AC37" s="35"/>
      <c r="AD37" s="24" t="s">
        <v>168</v>
      </c>
      <c r="AE37" s="21">
        <v>895</v>
      </c>
      <c r="AF37" s="21">
        <v>1013</v>
      </c>
      <c r="AG37" s="29">
        <v>-0.11650000000000001</v>
      </c>
      <c r="AH37" s="25">
        <v>-118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363</v>
      </c>
      <c r="AZ37" s="21">
        <v>599</v>
      </c>
      <c r="BA37" s="21">
        <v>714</v>
      </c>
      <c r="BB37" s="29">
        <v>-0.16109999999999999</v>
      </c>
      <c r="BC37" s="25">
        <v>-115</v>
      </c>
      <c r="BD37" s="35"/>
      <c r="BE37" s="35"/>
      <c r="BF37" s="24"/>
      <c r="BG37" s="21"/>
      <c r="BH37" s="21"/>
      <c r="BI37" s="21"/>
      <c r="BJ37" s="21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218</v>
      </c>
      <c r="BU37" s="21">
        <v>713</v>
      </c>
      <c r="BV37" s="21">
        <v>871.2</v>
      </c>
      <c r="BW37" s="29">
        <v>-0.18160000000000001</v>
      </c>
      <c r="BX37" s="25">
        <v>-158.19999999999999</v>
      </c>
      <c r="BY37" s="35"/>
      <c r="BZ37" s="35"/>
      <c r="CA37" s="24" t="s">
        <v>240</v>
      </c>
      <c r="CB37" s="21">
        <v>235</v>
      </c>
      <c r="CC37" s="21">
        <v>287</v>
      </c>
      <c r="CD37" s="29">
        <v>-0.1812</v>
      </c>
      <c r="CE37" s="25">
        <v>-52</v>
      </c>
      <c r="CF37" s="35"/>
    </row>
    <row r="38" spans="1:84" x14ac:dyDescent="0.3">
      <c r="A38" s="35"/>
      <c r="B38" s="24" t="s">
        <v>71</v>
      </c>
      <c r="C38" s="21">
        <v>492.2</v>
      </c>
      <c r="D38" s="21">
        <v>656</v>
      </c>
      <c r="E38" s="29">
        <v>-0.24970000000000001</v>
      </c>
      <c r="F38" s="25">
        <v>-163.80000000000001</v>
      </c>
      <c r="G38" s="35"/>
      <c r="H38" s="35"/>
      <c r="I38" s="24" t="s">
        <v>93</v>
      </c>
      <c r="J38" s="21">
        <v>244</v>
      </c>
      <c r="K38" s="21">
        <v>330.2</v>
      </c>
      <c r="L38" s="29">
        <v>-0.2611</v>
      </c>
      <c r="M38" s="25">
        <v>-86.2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126</v>
      </c>
      <c r="X38" s="21">
        <v>443</v>
      </c>
      <c r="Y38" s="21">
        <v>511</v>
      </c>
      <c r="Z38" s="29">
        <v>-0.1331</v>
      </c>
      <c r="AA38" s="21">
        <v>-68</v>
      </c>
      <c r="AB38" s="35"/>
      <c r="AC38" s="35"/>
      <c r="AD38" s="24" t="s">
        <v>331</v>
      </c>
      <c r="AE38" s="21">
        <v>867.9</v>
      </c>
      <c r="AF38" s="21">
        <v>965</v>
      </c>
      <c r="AG38" s="29">
        <v>-0.10059999999999999</v>
      </c>
      <c r="AH38" s="25">
        <v>-97.1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 t="s">
        <v>148</v>
      </c>
      <c r="AZ38" s="21">
        <v>672</v>
      </c>
      <c r="BA38" s="21">
        <v>796</v>
      </c>
      <c r="BB38" s="29">
        <v>-0.15579999999999999</v>
      </c>
      <c r="BC38" s="25">
        <v>-124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232</v>
      </c>
      <c r="BU38" s="21">
        <v>1448</v>
      </c>
      <c r="BV38" s="21">
        <v>1760</v>
      </c>
      <c r="BW38" s="29">
        <v>-0.17730000000000001</v>
      </c>
      <c r="BX38" s="25">
        <v>-312</v>
      </c>
      <c r="BY38" s="35"/>
      <c r="BZ38" s="35"/>
      <c r="CA38" s="24" t="s">
        <v>253</v>
      </c>
      <c r="CB38" s="21">
        <v>230.3</v>
      </c>
      <c r="CC38" s="21">
        <v>281</v>
      </c>
      <c r="CD38" s="29">
        <v>-0.1804</v>
      </c>
      <c r="CE38" s="25">
        <v>-50.7</v>
      </c>
      <c r="CF38" s="35"/>
    </row>
    <row r="39" spans="1:84" ht="15" thickBot="1" x14ac:dyDescent="0.35">
      <c r="A39" s="35"/>
      <c r="B39" s="24" t="s">
        <v>70</v>
      </c>
      <c r="C39" s="21">
        <v>496</v>
      </c>
      <c r="D39" s="21">
        <v>652.1</v>
      </c>
      <c r="E39" s="29">
        <v>-0.2394</v>
      </c>
      <c r="F39" s="25">
        <v>-156.1</v>
      </c>
      <c r="G39" s="35"/>
      <c r="H39" s="35"/>
      <c r="I39" s="24" t="s">
        <v>80</v>
      </c>
      <c r="J39" s="21">
        <v>238</v>
      </c>
      <c r="K39" s="21">
        <v>322</v>
      </c>
      <c r="L39" s="29">
        <v>-0.26090000000000002</v>
      </c>
      <c r="M39" s="25">
        <v>-84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129</v>
      </c>
      <c r="X39" s="21">
        <v>605</v>
      </c>
      <c r="Y39" s="21">
        <v>677</v>
      </c>
      <c r="Z39" s="29">
        <v>-0.10639999999999999</v>
      </c>
      <c r="AA39" s="21">
        <v>-72</v>
      </c>
      <c r="AB39" s="35"/>
      <c r="AC39" s="35"/>
      <c r="AD39" s="24" t="s">
        <v>159</v>
      </c>
      <c r="AE39" s="21">
        <v>989</v>
      </c>
      <c r="AF39" s="21">
        <v>1086</v>
      </c>
      <c r="AG39" s="29">
        <v>-8.9300000000000004E-2</v>
      </c>
      <c r="AH39" s="25">
        <v>-97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 t="s">
        <v>344</v>
      </c>
      <c r="AZ39" s="33">
        <v>453</v>
      </c>
      <c r="BA39" s="33">
        <v>489.94</v>
      </c>
      <c r="BB39" s="34">
        <v>-7.5399999999999995E-2</v>
      </c>
      <c r="BC39" s="28">
        <v>-36.94</v>
      </c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294</v>
      </c>
      <c r="BU39" s="21">
        <v>782</v>
      </c>
      <c r="BV39" s="21">
        <v>950</v>
      </c>
      <c r="BW39" s="29">
        <v>-0.17680000000000001</v>
      </c>
      <c r="BX39" s="25">
        <v>-168</v>
      </c>
      <c r="BY39" s="35"/>
      <c r="BZ39" s="35"/>
      <c r="CA39" s="24" t="s">
        <v>367</v>
      </c>
      <c r="CB39" s="21">
        <v>234</v>
      </c>
      <c r="CC39" s="21">
        <v>282</v>
      </c>
      <c r="CD39" s="29">
        <v>-0.17019999999999999</v>
      </c>
      <c r="CE39" s="25">
        <v>-48</v>
      </c>
      <c r="CF39" s="35"/>
    </row>
    <row r="40" spans="1:84" x14ac:dyDescent="0.3">
      <c r="A40" s="35"/>
      <c r="B40" s="24" t="s">
        <v>73</v>
      </c>
      <c r="C40" s="21">
        <v>590</v>
      </c>
      <c r="D40" s="21">
        <v>774.4</v>
      </c>
      <c r="E40" s="29">
        <v>-0.23810000000000001</v>
      </c>
      <c r="F40" s="25">
        <v>-184.4</v>
      </c>
      <c r="G40" s="35"/>
      <c r="H40" s="35"/>
      <c r="I40" s="24" t="s">
        <v>108</v>
      </c>
      <c r="J40" s="21">
        <v>190</v>
      </c>
      <c r="K40" s="21">
        <v>257</v>
      </c>
      <c r="L40" s="29">
        <v>-0.26069999999999999</v>
      </c>
      <c r="M40" s="25">
        <v>-67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132</v>
      </c>
      <c r="X40" s="21">
        <v>645</v>
      </c>
      <c r="Y40" s="21">
        <v>649.79999999999995</v>
      </c>
      <c r="Z40" s="29">
        <v>-7.4000000000000003E-3</v>
      </c>
      <c r="AA40" s="21">
        <v>-4.8</v>
      </c>
      <c r="AB40" s="35"/>
      <c r="AC40" s="35"/>
      <c r="AD40" s="24" t="s">
        <v>163</v>
      </c>
      <c r="AE40" s="21">
        <v>953.9</v>
      </c>
      <c r="AF40" s="21">
        <v>1028.8</v>
      </c>
      <c r="AG40" s="29">
        <v>-7.2800000000000004E-2</v>
      </c>
      <c r="AH40" s="25">
        <v>-74.900000000000006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 t="s">
        <v>150</v>
      </c>
      <c r="AZ40" s="21">
        <v>1160.75</v>
      </c>
      <c r="BA40" s="21">
        <v>1252.28</v>
      </c>
      <c r="BB40" s="29">
        <v>-7.3099999999999998E-2</v>
      </c>
      <c r="BC40" s="21">
        <v>-91.53</v>
      </c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214</v>
      </c>
      <c r="BU40" s="21">
        <v>808</v>
      </c>
      <c r="BV40" s="21">
        <v>981</v>
      </c>
      <c r="BW40" s="29">
        <v>-0.1764</v>
      </c>
      <c r="BX40" s="25">
        <v>-173</v>
      </c>
      <c r="BY40" s="35"/>
      <c r="BZ40" s="35"/>
      <c r="CA40" s="24" t="s">
        <v>254</v>
      </c>
      <c r="CB40" s="21">
        <v>264.10000000000002</v>
      </c>
      <c r="CC40" s="21">
        <v>314</v>
      </c>
      <c r="CD40" s="29">
        <v>-0.15890000000000001</v>
      </c>
      <c r="CE40" s="25">
        <v>-49.9</v>
      </c>
      <c r="CF40" s="35"/>
    </row>
    <row r="41" spans="1:84" ht="15" thickBot="1" x14ac:dyDescent="0.35">
      <c r="A41" s="35"/>
      <c r="B41" s="26" t="s">
        <v>62</v>
      </c>
      <c r="C41" s="33">
        <v>640</v>
      </c>
      <c r="D41" s="33">
        <v>814.1</v>
      </c>
      <c r="E41" s="34">
        <v>-0.21390000000000001</v>
      </c>
      <c r="F41" s="28">
        <v>-174.1</v>
      </c>
      <c r="G41" s="35"/>
      <c r="H41" s="35"/>
      <c r="I41" s="24" t="s">
        <v>86</v>
      </c>
      <c r="J41" s="21">
        <v>474</v>
      </c>
      <c r="K41" s="21">
        <v>640</v>
      </c>
      <c r="L41" s="29">
        <v>-0.25940000000000002</v>
      </c>
      <c r="M41" s="25">
        <v>-166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131</v>
      </c>
      <c r="X41" s="21">
        <v>567</v>
      </c>
      <c r="Y41" s="21">
        <v>540</v>
      </c>
      <c r="Z41" s="29">
        <v>0.05</v>
      </c>
      <c r="AA41" s="21">
        <v>27</v>
      </c>
      <c r="AB41" s="35"/>
      <c r="AC41" s="35"/>
      <c r="AD41" s="24" t="s">
        <v>164</v>
      </c>
      <c r="AE41" s="21">
        <v>1375</v>
      </c>
      <c r="AF41" s="21">
        <v>1100.2</v>
      </c>
      <c r="AG41" s="29">
        <v>0.24979999999999999</v>
      </c>
      <c r="AH41" s="25">
        <v>274.8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202</v>
      </c>
      <c r="BU41" s="21">
        <v>1320</v>
      </c>
      <c r="BV41" s="21">
        <v>1595</v>
      </c>
      <c r="BW41" s="29">
        <v>-0.1724</v>
      </c>
      <c r="BX41" s="25">
        <v>-275</v>
      </c>
      <c r="BY41" s="35"/>
      <c r="BZ41" s="35"/>
      <c r="CA41" s="24" t="s">
        <v>251</v>
      </c>
      <c r="CB41" s="21">
        <v>352.3</v>
      </c>
      <c r="CC41" s="21">
        <v>410</v>
      </c>
      <c r="CD41" s="29">
        <v>-0.14069999999999999</v>
      </c>
      <c r="CE41" s="25">
        <v>-57.7</v>
      </c>
      <c r="CF41" s="35"/>
    </row>
    <row r="42" spans="1:84" x14ac:dyDescent="0.3">
      <c r="A42" s="35"/>
      <c r="B42" s="21" t="s">
        <v>63</v>
      </c>
      <c r="C42" s="21">
        <v>553.79999999999995</v>
      </c>
      <c r="D42" s="21">
        <v>665.2</v>
      </c>
      <c r="E42" s="29">
        <v>-0.16750000000000001</v>
      </c>
      <c r="F42" s="21">
        <v>-111.4</v>
      </c>
      <c r="G42" s="35"/>
      <c r="H42" s="35"/>
      <c r="I42" s="24" t="s">
        <v>111</v>
      </c>
      <c r="J42" s="21">
        <v>186</v>
      </c>
      <c r="K42" s="21">
        <v>251</v>
      </c>
      <c r="L42" s="29">
        <v>-0.25900000000000001</v>
      </c>
      <c r="M42" s="25">
        <v>-65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128</v>
      </c>
      <c r="X42" s="21">
        <v>504.2</v>
      </c>
      <c r="Y42" s="21">
        <v>475</v>
      </c>
      <c r="Z42" s="29">
        <v>6.1499999999999999E-2</v>
      </c>
      <c r="AA42" s="21">
        <v>29.2</v>
      </c>
      <c r="AB42" s="35"/>
      <c r="AC42" s="35"/>
      <c r="AD42" s="21"/>
      <c r="AE42" s="21"/>
      <c r="AF42" s="21"/>
      <c r="AG42" s="29"/>
      <c r="AH42" s="2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190</v>
      </c>
      <c r="BU42" s="21">
        <v>717.2</v>
      </c>
      <c r="BV42" s="21">
        <v>865</v>
      </c>
      <c r="BW42" s="29">
        <v>-0.1709</v>
      </c>
      <c r="BX42" s="25">
        <v>-147.80000000000001</v>
      </c>
      <c r="BY42" s="35"/>
      <c r="BZ42" s="35"/>
      <c r="CA42" s="24" t="s">
        <v>250</v>
      </c>
      <c r="CB42" s="21">
        <v>245</v>
      </c>
      <c r="CC42" s="21">
        <v>280.60000000000002</v>
      </c>
      <c r="CD42" s="29">
        <v>-0.12690000000000001</v>
      </c>
      <c r="CE42" s="25">
        <v>-35.6</v>
      </c>
      <c r="CF42" s="35"/>
    </row>
    <row r="43" spans="1:84" x14ac:dyDescent="0.3">
      <c r="A43" s="35"/>
      <c r="B43" s="21"/>
      <c r="C43" s="21"/>
      <c r="D43" s="21"/>
      <c r="E43" s="29"/>
      <c r="F43" s="25"/>
      <c r="G43" s="35"/>
      <c r="H43" s="35"/>
      <c r="I43" s="24" t="s">
        <v>273</v>
      </c>
      <c r="J43" s="21">
        <v>415</v>
      </c>
      <c r="K43" s="21">
        <v>560</v>
      </c>
      <c r="L43" s="29">
        <v>-0.25890000000000002</v>
      </c>
      <c r="M43" s="25">
        <v>-145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125</v>
      </c>
      <c r="X43" s="21">
        <v>616</v>
      </c>
      <c r="Y43" s="21">
        <v>549</v>
      </c>
      <c r="Z43" s="29">
        <v>0.122</v>
      </c>
      <c r="AA43" s="21">
        <v>67</v>
      </c>
      <c r="AB43" s="35"/>
      <c r="AC43" s="35"/>
      <c r="AD43" s="24"/>
      <c r="AE43" s="21"/>
      <c r="AF43" s="21"/>
      <c r="AG43" s="29"/>
      <c r="AH43" s="2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217</v>
      </c>
      <c r="BU43" s="21">
        <v>910</v>
      </c>
      <c r="BV43" s="21">
        <v>1095</v>
      </c>
      <c r="BW43" s="29">
        <v>-0.16889999999999999</v>
      </c>
      <c r="BX43" s="25">
        <v>-185</v>
      </c>
      <c r="BY43" s="35"/>
      <c r="BZ43" s="35"/>
      <c r="CA43" s="24" t="s">
        <v>257</v>
      </c>
      <c r="CB43" s="21">
        <v>594</v>
      </c>
      <c r="CC43" s="21">
        <v>660.91</v>
      </c>
      <c r="CD43" s="29">
        <v>-0.1012</v>
      </c>
      <c r="CE43" s="25">
        <v>-66.91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304</v>
      </c>
      <c r="J44" s="21">
        <v>669</v>
      </c>
      <c r="K44" s="21">
        <v>900</v>
      </c>
      <c r="L44" s="29">
        <v>-0.25669999999999998</v>
      </c>
      <c r="M44" s="25">
        <v>-231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137</v>
      </c>
      <c r="X44" s="21">
        <v>840</v>
      </c>
      <c r="Y44" s="21">
        <v>683</v>
      </c>
      <c r="Z44" s="29">
        <v>0.22989999999999999</v>
      </c>
      <c r="AA44" s="21">
        <v>157</v>
      </c>
      <c r="AB44" s="35"/>
      <c r="AC44" s="35"/>
      <c r="AD44" s="24"/>
      <c r="AE44" s="21"/>
      <c r="AF44" s="21"/>
      <c r="AG44" s="29"/>
      <c r="AH44" s="2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222</v>
      </c>
      <c r="BU44" s="21">
        <v>915.2</v>
      </c>
      <c r="BV44" s="21">
        <v>1100</v>
      </c>
      <c r="BW44" s="29">
        <v>-0.16800000000000001</v>
      </c>
      <c r="BX44" s="25">
        <v>-184.8</v>
      </c>
      <c r="BY44" s="35"/>
      <c r="BZ44" s="35"/>
      <c r="CA44" s="24" t="s">
        <v>256</v>
      </c>
      <c r="CB44" s="21">
        <v>331.9</v>
      </c>
      <c r="CC44" s="21">
        <v>369</v>
      </c>
      <c r="CD44" s="29">
        <v>-0.10050000000000001</v>
      </c>
      <c r="CE44" s="25">
        <v>-37.1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85</v>
      </c>
      <c r="J45" s="21">
        <v>293</v>
      </c>
      <c r="K45" s="21">
        <v>393</v>
      </c>
      <c r="L45" s="29">
        <v>-0.2545</v>
      </c>
      <c r="M45" s="25">
        <v>-100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/>
      <c r="AE45" s="21"/>
      <c r="AF45" s="21"/>
      <c r="AG45" s="29"/>
      <c r="AH45" s="2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718</v>
      </c>
      <c r="BU45" s="21">
        <v>726</v>
      </c>
      <c r="BV45" s="21">
        <v>870</v>
      </c>
      <c r="BW45" s="29">
        <v>-0.16550000000000001</v>
      </c>
      <c r="BX45" s="25">
        <v>-144</v>
      </c>
      <c r="BY45" s="35"/>
      <c r="BZ45" s="35"/>
      <c r="CA45" s="24" t="s">
        <v>237</v>
      </c>
      <c r="CB45" s="21">
        <v>325</v>
      </c>
      <c r="CC45" s="21">
        <v>359.9</v>
      </c>
      <c r="CD45" s="29">
        <v>-9.7000000000000003E-2</v>
      </c>
      <c r="CE45" s="25">
        <v>-34.9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276</v>
      </c>
      <c r="J46" s="21">
        <v>456</v>
      </c>
      <c r="K46" s="21">
        <v>609.16999999999996</v>
      </c>
      <c r="L46" s="29">
        <v>-0.25140000000000001</v>
      </c>
      <c r="M46" s="25">
        <v>-153.16999999999999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199</v>
      </c>
      <c r="BU46" s="21">
        <v>890</v>
      </c>
      <c r="BV46" s="21">
        <v>1060</v>
      </c>
      <c r="BW46" s="29">
        <v>-0.16039999999999999</v>
      </c>
      <c r="BX46" s="25">
        <v>-170</v>
      </c>
      <c r="BY46" s="35"/>
      <c r="BZ46" s="35"/>
      <c r="CA46" s="24" t="s">
        <v>252</v>
      </c>
      <c r="CB46" s="21">
        <v>412.9</v>
      </c>
      <c r="CC46" s="21">
        <v>446</v>
      </c>
      <c r="CD46" s="29">
        <v>-7.4200000000000002E-2</v>
      </c>
      <c r="CE46" s="25">
        <v>-33.1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84</v>
      </c>
      <c r="J47" s="21">
        <v>265</v>
      </c>
      <c r="K47" s="21">
        <v>354</v>
      </c>
      <c r="L47" s="29">
        <v>-0.25140000000000001</v>
      </c>
      <c r="M47" s="25">
        <v>-89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200</v>
      </c>
      <c r="BU47" s="21">
        <v>1145</v>
      </c>
      <c r="BV47" s="21">
        <v>1363</v>
      </c>
      <c r="BW47" s="29">
        <v>-0.15989999999999999</v>
      </c>
      <c r="BX47" s="25">
        <v>-218</v>
      </c>
      <c r="BY47" s="35"/>
      <c r="BZ47" s="35"/>
      <c r="CA47" s="24" t="s">
        <v>255</v>
      </c>
      <c r="CB47" s="21">
        <v>679</v>
      </c>
      <c r="CC47" s="21">
        <v>720.7</v>
      </c>
      <c r="CD47" s="29">
        <v>-5.79E-2</v>
      </c>
      <c r="CE47" s="25">
        <v>-41.7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83</v>
      </c>
      <c r="J48" s="21">
        <v>239</v>
      </c>
      <c r="K48" s="21">
        <v>318</v>
      </c>
      <c r="L48" s="29">
        <v>-0.24840000000000001</v>
      </c>
      <c r="M48" s="25">
        <v>-79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205</v>
      </c>
      <c r="BU48" s="21">
        <v>849.02</v>
      </c>
      <c r="BV48" s="21">
        <v>1009.19</v>
      </c>
      <c r="BW48" s="29">
        <v>-0.15870000000000001</v>
      </c>
      <c r="BX48" s="25">
        <v>-160.16999999999999</v>
      </c>
      <c r="BY48" s="35"/>
      <c r="BZ48" s="35"/>
      <c r="CA48" s="24"/>
      <c r="CB48" s="21"/>
      <c r="CC48" s="21"/>
      <c r="CD48" s="29"/>
      <c r="CE48" s="25"/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97</v>
      </c>
      <c r="J49" s="21">
        <v>226</v>
      </c>
      <c r="K49" s="21">
        <v>299</v>
      </c>
      <c r="L49" s="29">
        <v>-0.24410000000000001</v>
      </c>
      <c r="M49" s="25">
        <v>-73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211</v>
      </c>
      <c r="BU49" s="21">
        <v>820</v>
      </c>
      <c r="BV49" s="21">
        <v>972</v>
      </c>
      <c r="BW49" s="29">
        <v>-0.15640000000000001</v>
      </c>
      <c r="BX49" s="25">
        <v>-152</v>
      </c>
      <c r="BY49" s="35"/>
      <c r="BZ49" s="35"/>
      <c r="CA49" s="24"/>
      <c r="CB49" s="21"/>
      <c r="CC49" s="21"/>
      <c r="CD49" s="29"/>
      <c r="CE49" s="25"/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328</v>
      </c>
      <c r="J50" s="21">
        <v>457</v>
      </c>
      <c r="K50" s="21">
        <v>604</v>
      </c>
      <c r="L50" s="29">
        <v>-0.24340000000000001</v>
      </c>
      <c r="M50" s="25">
        <v>-147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215</v>
      </c>
      <c r="BU50" s="21">
        <v>659.9</v>
      </c>
      <c r="BV50" s="21">
        <v>780</v>
      </c>
      <c r="BW50" s="29">
        <v>-0.154</v>
      </c>
      <c r="BX50" s="25">
        <v>-120.1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115</v>
      </c>
      <c r="J51" s="21">
        <v>385.1</v>
      </c>
      <c r="K51" s="21">
        <v>508.9</v>
      </c>
      <c r="L51" s="29">
        <v>-0.24329999999999999</v>
      </c>
      <c r="M51" s="25">
        <v>-123.8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220</v>
      </c>
      <c r="BU51" s="21">
        <v>1353</v>
      </c>
      <c r="BV51" s="21">
        <v>1575</v>
      </c>
      <c r="BW51" s="29">
        <v>-0.14099999999999999</v>
      </c>
      <c r="BX51" s="25">
        <v>-222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112</v>
      </c>
      <c r="J52" s="21">
        <v>198.3</v>
      </c>
      <c r="K52" s="21">
        <v>262</v>
      </c>
      <c r="L52" s="29">
        <v>-0.24310000000000001</v>
      </c>
      <c r="M52" s="25">
        <v>-63.7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213</v>
      </c>
      <c r="BU52" s="21">
        <v>985</v>
      </c>
      <c r="BV52" s="21">
        <v>1145.0999999999999</v>
      </c>
      <c r="BW52" s="29">
        <v>-0.13980000000000001</v>
      </c>
      <c r="BX52" s="25">
        <v>-160.1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113</v>
      </c>
      <c r="J53" s="21">
        <v>195.5</v>
      </c>
      <c r="K53" s="21">
        <v>257</v>
      </c>
      <c r="L53" s="29">
        <v>-0.23930000000000001</v>
      </c>
      <c r="M53" s="25">
        <v>-61.5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195</v>
      </c>
      <c r="BU53" s="21">
        <v>1019</v>
      </c>
      <c r="BV53" s="21">
        <v>1171.0999999999999</v>
      </c>
      <c r="BW53" s="29">
        <v>-0.12989999999999999</v>
      </c>
      <c r="BX53" s="25">
        <v>-152.1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103</v>
      </c>
      <c r="J54" s="21">
        <v>266.67</v>
      </c>
      <c r="K54" s="21">
        <v>349.52</v>
      </c>
      <c r="L54" s="29">
        <v>-0.23699999999999999</v>
      </c>
      <c r="M54" s="25">
        <v>-82.85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307</v>
      </c>
      <c r="BU54" s="21">
        <v>848</v>
      </c>
      <c r="BV54" s="21">
        <v>960.4</v>
      </c>
      <c r="BW54" s="29">
        <v>-0.11700000000000001</v>
      </c>
      <c r="BX54" s="25">
        <v>-112.4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106</v>
      </c>
      <c r="J55" s="21">
        <v>226</v>
      </c>
      <c r="K55" s="21">
        <v>296.10000000000002</v>
      </c>
      <c r="L55" s="29">
        <v>-0.23669999999999999</v>
      </c>
      <c r="M55" s="25">
        <v>-70.099999999999994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210</v>
      </c>
      <c r="BU55" s="21">
        <v>977</v>
      </c>
      <c r="BV55" s="21">
        <v>1101</v>
      </c>
      <c r="BW55" s="29">
        <v>-0.11260000000000001</v>
      </c>
      <c r="BX55" s="25">
        <v>-124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302</v>
      </c>
      <c r="J56" s="21">
        <v>214.9</v>
      </c>
      <c r="K56" s="21">
        <v>281</v>
      </c>
      <c r="L56" s="29">
        <v>-0.23519999999999999</v>
      </c>
      <c r="M56" s="25">
        <v>-66.099999999999994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291</v>
      </c>
      <c r="BU56" s="21">
        <v>2088</v>
      </c>
      <c r="BV56" s="21">
        <v>2350</v>
      </c>
      <c r="BW56" s="29">
        <v>-0.1115</v>
      </c>
      <c r="BX56" s="25">
        <v>-262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312</v>
      </c>
      <c r="J57" s="21">
        <v>317</v>
      </c>
      <c r="K57" s="21">
        <v>414.1</v>
      </c>
      <c r="L57" s="29">
        <v>-0.23449999999999999</v>
      </c>
      <c r="M57" s="25">
        <v>-97.1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204</v>
      </c>
      <c r="BU57" s="21">
        <v>1425</v>
      </c>
      <c r="BV57" s="21">
        <v>1600</v>
      </c>
      <c r="BW57" s="29">
        <v>-0.1094</v>
      </c>
      <c r="BX57" s="25">
        <v>-175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299</v>
      </c>
      <c r="J58" s="21">
        <v>359</v>
      </c>
      <c r="K58" s="21">
        <v>468</v>
      </c>
      <c r="L58" s="29">
        <v>-0.2329</v>
      </c>
      <c r="M58" s="25">
        <v>-109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317</v>
      </c>
      <c r="BU58" s="21">
        <v>1013.8</v>
      </c>
      <c r="BV58" s="21">
        <v>1137.9000000000001</v>
      </c>
      <c r="BW58" s="29">
        <v>-0.1091</v>
      </c>
      <c r="BX58" s="25">
        <v>-124.1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92</v>
      </c>
      <c r="J59" s="21">
        <v>415</v>
      </c>
      <c r="K59" s="21">
        <v>540</v>
      </c>
      <c r="L59" s="29">
        <v>-0.23150000000000001</v>
      </c>
      <c r="M59" s="25">
        <v>-125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216</v>
      </c>
      <c r="BU59" s="21">
        <v>980</v>
      </c>
      <c r="BV59" s="21">
        <v>1096</v>
      </c>
      <c r="BW59" s="29">
        <v>-0.10580000000000001</v>
      </c>
      <c r="BX59" s="25">
        <v>-116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95</v>
      </c>
      <c r="J60" s="21">
        <v>203</v>
      </c>
      <c r="K60" s="21">
        <v>263.3</v>
      </c>
      <c r="L60" s="29">
        <v>-0.22900000000000001</v>
      </c>
      <c r="M60" s="25">
        <v>-60.3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757</v>
      </c>
      <c r="BU60" s="21">
        <v>1443</v>
      </c>
      <c r="BV60" s="21">
        <v>1555</v>
      </c>
      <c r="BW60" s="29">
        <v>-7.1999999999999995E-2</v>
      </c>
      <c r="BX60" s="25">
        <v>-112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280</v>
      </c>
      <c r="J61" s="21">
        <v>293</v>
      </c>
      <c r="K61" s="21">
        <v>380</v>
      </c>
      <c r="L61" s="29">
        <v>-0.22889999999999999</v>
      </c>
      <c r="M61" s="25">
        <v>-87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229</v>
      </c>
      <c r="BU61" s="21">
        <v>1965</v>
      </c>
      <c r="BV61" s="21">
        <v>2101</v>
      </c>
      <c r="BW61" s="29">
        <v>-6.4699999999999994E-2</v>
      </c>
      <c r="BX61" s="25">
        <v>-136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321</v>
      </c>
      <c r="J62" s="21">
        <v>432.2</v>
      </c>
      <c r="K62" s="21">
        <v>560</v>
      </c>
      <c r="L62" s="29">
        <v>-0.22819999999999999</v>
      </c>
      <c r="M62" s="25">
        <v>-127.8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221</v>
      </c>
      <c r="BU62" s="21">
        <v>1490</v>
      </c>
      <c r="BV62" s="21">
        <v>1591</v>
      </c>
      <c r="BW62" s="29">
        <v>-6.3500000000000001E-2</v>
      </c>
      <c r="BX62" s="25">
        <v>-101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369</v>
      </c>
      <c r="J63" s="21">
        <v>557</v>
      </c>
      <c r="K63" s="21">
        <v>720</v>
      </c>
      <c r="L63" s="29">
        <v>-0.22639999999999999</v>
      </c>
      <c r="M63" s="25">
        <v>-163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228</v>
      </c>
      <c r="BU63" s="21">
        <v>963</v>
      </c>
      <c r="BV63" s="21">
        <v>1010</v>
      </c>
      <c r="BW63" s="29">
        <v>-4.65E-2</v>
      </c>
      <c r="BX63" s="25">
        <v>-47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98</v>
      </c>
      <c r="J64" s="21">
        <v>325</v>
      </c>
      <c r="K64" s="21">
        <v>420</v>
      </c>
      <c r="L64" s="29">
        <v>-0.22620000000000001</v>
      </c>
      <c r="M64" s="25">
        <v>-95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224</v>
      </c>
      <c r="BU64" s="21">
        <v>1470</v>
      </c>
      <c r="BV64" s="21">
        <v>1530</v>
      </c>
      <c r="BW64" s="29">
        <v>-3.9199999999999999E-2</v>
      </c>
      <c r="BX64" s="25">
        <v>-60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94</v>
      </c>
      <c r="J65" s="21">
        <v>198.8</v>
      </c>
      <c r="K65" s="21">
        <v>254.67</v>
      </c>
      <c r="L65" s="29">
        <v>-0.21940000000000001</v>
      </c>
      <c r="M65" s="25">
        <v>-55.87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231</v>
      </c>
      <c r="BU65" s="21">
        <v>1400</v>
      </c>
      <c r="BV65" s="21">
        <v>1450</v>
      </c>
      <c r="BW65" s="29">
        <v>-3.4500000000000003E-2</v>
      </c>
      <c r="BX65" s="25">
        <v>-50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107</v>
      </c>
      <c r="J66" s="21">
        <v>303</v>
      </c>
      <c r="K66" s="21">
        <v>387</v>
      </c>
      <c r="L66" s="29">
        <v>-0.21709999999999999</v>
      </c>
      <c r="M66" s="25">
        <v>-84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203</v>
      </c>
      <c r="BU66" s="21">
        <v>1516.85</v>
      </c>
      <c r="BV66" s="21">
        <v>1553.61</v>
      </c>
      <c r="BW66" s="29">
        <v>-2.3699999999999999E-2</v>
      </c>
      <c r="BX66" s="25">
        <v>-36.76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88</v>
      </c>
      <c r="J67" s="21">
        <v>242.72</v>
      </c>
      <c r="K67" s="21">
        <v>309.70999999999998</v>
      </c>
      <c r="L67" s="29">
        <v>-0.21629999999999999</v>
      </c>
      <c r="M67" s="25">
        <v>-66.989999999999995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288</v>
      </c>
      <c r="BU67" s="21">
        <v>1535</v>
      </c>
      <c r="BV67" s="21">
        <v>1542</v>
      </c>
      <c r="BW67" s="29">
        <v>-4.4999999999999997E-3</v>
      </c>
      <c r="BX67" s="25">
        <v>-7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100</v>
      </c>
      <c r="J68" s="21">
        <v>247</v>
      </c>
      <c r="K68" s="21">
        <v>314.10000000000002</v>
      </c>
      <c r="L68" s="29">
        <v>-0.21360000000000001</v>
      </c>
      <c r="M68" s="25">
        <v>-67.099999999999994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227</v>
      </c>
      <c r="BU68" s="21">
        <v>1748</v>
      </c>
      <c r="BV68" s="21">
        <v>1725</v>
      </c>
      <c r="BW68" s="29">
        <v>1.3299999999999999E-2</v>
      </c>
      <c r="BX68" s="25">
        <v>23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101</v>
      </c>
      <c r="J69" s="33">
        <v>282.89999999999998</v>
      </c>
      <c r="K69" s="33">
        <v>358</v>
      </c>
      <c r="L69" s="34">
        <v>-0.20979999999999999</v>
      </c>
      <c r="M69" s="28">
        <v>-75.099999999999994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315</v>
      </c>
      <c r="BU69" s="21">
        <v>1808.1</v>
      </c>
      <c r="BV69" s="21">
        <v>1769.9</v>
      </c>
      <c r="BW69" s="29">
        <v>2.1600000000000001E-2</v>
      </c>
      <c r="BX69" s="25">
        <v>38.200000000000003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339</v>
      </c>
      <c r="J70" s="21">
        <v>476</v>
      </c>
      <c r="K70" s="21">
        <v>600.1</v>
      </c>
      <c r="L70" s="29">
        <v>-0.20680000000000001</v>
      </c>
      <c r="M70" s="21">
        <v>-124.1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314</v>
      </c>
      <c r="BU70" s="21">
        <v>1300</v>
      </c>
      <c r="BV70" s="21">
        <v>1237</v>
      </c>
      <c r="BW70" s="29">
        <v>5.0900000000000001E-2</v>
      </c>
      <c r="BX70" s="25">
        <v>63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297</v>
      </c>
      <c r="J71" s="21">
        <v>395</v>
      </c>
      <c r="K71" s="21">
        <v>497</v>
      </c>
      <c r="L71" s="29">
        <v>-0.20519999999999999</v>
      </c>
      <c r="M71" s="21">
        <v>-102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336</v>
      </c>
      <c r="BU71" s="21">
        <v>2488</v>
      </c>
      <c r="BV71" s="21">
        <v>2342.3000000000002</v>
      </c>
      <c r="BW71" s="29">
        <v>6.2199999999999998E-2</v>
      </c>
      <c r="BX71" s="25">
        <v>145.69999999999999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116</v>
      </c>
      <c r="J72" s="21">
        <v>604</v>
      </c>
      <c r="K72" s="21">
        <v>758</v>
      </c>
      <c r="L72" s="29">
        <v>-0.20319999999999999</v>
      </c>
      <c r="M72" s="21">
        <v>-154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292</v>
      </c>
      <c r="BU72" s="33">
        <v>2996</v>
      </c>
      <c r="BV72" s="33">
        <v>2800</v>
      </c>
      <c r="BW72" s="34">
        <v>7.0000000000000007E-2</v>
      </c>
      <c r="BX72" s="28">
        <v>196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96</v>
      </c>
      <c r="J73" s="21">
        <v>451</v>
      </c>
      <c r="K73" s="21">
        <v>563</v>
      </c>
      <c r="L73" s="29">
        <v>-0.19889999999999999</v>
      </c>
      <c r="M73" s="21">
        <v>-112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223</v>
      </c>
      <c r="BU73" s="21">
        <v>1525</v>
      </c>
      <c r="BV73" s="21">
        <v>1410</v>
      </c>
      <c r="BW73" s="29">
        <v>8.1600000000000006E-2</v>
      </c>
      <c r="BX73" s="21">
        <v>115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305</v>
      </c>
      <c r="J74" s="21">
        <v>435</v>
      </c>
      <c r="K74" s="21">
        <v>543</v>
      </c>
      <c r="L74" s="29">
        <v>-0.19889999999999999</v>
      </c>
      <c r="M74" s="21">
        <v>-108</v>
      </c>
      <c r="N74" s="35"/>
      <c r="O74" s="35"/>
      <c r="P74" s="35"/>
      <c r="BT74" s="21" t="s">
        <v>349</v>
      </c>
      <c r="BU74" s="21">
        <v>2960</v>
      </c>
      <c r="BV74" s="21">
        <v>2725</v>
      </c>
      <c r="BW74" s="29">
        <v>8.6199999999999999E-2</v>
      </c>
      <c r="BX74" s="21">
        <v>235</v>
      </c>
    </row>
    <row r="75" spans="1:84" x14ac:dyDescent="0.3">
      <c r="I75" s="21" t="s">
        <v>329</v>
      </c>
      <c r="J75" s="21">
        <v>325</v>
      </c>
      <c r="K75" s="21">
        <v>405</v>
      </c>
      <c r="L75" s="29">
        <v>-0.19750000000000001</v>
      </c>
      <c r="M75" s="21">
        <v>-80</v>
      </c>
      <c r="BT75" s="21" t="s">
        <v>278</v>
      </c>
      <c r="BU75" s="21">
        <v>1555</v>
      </c>
      <c r="BV75" s="21">
        <v>1428</v>
      </c>
      <c r="BW75" s="29">
        <v>8.8900000000000007E-2</v>
      </c>
      <c r="BX75" s="21">
        <v>127</v>
      </c>
    </row>
    <row r="76" spans="1:84" x14ac:dyDescent="0.3">
      <c r="I76" s="21" t="s">
        <v>279</v>
      </c>
      <c r="J76" s="21">
        <v>519.29999999999995</v>
      </c>
      <c r="K76" s="21">
        <v>646</v>
      </c>
      <c r="L76" s="29">
        <v>-0.1961</v>
      </c>
      <c r="M76" s="21">
        <v>-126.7</v>
      </c>
      <c r="BT76" s="21" t="s">
        <v>206</v>
      </c>
      <c r="BU76" s="21">
        <v>1380</v>
      </c>
      <c r="BV76" s="21">
        <v>1239</v>
      </c>
      <c r="BW76" s="29">
        <v>0.1138</v>
      </c>
      <c r="BX76" s="21">
        <v>141</v>
      </c>
    </row>
    <row r="77" spans="1:84" x14ac:dyDescent="0.3">
      <c r="I77" s="21" t="s">
        <v>337</v>
      </c>
      <c r="J77" s="21">
        <v>270</v>
      </c>
      <c r="K77" s="21">
        <v>333</v>
      </c>
      <c r="L77" s="29">
        <v>-0.18920000000000001</v>
      </c>
      <c r="M77" s="21">
        <v>-63</v>
      </c>
      <c r="BT77" s="21" t="s">
        <v>335</v>
      </c>
      <c r="BU77" s="21">
        <v>4970</v>
      </c>
      <c r="BV77" s="21">
        <v>2922</v>
      </c>
      <c r="BW77" s="29">
        <v>0.70089999999999997</v>
      </c>
      <c r="BX77" s="21">
        <v>2048</v>
      </c>
    </row>
    <row r="78" spans="1:84" x14ac:dyDescent="0.3">
      <c r="I78" s="21" t="s">
        <v>104</v>
      </c>
      <c r="J78" s="21">
        <v>353</v>
      </c>
      <c r="K78" s="21">
        <v>435</v>
      </c>
      <c r="L78" s="29">
        <v>-0.1885</v>
      </c>
      <c r="M78" s="21">
        <v>-82</v>
      </c>
      <c r="BT78" s="21" t="s">
        <v>295</v>
      </c>
      <c r="BU78" s="21">
        <v>3090</v>
      </c>
      <c r="BV78" s="21">
        <v>1475</v>
      </c>
      <c r="BW78" s="29">
        <v>1.0949</v>
      </c>
      <c r="BX78" s="21">
        <v>1615</v>
      </c>
    </row>
    <row r="79" spans="1:84" x14ac:dyDescent="0.3">
      <c r="I79" s="21" t="s">
        <v>327</v>
      </c>
      <c r="J79" s="21">
        <v>379</v>
      </c>
      <c r="K79" s="21">
        <v>467</v>
      </c>
      <c r="L79" s="29">
        <v>-0.18840000000000001</v>
      </c>
      <c r="M79" s="21">
        <v>-88</v>
      </c>
      <c r="BT79" s="21" t="s">
        <v>219</v>
      </c>
      <c r="BU79" s="21">
        <v>1560</v>
      </c>
      <c r="BV79" s="21">
        <v>2163.4</v>
      </c>
      <c r="BW79" s="29">
        <v>-0.27889999999999998</v>
      </c>
      <c r="BX79" s="21">
        <v>-603.4</v>
      </c>
    </row>
    <row r="80" spans="1:84" x14ac:dyDescent="0.3">
      <c r="I80" s="21" t="s">
        <v>301</v>
      </c>
      <c r="J80" s="21">
        <v>436</v>
      </c>
      <c r="K80" s="21">
        <v>536</v>
      </c>
      <c r="L80" s="29">
        <v>-0.18659999999999999</v>
      </c>
      <c r="M80" s="21">
        <v>-100</v>
      </c>
      <c r="BT80" s="21"/>
      <c r="BU80" s="21"/>
      <c r="BV80" s="21"/>
      <c r="BW80" s="29"/>
      <c r="BX80" s="21"/>
    </row>
    <row r="81" spans="9:76" x14ac:dyDescent="0.3">
      <c r="I81" s="21" t="s">
        <v>91</v>
      </c>
      <c r="J81" s="21">
        <v>322</v>
      </c>
      <c r="K81" s="21">
        <v>395</v>
      </c>
      <c r="L81" s="29">
        <v>-0.18479999999999999</v>
      </c>
      <c r="M81" s="21">
        <v>-73</v>
      </c>
      <c r="BT81" s="21"/>
      <c r="BU81" s="21"/>
      <c r="BV81" s="21"/>
      <c r="BW81" s="29"/>
      <c r="BX81" s="21"/>
    </row>
    <row r="82" spans="9:76" x14ac:dyDescent="0.3">
      <c r="I82" s="21" t="s">
        <v>281</v>
      </c>
      <c r="J82" s="21">
        <v>323</v>
      </c>
      <c r="K82" s="21">
        <v>396.2</v>
      </c>
      <c r="L82" s="29">
        <v>-0.18479999999999999</v>
      </c>
      <c r="M82" s="21">
        <v>-73.2</v>
      </c>
      <c r="BT82" s="21"/>
      <c r="BU82" s="21"/>
      <c r="BV82" s="21"/>
      <c r="BW82" s="29"/>
      <c r="BX82" s="21"/>
    </row>
    <row r="83" spans="9:76" x14ac:dyDescent="0.3">
      <c r="I83" s="21" t="s">
        <v>89</v>
      </c>
      <c r="J83" s="21">
        <v>349</v>
      </c>
      <c r="K83" s="21">
        <v>425.5</v>
      </c>
      <c r="L83" s="29">
        <v>-0.17979999999999999</v>
      </c>
      <c r="M83" s="21">
        <v>-76.5</v>
      </c>
      <c r="BT83" s="21"/>
      <c r="BU83" s="21"/>
      <c r="BV83" s="21"/>
      <c r="BW83" s="29"/>
      <c r="BX83" s="21"/>
    </row>
    <row r="84" spans="9:76" x14ac:dyDescent="0.3">
      <c r="I84" s="21" t="s">
        <v>298</v>
      </c>
      <c r="J84" s="21">
        <v>555.5</v>
      </c>
      <c r="K84" s="21">
        <v>676.9</v>
      </c>
      <c r="L84" s="29">
        <v>-0.17929999999999999</v>
      </c>
      <c r="M84" s="21">
        <v>-121.4</v>
      </c>
      <c r="BT84" s="21"/>
      <c r="BU84" s="21"/>
      <c r="BV84" s="21"/>
      <c r="BW84" s="29"/>
      <c r="BX84" s="21"/>
    </row>
    <row r="85" spans="9:76" x14ac:dyDescent="0.3">
      <c r="I85" s="21" t="s">
        <v>102</v>
      </c>
      <c r="J85" s="21">
        <v>258</v>
      </c>
      <c r="K85" s="21">
        <v>313</v>
      </c>
      <c r="L85" s="29">
        <v>-0.1757</v>
      </c>
      <c r="M85" s="21">
        <v>-55</v>
      </c>
      <c r="BT85" s="21"/>
      <c r="BU85" s="21"/>
      <c r="BV85" s="21"/>
      <c r="BW85" s="29"/>
      <c r="BX85" s="21"/>
    </row>
    <row r="86" spans="9:76" x14ac:dyDescent="0.3">
      <c r="I86" s="21" t="s">
        <v>309</v>
      </c>
      <c r="J86" s="21">
        <v>437</v>
      </c>
      <c r="K86" s="21">
        <v>530</v>
      </c>
      <c r="L86" s="29">
        <v>-0.17549999999999999</v>
      </c>
      <c r="M86" s="21">
        <v>-93</v>
      </c>
    </row>
    <row r="87" spans="9:76" x14ac:dyDescent="0.3">
      <c r="I87" s="21" t="s">
        <v>352</v>
      </c>
      <c r="J87" s="21">
        <v>499.9</v>
      </c>
      <c r="K87" s="21">
        <v>600</v>
      </c>
      <c r="L87" s="29">
        <v>-0.1668</v>
      </c>
      <c r="M87" s="21">
        <v>-100.1</v>
      </c>
    </row>
    <row r="88" spans="9:76" x14ac:dyDescent="0.3">
      <c r="I88" s="21" t="s">
        <v>340</v>
      </c>
      <c r="J88" s="21">
        <v>425.1</v>
      </c>
      <c r="K88" s="21">
        <v>510</v>
      </c>
      <c r="L88" s="29">
        <v>-0.16650000000000001</v>
      </c>
      <c r="M88" s="21">
        <v>-84.9</v>
      </c>
    </row>
    <row r="89" spans="9:76" x14ac:dyDescent="0.3">
      <c r="I89" s="21" t="s">
        <v>79</v>
      </c>
      <c r="J89" s="21">
        <v>539</v>
      </c>
      <c r="K89" s="21">
        <v>644</v>
      </c>
      <c r="L89" s="29">
        <v>-0.16300000000000001</v>
      </c>
      <c r="M89" s="21">
        <v>-105</v>
      </c>
    </row>
    <row r="90" spans="9:76" x14ac:dyDescent="0.3">
      <c r="I90" s="21" t="s">
        <v>78</v>
      </c>
      <c r="J90" s="21">
        <v>421</v>
      </c>
      <c r="K90" s="21">
        <v>502.1</v>
      </c>
      <c r="L90" s="29">
        <v>-0.1615</v>
      </c>
      <c r="M90" s="21">
        <v>-81.099999999999994</v>
      </c>
    </row>
    <row r="91" spans="9:76" x14ac:dyDescent="0.3">
      <c r="I91" s="21" t="s">
        <v>338</v>
      </c>
      <c r="J91" s="21">
        <v>502</v>
      </c>
      <c r="K91" s="21">
        <v>596.70000000000005</v>
      </c>
      <c r="L91" s="29">
        <v>-0.15870000000000001</v>
      </c>
      <c r="M91" s="21">
        <v>-94.7</v>
      </c>
    </row>
    <row r="92" spans="9:76" x14ac:dyDescent="0.3">
      <c r="I92" s="21" t="s">
        <v>303</v>
      </c>
      <c r="J92" s="21">
        <v>370</v>
      </c>
      <c r="K92" s="21">
        <v>434.8</v>
      </c>
      <c r="L92" s="29">
        <v>-0.14899999999999999</v>
      </c>
      <c r="M92" s="21">
        <v>-64.8</v>
      </c>
    </row>
    <row r="93" spans="9:76" x14ac:dyDescent="0.3">
      <c r="I93" s="21" t="s">
        <v>117</v>
      </c>
      <c r="J93" s="21">
        <v>544</v>
      </c>
      <c r="K93" s="21">
        <v>639</v>
      </c>
      <c r="L93" s="29">
        <v>-0.1487</v>
      </c>
      <c r="M93" s="21">
        <v>-95</v>
      </c>
    </row>
    <row r="94" spans="9:76" x14ac:dyDescent="0.3">
      <c r="I94" s="21" t="s">
        <v>277</v>
      </c>
      <c r="J94" s="21">
        <v>428</v>
      </c>
      <c r="K94" s="21">
        <v>502</v>
      </c>
      <c r="L94" s="29">
        <v>-0.1474</v>
      </c>
      <c r="M94" s="21">
        <v>-74</v>
      </c>
    </row>
    <row r="95" spans="9:76" x14ac:dyDescent="0.3">
      <c r="I95" s="21" t="s">
        <v>370</v>
      </c>
      <c r="J95" s="21">
        <v>445</v>
      </c>
      <c r="K95" s="21">
        <v>520</v>
      </c>
      <c r="L95" s="29">
        <v>-0.14419999999999999</v>
      </c>
      <c r="M95" s="21">
        <v>-75</v>
      </c>
    </row>
    <row r="96" spans="9:76" x14ac:dyDescent="0.3">
      <c r="I96" s="21" t="s">
        <v>357</v>
      </c>
      <c r="J96" s="21">
        <v>370</v>
      </c>
      <c r="K96" s="21">
        <v>432.2</v>
      </c>
      <c r="L96" s="29">
        <v>-0.1439</v>
      </c>
      <c r="M96" s="21">
        <v>-62.2</v>
      </c>
    </row>
    <row r="97" spans="9:13" x14ac:dyDescent="0.3">
      <c r="I97" s="21" t="s">
        <v>322</v>
      </c>
      <c r="J97" s="21">
        <v>452</v>
      </c>
      <c r="K97" s="21">
        <v>525</v>
      </c>
      <c r="L97" s="29">
        <v>-0.13900000000000001</v>
      </c>
      <c r="M97" s="21">
        <v>-73</v>
      </c>
    </row>
    <row r="98" spans="9:13" x14ac:dyDescent="0.3">
      <c r="I98" s="21" t="s">
        <v>353</v>
      </c>
      <c r="J98" s="21">
        <v>359.8</v>
      </c>
      <c r="K98" s="21">
        <v>415</v>
      </c>
      <c r="L98" s="29">
        <v>-0.13300000000000001</v>
      </c>
      <c r="M98" s="21">
        <v>-55.2</v>
      </c>
    </row>
    <row r="99" spans="9:13" x14ac:dyDescent="0.3">
      <c r="I99" s="21" t="s">
        <v>300</v>
      </c>
      <c r="J99" s="21">
        <v>430</v>
      </c>
      <c r="K99" s="21">
        <v>491.1</v>
      </c>
      <c r="L99" s="29">
        <v>-0.1244</v>
      </c>
      <c r="M99" s="21">
        <v>-61.1</v>
      </c>
    </row>
    <row r="100" spans="9:13" x14ac:dyDescent="0.3">
      <c r="I100" s="21" t="s">
        <v>320</v>
      </c>
      <c r="J100" s="21">
        <v>815</v>
      </c>
      <c r="K100" s="21">
        <v>930</v>
      </c>
      <c r="L100" s="29">
        <v>-0.1237</v>
      </c>
      <c r="M100" s="21">
        <v>-115</v>
      </c>
    </row>
    <row r="101" spans="9:13" x14ac:dyDescent="0.3">
      <c r="I101" s="21" t="s">
        <v>285</v>
      </c>
      <c r="J101" s="21">
        <v>527</v>
      </c>
      <c r="K101" s="21">
        <v>598</v>
      </c>
      <c r="L101" s="29">
        <v>-0.1187</v>
      </c>
      <c r="M101" s="21">
        <v>-71</v>
      </c>
    </row>
    <row r="102" spans="9:13" x14ac:dyDescent="0.3">
      <c r="I102" s="21" t="s">
        <v>310</v>
      </c>
      <c r="J102" s="21">
        <v>671.1</v>
      </c>
      <c r="K102" s="21">
        <v>755</v>
      </c>
      <c r="L102" s="29">
        <v>-0.1111</v>
      </c>
      <c r="M102" s="21">
        <v>-83.9</v>
      </c>
    </row>
    <row r="103" spans="9:13" x14ac:dyDescent="0.3">
      <c r="I103" s="21" t="s">
        <v>351</v>
      </c>
      <c r="J103" s="21">
        <v>749.9</v>
      </c>
      <c r="K103" s="21">
        <v>841.5</v>
      </c>
      <c r="L103" s="29">
        <v>-0.1089</v>
      </c>
      <c r="M103" s="21">
        <v>-91.6</v>
      </c>
    </row>
    <row r="104" spans="9:13" x14ac:dyDescent="0.3">
      <c r="I104" s="21" t="s">
        <v>324</v>
      </c>
      <c r="J104" s="21">
        <v>570.48</v>
      </c>
      <c r="K104" s="21">
        <v>638.1</v>
      </c>
      <c r="L104" s="29">
        <v>-0.106</v>
      </c>
      <c r="M104" s="21">
        <v>-67.62</v>
      </c>
    </row>
    <row r="105" spans="9:13" x14ac:dyDescent="0.3">
      <c r="I105" s="21" t="s">
        <v>325</v>
      </c>
      <c r="J105" s="21">
        <v>527</v>
      </c>
      <c r="K105" s="21">
        <v>586.4</v>
      </c>
      <c r="L105" s="29">
        <v>-0.1013</v>
      </c>
      <c r="M105" s="21">
        <v>-59.4</v>
      </c>
    </row>
    <row r="106" spans="9:13" x14ac:dyDescent="0.3">
      <c r="I106" s="21" t="s">
        <v>311</v>
      </c>
      <c r="J106" s="21">
        <v>641</v>
      </c>
      <c r="K106" s="21">
        <v>699.8</v>
      </c>
      <c r="L106" s="29">
        <v>-8.4000000000000005E-2</v>
      </c>
      <c r="M106" s="21">
        <v>-58.8</v>
      </c>
    </row>
    <row r="107" spans="9:13" x14ac:dyDescent="0.3">
      <c r="I107" s="21" t="s">
        <v>313</v>
      </c>
      <c r="J107" s="21">
        <v>666</v>
      </c>
      <c r="K107" s="21">
        <v>726</v>
      </c>
      <c r="L107" s="29">
        <v>-8.2600000000000007E-2</v>
      </c>
      <c r="M107" s="21">
        <v>-60</v>
      </c>
    </row>
    <row r="108" spans="9:13" x14ac:dyDescent="0.3">
      <c r="I108" s="21" t="s">
        <v>326</v>
      </c>
      <c r="J108" s="21">
        <v>630</v>
      </c>
      <c r="K108" s="21">
        <v>684</v>
      </c>
      <c r="L108" s="29">
        <v>-7.8899999999999998E-2</v>
      </c>
      <c r="M108" s="21">
        <v>-54</v>
      </c>
    </row>
    <row r="109" spans="9:13" x14ac:dyDescent="0.3">
      <c r="I109" s="21" t="s">
        <v>342</v>
      </c>
      <c r="J109" s="21">
        <v>485</v>
      </c>
      <c r="K109" s="21">
        <v>518</v>
      </c>
      <c r="L109" s="29">
        <v>-6.3700000000000007E-2</v>
      </c>
      <c r="M109" s="21">
        <v>-33</v>
      </c>
    </row>
    <row r="110" spans="9:13" x14ac:dyDescent="0.3">
      <c r="I110" s="21" t="s">
        <v>358</v>
      </c>
      <c r="J110" s="21">
        <v>1899.6</v>
      </c>
      <c r="K110" s="21">
        <v>2020.1</v>
      </c>
      <c r="L110" s="29">
        <v>-5.9700000000000003E-2</v>
      </c>
      <c r="M110" s="21">
        <v>-120.5</v>
      </c>
    </row>
    <row r="111" spans="9:13" x14ac:dyDescent="0.3">
      <c r="I111" s="21" t="s">
        <v>356</v>
      </c>
      <c r="J111" s="21">
        <v>910</v>
      </c>
      <c r="K111" s="21">
        <v>959.62</v>
      </c>
      <c r="L111" s="29">
        <v>-5.1700000000000003E-2</v>
      </c>
      <c r="M111" s="21">
        <v>-49.62</v>
      </c>
    </row>
    <row r="112" spans="9:13" x14ac:dyDescent="0.3">
      <c r="I112" s="21" t="s">
        <v>368</v>
      </c>
      <c r="J112" s="21">
        <v>625.5</v>
      </c>
      <c r="K112" s="21">
        <v>658</v>
      </c>
      <c r="L112" s="29">
        <v>-4.9399999999999999E-2</v>
      </c>
      <c r="M112" s="21">
        <v>-32.5</v>
      </c>
    </row>
    <row r="113" spans="9:13" x14ac:dyDescent="0.3">
      <c r="I113" s="21" t="s">
        <v>82</v>
      </c>
      <c r="J113" s="21">
        <v>700</v>
      </c>
      <c r="K113" s="21">
        <v>732.17</v>
      </c>
      <c r="L113" s="29">
        <v>-4.3900000000000002E-2</v>
      </c>
      <c r="M113" s="21">
        <v>-32.17</v>
      </c>
    </row>
    <row r="114" spans="9:13" x14ac:dyDescent="0.3">
      <c r="I114" s="21" t="s">
        <v>284</v>
      </c>
      <c r="J114" s="21">
        <v>264</v>
      </c>
      <c r="K114" s="21">
        <v>273.5</v>
      </c>
      <c r="L114" s="29">
        <v>-3.4700000000000002E-2</v>
      </c>
      <c r="M114" s="21">
        <v>-9.5</v>
      </c>
    </row>
    <row r="115" spans="9:13" x14ac:dyDescent="0.3">
      <c r="I115" s="21" t="s">
        <v>354</v>
      </c>
      <c r="J115" s="21">
        <v>914</v>
      </c>
      <c r="K115" s="21">
        <v>920</v>
      </c>
      <c r="L115" s="29">
        <v>-6.4999999999999997E-3</v>
      </c>
      <c r="M115" s="21">
        <v>-6</v>
      </c>
    </row>
    <row r="116" spans="9:13" x14ac:dyDescent="0.3">
      <c r="I116" s="21" t="s">
        <v>341</v>
      </c>
      <c r="J116" s="21">
        <v>675</v>
      </c>
      <c r="K116" s="21">
        <v>657</v>
      </c>
      <c r="L116" s="29">
        <v>2.7400000000000001E-2</v>
      </c>
      <c r="M116" s="21">
        <v>18</v>
      </c>
    </row>
    <row r="117" spans="9:13" x14ac:dyDescent="0.3">
      <c r="I117" s="21" t="s">
        <v>323</v>
      </c>
      <c r="J117" s="21">
        <v>1050</v>
      </c>
      <c r="K117" s="21">
        <v>982.2</v>
      </c>
      <c r="L117" s="29">
        <v>6.9000000000000006E-2</v>
      </c>
      <c r="M117" s="21">
        <v>67.8</v>
      </c>
    </row>
    <row r="118" spans="9:13" x14ac:dyDescent="0.3">
      <c r="I118" s="21" t="s">
        <v>286</v>
      </c>
      <c r="J118" s="21">
        <v>519</v>
      </c>
      <c r="K118" s="21">
        <v>469</v>
      </c>
      <c r="L118" s="29">
        <v>0.1066</v>
      </c>
      <c r="M118" s="21">
        <v>50</v>
      </c>
    </row>
    <row r="119" spans="9:13" x14ac:dyDescent="0.3">
      <c r="I119" s="21" t="s">
        <v>350</v>
      </c>
      <c r="J119" s="21">
        <v>805.4</v>
      </c>
      <c r="K119" s="21">
        <v>670</v>
      </c>
      <c r="L119" s="29">
        <v>0.2021</v>
      </c>
      <c r="M119" s="21">
        <v>135.4</v>
      </c>
    </row>
    <row r="120" spans="9:13" x14ac:dyDescent="0.3">
      <c r="I120" s="21" t="s">
        <v>308</v>
      </c>
      <c r="J120" s="21">
        <v>736</v>
      </c>
      <c r="K120" s="21">
        <v>594.1</v>
      </c>
      <c r="L120" s="29">
        <v>0.23880000000000001</v>
      </c>
      <c r="M120" s="21">
        <v>141.9</v>
      </c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682A0-D0A7-4183-85EC-9F7CBCF79A2D}">
  <dimension ref="A1:K28"/>
  <sheetViews>
    <sheetView workbookViewId="0">
      <selection activeCell="D5" sqref="D5"/>
    </sheetView>
  </sheetViews>
  <sheetFormatPr defaultRowHeight="14.4" x14ac:dyDescent="0.3"/>
  <cols>
    <col min="2" max="2" width="12.21875" customWidth="1"/>
    <col min="3" max="3" width="11.6640625" customWidth="1"/>
    <col min="4" max="4" width="12.33203125" customWidth="1"/>
    <col min="5" max="5" width="13.109375" customWidth="1"/>
  </cols>
  <sheetData>
    <row r="1" spans="2:11" x14ac:dyDescent="0.3">
      <c r="B1" s="81" t="s">
        <v>7</v>
      </c>
      <c r="C1" s="82"/>
      <c r="D1" s="82"/>
      <c r="K1" s="3"/>
    </row>
    <row r="2" spans="2:11" x14ac:dyDescent="0.3">
      <c r="B2" s="82"/>
      <c r="C2" s="82"/>
      <c r="D2" s="82"/>
      <c r="K2" s="2"/>
    </row>
    <row r="3" spans="2:11" x14ac:dyDescent="0.3">
      <c r="B3" t="s">
        <v>2</v>
      </c>
      <c r="C3" t="s">
        <v>3</v>
      </c>
      <c r="D3" t="s">
        <v>4</v>
      </c>
      <c r="K3" s="2"/>
    </row>
    <row r="4" spans="2:11" x14ac:dyDescent="0.3">
      <c r="B4" t="s">
        <v>5</v>
      </c>
      <c r="C4">
        <v>276</v>
      </c>
      <c r="D4" s="1">
        <v>0.92</v>
      </c>
      <c r="K4" s="2"/>
    </row>
    <row r="5" spans="2:11" x14ac:dyDescent="0.3">
      <c r="B5" t="s">
        <v>6</v>
      </c>
      <c r="C5">
        <v>24</v>
      </c>
      <c r="D5" s="1">
        <v>0.08</v>
      </c>
      <c r="K5" s="2"/>
    </row>
    <row r="6" spans="2:11" x14ac:dyDescent="0.3">
      <c r="K6" s="2"/>
    </row>
    <row r="7" spans="2:11" x14ac:dyDescent="0.3">
      <c r="K7" s="2"/>
    </row>
    <row r="8" spans="2:11" x14ac:dyDescent="0.3">
      <c r="K8" s="2"/>
    </row>
    <row r="9" spans="2:11" x14ac:dyDescent="0.3">
      <c r="K9" s="2"/>
    </row>
    <row r="10" spans="2:11" x14ac:dyDescent="0.3">
      <c r="K10" s="2"/>
    </row>
    <row r="11" spans="2:11" x14ac:dyDescent="0.3">
      <c r="K11" s="2"/>
    </row>
    <row r="12" spans="2:11" x14ac:dyDescent="0.3">
      <c r="K12" s="2"/>
    </row>
    <row r="13" spans="2:11" x14ac:dyDescent="0.3">
      <c r="K13" s="2"/>
    </row>
    <row r="14" spans="2:11" x14ac:dyDescent="0.3">
      <c r="B14" s="81" t="s">
        <v>8</v>
      </c>
      <c r="C14" s="83"/>
      <c r="D14" s="83"/>
      <c r="K14" s="2"/>
    </row>
    <row r="15" spans="2:11" x14ac:dyDescent="0.3">
      <c r="B15" s="83"/>
      <c r="C15" s="83"/>
      <c r="D15" s="83"/>
      <c r="K15" s="2"/>
    </row>
    <row r="16" spans="2:11" x14ac:dyDescent="0.3">
      <c r="B16" t="s">
        <v>9</v>
      </c>
      <c r="C16" t="s">
        <v>10</v>
      </c>
      <c r="D16" t="s">
        <v>11</v>
      </c>
      <c r="K16" s="2"/>
    </row>
    <row r="17" spans="1:11" x14ac:dyDescent="0.3">
      <c r="B17" t="s">
        <v>12</v>
      </c>
      <c r="C17">
        <v>142</v>
      </c>
      <c r="D17" s="1">
        <f>C17/SUM($C$17:$C$20)</f>
        <v>0.47333333333333333</v>
      </c>
      <c r="K17" s="2"/>
    </row>
    <row r="18" spans="1:11" x14ac:dyDescent="0.3">
      <c r="B18" t="s">
        <v>13</v>
      </c>
      <c r="C18">
        <v>96</v>
      </c>
      <c r="D18" s="1">
        <f t="shared" ref="D18:D20" si="0">C18/SUM($C$17:$C$20)</f>
        <v>0.32</v>
      </c>
      <c r="K18" s="2"/>
    </row>
    <row r="19" spans="1:11" x14ac:dyDescent="0.3">
      <c r="B19" t="s">
        <v>14</v>
      </c>
      <c r="C19">
        <v>42</v>
      </c>
      <c r="D19" s="1">
        <f t="shared" si="0"/>
        <v>0.14000000000000001</v>
      </c>
      <c r="K19" s="2"/>
    </row>
    <row r="20" spans="1:11" x14ac:dyDescent="0.3">
      <c r="B20" t="s">
        <v>15</v>
      </c>
      <c r="C20">
        <v>20</v>
      </c>
      <c r="D20" s="1">
        <f t="shared" si="0"/>
        <v>6.6666666666666666E-2</v>
      </c>
      <c r="K20" s="2"/>
    </row>
    <row r="21" spans="1:11" x14ac:dyDescent="0.3">
      <c r="K21" s="2"/>
    </row>
    <row r="22" spans="1:11" x14ac:dyDescent="0.3">
      <c r="K22" s="2"/>
    </row>
    <row r="23" spans="1:11" x14ac:dyDescent="0.3">
      <c r="K23" s="2"/>
    </row>
    <row r="24" spans="1:11" x14ac:dyDescent="0.3">
      <c r="K24" s="2"/>
    </row>
    <row r="25" spans="1:11" x14ac:dyDescent="0.3">
      <c r="K25" s="2"/>
    </row>
    <row r="26" spans="1:11" x14ac:dyDescent="0.3">
      <c r="K26" s="2"/>
    </row>
    <row r="27" spans="1:11" ht="15" thickBot="1" x14ac:dyDescent="0.35">
      <c r="A27" s="5"/>
      <c r="B27" s="5"/>
      <c r="C27" s="5"/>
      <c r="D27" s="5"/>
      <c r="E27" s="5"/>
      <c r="F27" s="5"/>
      <c r="G27" s="5"/>
      <c r="H27" s="5"/>
      <c r="I27" s="5"/>
      <c r="J27" s="5"/>
      <c r="K27" s="4"/>
    </row>
    <row r="28" spans="1:11" ht="15" thickTop="1" x14ac:dyDescent="0.3"/>
  </sheetData>
  <mergeCells count="2">
    <mergeCell ref="B1:D2"/>
    <mergeCell ref="B14:D15"/>
  </mergeCells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F80EE-763E-4388-8260-D6F5A2A71302}">
  <dimension ref="B2:P2"/>
  <sheetViews>
    <sheetView workbookViewId="0">
      <selection activeCell="P2" sqref="P2"/>
    </sheetView>
  </sheetViews>
  <sheetFormatPr defaultRowHeight="14.4" x14ac:dyDescent="0.3"/>
  <sheetData>
    <row r="2" spans="2:16" x14ac:dyDescent="0.3">
      <c r="B2" t="s">
        <v>57</v>
      </c>
      <c r="C2" t="s">
        <v>35</v>
      </c>
      <c r="D2" t="s">
        <v>259</v>
      </c>
      <c r="E2" t="s">
        <v>260</v>
      </c>
      <c r="F2" t="s">
        <v>261</v>
      </c>
      <c r="G2" t="s">
        <v>262</v>
      </c>
      <c r="H2" t="s">
        <v>263</v>
      </c>
      <c r="I2" t="s">
        <v>264</v>
      </c>
      <c r="J2" t="s">
        <v>265</v>
      </c>
      <c r="K2" t="s">
        <v>266</v>
      </c>
      <c r="L2" t="s">
        <v>267</v>
      </c>
      <c r="M2" t="s">
        <v>268</v>
      </c>
      <c r="N2" t="s">
        <v>269</v>
      </c>
      <c r="O2" t="s">
        <v>270</v>
      </c>
      <c r="P2" t="s">
        <v>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Contents</vt:lpstr>
      <vt:lpstr>Monthly Data</vt:lpstr>
      <vt:lpstr>Sector Description</vt:lpstr>
      <vt:lpstr>Script Description</vt:lpstr>
      <vt:lpstr>Fall vs Recovery (Sector) </vt:lpstr>
      <vt:lpstr>A</vt:lpstr>
      <vt:lpstr>B</vt:lpstr>
      <vt:lpstr>C</vt:lpstr>
      <vt:lpstr>D</vt:lpstr>
      <vt:lpstr>E</vt:lpstr>
      <vt:lpstr>F</vt:lpstr>
      <vt:lpstr>G</vt:lpstr>
      <vt:lpstr>H</vt:lpstr>
      <vt:lpstr>I</vt:lpstr>
      <vt:lpstr>J</vt:lpstr>
      <vt:lpstr>K</vt:lpstr>
      <vt:lpstr>L</vt:lpstr>
      <vt:lpstr>M</vt:lpstr>
      <vt:lpstr>N</vt:lpstr>
      <vt:lpstr>O</vt:lpstr>
      <vt:lpstr>Participation</vt:lpstr>
      <vt:lpstr>Fall vs Recovery (Script)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Pukar Sharma</cp:lastModifiedBy>
  <dcterms:created xsi:type="dcterms:W3CDTF">2015-06-05T18:17:20Z</dcterms:created>
  <dcterms:modified xsi:type="dcterms:W3CDTF">2024-12-10T14:43:59Z</dcterms:modified>
</cp:coreProperties>
</file>