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humncu1\Desktop\PULENG\Data Analyst\Excel Projects\"/>
    </mc:Choice>
  </mc:AlternateContent>
  <bookViews>
    <workbookView xWindow="6510" yWindow="0" windowWidth="19560" windowHeight="8205" tabRatio="687" activeTab="4"/>
  </bookViews>
  <sheets>
    <sheet name="PAYROLL" sheetId="1" r:id="rId1"/>
    <sheet name="GRADEBOOK" sheetId="2" r:id="rId2"/>
    <sheet name="DECISION FACTOR" sheetId="3" r:id="rId3"/>
    <sheet name="SALES REPORT" sheetId="4" r:id="rId4"/>
    <sheet name="SALES REPORT_Pivot table" sheetId="5" r:id="rId5"/>
    <sheet name="CAR INVENTORY" sheetId="6" r:id="rId6"/>
    <sheet name="CAR INVENTORY_Pivot table" sheetId="7" r:id="rId7"/>
    <sheet name="PROBLEM SOLVERS_Part 1" sheetId="8" r:id="rId8"/>
  </sheet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F3" i="8" s="1"/>
  <c r="G3" i="8" s="1"/>
  <c r="E4" i="8"/>
  <c r="F4" i="8" s="1"/>
  <c r="G4" i="8" s="1"/>
  <c r="E5" i="8"/>
  <c r="F5" i="8" s="1"/>
  <c r="G5" i="8" s="1"/>
  <c r="E2" i="8"/>
  <c r="F2" i="8" s="1"/>
  <c r="G2" i="8" s="1"/>
  <c r="M7" i="6" l="1"/>
  <c r="F7" i="6"/>
  <c r="G7" i="6" s="1"/>
  <c r="I7" i="6" s="1"/>
  <c r="E7" i="6"/>
  <c r="D7" i="6"/>
  <c r="B7" i="6"/>
  <c r="N7" i="6" s="1"/>
  <c r="M8" i="6"/>
  <c r="F8" i="6"/>
  <c r="G8" i="6" s="1"/>
  <c r="I8" i="6" s="1"/>
  <c r="D8" i="6"/>
  <c r="E8" i="6" s="1"/>
  <c r="B8" i="6"/>
  <c r="C8" i="6" s="1"/>
  <c r="M13" i="6"/>
  <c r="G13" i="6"/>
  <c r="I13" i="6" s="1"/>
  <c r="F13" i="6"/>
  <c r="E13" i="6"/>
  <c r="D13" i="6"/>
  <c r="C13" i="6"/>
  <c r="B13" i="6"/>
  <c r="M17" i="6"/>
  <c r="F17" i="6"/>
  <c r="G17" i="6" s="1"/>
  <c r="I17" i="6" s="1"/>
  <c r="D17" i="6"/>
  <c r="E17" i="6" s="1"/>
  <c r="B17" i="6"/>
  <c r="C17" i="6" s="1"/>
  <c r="M51" i="6"/>
  <c r="G51" i="6"/>
  <c r="I51" i="6" s="1"/>
  <c r="F51" i="6"/>
  <c r="D51" i="6"/>
  <c r="E51" i="6" s="1"/>
  <c r="C51" i="6"/>
  <c r="B51" i="6"/>
  <c r="M25" i="6"/>
  <c r="F25" i="6"/>
  <c r="G25" i="6" s="1"/>
  <c r="I25" i="6" s="1"/>
  <c r="D25" i="6"/>
  <c r="E25" i="6" s="1"/>
  <c r="B25" i="6"/>
  <c r="C25" i="6" s="1"/>
  <c r="M42" i="6"/>
  <c r="G42" i="6"/>
  <c r="I42" i="6" s="1"/>
  <c r="F42" i="6"/>
  <c r="E42" i="6"/>
  <c r="D42" i="6"/>
  <c r="C42" i="6"/>
  <c r="B42" i="6"/>
  <c r="N42" i="6" s="1"/>
  <c r="M48" i="6"/>
  <c r="F48" i="6"/>
  <c r="G48" i="6" s="1"/>
  <c r="I48" i="6" s="1"/>
  <c r="D48" i="6"/>
  <c r="E48" i="6" s="1"/>
  <c r="B48" i="6"/>
  <c r="C48" i="6" s="1"/>
  <c r="M18" i="6"/>
  <c r="F18" i="6"/>
  <c r="G18" i="6" s="1"/>
  <c r="I18" i="6" s="1"/>
  <c r="E18" i="6"/>
  <c r="D18" i="6"/>
  <c r="B18" i="6"/>
  <c r="N18" i="6" s="1"/>
  <c r="M37" i="6"/>
  <c r="F37" i="6"/>
  <c r="G37" i="6" s="1"/>
  <c r="I37" i="6" s="1"/>
  <c r="D37" i="6"/>
  <c r="E37" i="6" s="1"/>
  <c r="B37" i="6"/>
  <c r="C37" i="6" s="1"/>
  <c r="M32" i="6"/>
  <c r="G32" i="6"/>
  <c r="I32" i="6" s="1"/>
  <c r="F32" i="6"/>
  <c r="E32" i="6"/>
  <c r="D32" i="6"/>
  <c r="C32" i="6"/>
  <c r="B32" i="6"/>
  <c r="M22" i="6"/>
  <c r="F22" i="6"/>
  <c r="G22" i="6" s="1"/>
  <c r="I22" i="6" s="1"/>
  <c r="D22" i="6"/>
  <c r="E22" i="6" s="1"/>
  <c r="B22" i="6"/>
  <c r="C22" i="6" s="1"/>
  <c r="M49" i="6"/>
  <c r="G49" i="6"/>
  <c r="I49" i="6" s="1"/>
  <c r="F49" i="6"/>
  <c r="D49" i="6"/>
  <c r="E49" i="6" s="1"/>
  <c r="C49" i="6"/>
  <c r="B49" i="6"/>
  <c r="M27" i="6"/>
  <c r="F27" i="6"/>
  <c r="G27" i="6" s="1"/>
  <c r="I27" i="6" s="1"/>
  <c r="D27" i="6"/>
  <c r="E27" i="6" s="1"/>
  <c r="B27" i="6"/>
  <c r="C27" i="6" s="1"/>
  <c r="M26" i="6"/>
  <c r="G26" i="6"/>
  <c r="I26" i="6" s="1"/>
  <c r="F26" i="6"/>
  <c r="E26" i="6"/>
  <c r="D26" i="6"/>
  <c r="C26" i="6"/>
  <c r="B26" i="6"/>
  <c r="N26" i="6" s="1"/>
  <c r="M30" i="6"/>
  <c r="F30" i="6"/>
  <c r="G30" i="6" s="1"/>
  <c r="I30" i="6" s="1"/>
  <c r="D30" i="6"/>
  <c r="E30" i="6" s="1"/>
  <c r="B30" i="6"/>
  <c r="C30" i="6" s="1"/>
  <c r="M11" i="6"/>
  <c r="F11" i="6"/>
  <c r="G11" i="6" s="1"/>
  <c r="I11" i="6" s="1"/>
  <c r="E11" i="6"/>
  <c r="D11" i="6"/>
  <c r="B11" i="6"/>
  <c r="N11" i="6" s="1"/>
  <c r="M10" i="6"/>
  <c r="F10" i="6"/>
  <c r="G10" i="6" s="1"/>
  <c r="I10" i="6" s="1"/>
  <c r="D10" i="6"/>
  <c r="E10" i="6" s="1"/>
  <c r="B10" i="6"/>
  <c r="C10" i="6" s="1"/>
  <c r="M16" i="6"/>
  <c r="G16" i="6"/>
  <c r="I16" i="6" s="1"/>
  <c r="F16" i="6"/>
  <c r="E16" i="6"/>
  <c r="D16" i="6"/>
  <c r="C16" i="6"/>
  <c r="B16" i="6"/>
  <c r="M21" i="6"/>
  <c r="F21" i="6"/>
  <c r="G21" i="6" s="1"/>
  <c r="I21" i="6" s="1"/>
  <c r="D21" i="6"/>
  <c r="E21" i="6" s="1"/>
  <c r="B21" i="6"/>
  <c r="C21" i="6" s="1"/>
  <c r="M52" i="6"/>
  <c r="G52" i="6"/>
  <c r="I52" i="6" s="1"/>
  <c r="F52" i="6"/>
  <c r="D52" i="6"/>
  <c r="E52" i="6" s="1"/>
  <c r="C52" i="6"/>
  <c r="B52" i="6"/>
  <c r="M45" i="6"/>
  <c r="F45" i="6"/>
  <c r="G45" i="6" s="1"/>
  <c r="I45" i="6" s="1"/>
  <c r="D45" i="6"/>
  <c r="E45" i="6" s="1"/>
  <c r="B45" i="6"/>
  <c r="C45" i="6" s="1"/>
  <c r="M43" i="6"/>
  <c r="G43" i="6"/>
  <c r="I43" i="6" s="1"/>
  <c r="F43" i="6"/>
  <c r="E43" i="6"/>
  <c r="D43" i="6"/>
  <c r="C43" i="6"/>
  <c r="B43" i="6"/>
  <c r="N43" i="6" s="1"/>
  <c r="M14" i="6"/>
  <c r="F14" i="6"/>
  <c r="G14" i="6" s="1"/>
  <c r="I14" i="6" s="1"/>
  <c r="D14" i="6"/>
  <c r="E14" i="6" s="1"/>
  <c r="B14" i="6"/>
  <c r="C14" i="6" s="1"/>
  <c r="M9" i="6"/>
  <c r="F9" i="6"/>
  <c r="G9" i="6" s="1"/>
  <c r="I9" i="6" s="1"/>
  <c r="E9" i="6"/>
  <c r="D9" i="6"/>
  <c r="B9" i="6"/>
  <c r="N9" i="6" s="1"/>
  <c r="M2" i="6"/>
  <c r="F2" i="6"/>
  <c r="G2" i="6" s="1"/>
  <c r="I2" i="6" s="1"/>
  <c r="D2" i="6"/>
  <c r="E2" i="6" s="1"/>
  <c r="B2" i="6"/>
  <c r="C2" i="6" s="1"/>
  <c r="M29" i="6"/>
  <c r="G29" i="6"/>
  <c r="I29" i="6" s="1"/>
  <c r="F29" i="6"/>
  <c r="E29" i="6"/>
  <c r="D29" i="6"/>
  <c r="C29" i="6"/>
  <c r="B29" i="6"/>
  <c r="M47" i="6"/>
  <c r="F47" i="6"/>
  <c r="G47" i="6" s="1"/>
  <c r="I47" i="6" s="1"/>
  <c r="D47" i="6"/>
  <c r="E47" i="6" s="1"/>
  <c r="B47" i="6"/>
  <c r="C47" i="6" s="1"/>
  <c r="M15" i="6"/>
  <c r="G15" i="6"/>
  <c r="I15" i="6" s="1"/>
  <c r="F15" i="6"/>
  <c r="D15" i="6"/>
  <c r="E15" i="6" s="1"/>
  <c r="C15" i="6"/>
  <c r="B15" i="6"/>
  <c r="M41" i="6"/>
  <c r="F41" i="6"/>
  <c r="G41" i="6" s="1"/>
  <c r="I41" i="6" s="1"/>
  <c r="D41" i="6"/>
  <c r="E41" i="6" s="1"/>
  <c r="B41" i="6"/>
  <c r="C41" i="6" s="1"/>
  <c r="M34" i="6"/>
  <c r="G34" i="6"/>
  <c r="I34" i="6" s="1"/>
  <c r="F34" i="6"/>
  <c r="E34" i="6"/>
  <c r="D34" i="6"/>
  <c r="C34" i="6"/>
  <c r="B34" i="6"/>
  <c r="N34" i="6" s="1"/>
  <c r="M36" i="6"/>
  <c r="F36" i="6"/>
  <c r="G36" i="6" s="1"/>
  <c r="I36" i="6" s="1"/>
  <c r="D36" i="6"/>
  <c r="E36" i="6" s="1"/>
  <c r="B36" i="6"/>
  <c r="C36" i="6" s="1"/>
  <c r="M31" i="6"/>
  <c r="F31" i="6"/>
  <c r="G31" i="6" s="1"/>
  <c r="I31" i="6" s="1"/>
  <c r="E31" i="6"/>
  <c r="D31" i="6"/>
  <c r="B31" i="6"/>
  <c r="N31" i="6" s="1"/>
  <c r="M39" i="6"/>
  <c r="F39" i="6"/>
  <c r="G39" i="6" s="1"/>
  <c r="I39" i="6" s="1"/>
  <c r="D39" i="6"/>
  <c r="E39" i="6" s="1"/>
  <c r="B39" i="6"/>
  <c r="C39" i="6" s="1"/>
  <c r="M50" i="6"/>
  <c r="G50" i="6"/>
  <c r="I50" i="6" s="1"/>
  <c r="F50" i="6"/>
  <c r="E50" i="6"/>
  <c r="D50" i="6"/>
  <c r="C50" i="6"/>
  <c r="B50" i="6"/>
  <c r="M23" i="6"/>
  <c r="F23" i="6"/>
  <c r="G23" i="6" s="1"/>
  <c r="I23" i="6" s="1"/>
  <c r="D23" i="6"/>
  <c r="E23" i="6" s="1"/>
  <c r="B23" i="6"/>
  <c r="C23" i="6" s="1"/>
  <c r="M3" i="6"/>
  <c r="G3" i="6"/>
  <c r="I3" i="6" s="1"/>
  <c r="F3" i="6"/>
  <c r="D3" i="6"/>
  <c r="E3" i="6" s="1"/>
  <c r="C3" i="6"/>
  <c r="B3" i="6"/>
  <c r="M19" i="6"/>
  <c r="F19" i="6"/>
  <c r="G19" i="6" s="1"/>
  <c r="I19" i="6" s="1"/>
  <c r="D19" i="6"/>
  <c r="E19" i="6" s="1"/>
  <c r="B19" i="6"/>
  <c r="M46" i="6"/>
  <c r="G46" i="6"/>
  <c r="I46" i="6" s="1"/>
  <c r="F46" i="6"/>
  <c r="E46" i="6"/>
  <c r="D46" i="6"/>
  <c r="C46" i="6"/>
  <c r="B46" i="6"/>
  <c r="N46" i="6" s="1"/>
  <c r="M12" i="6"/>
  <c r="F12" i="6"/>
  <c r="G12" i="6" s="1"/>
  <c r="I12" i="6" s="1"/>
  <c r="D12" i="6"/>
  <c r="E12" i="6" s="1"/>
  <c r="B12" i="6"/>
  <c r="C12" i="6" s="1"/>
  <c r="M6" i="6"/>
  <c r="F6" i="6"/>
  <c r="G6" i="6" s="1"/>
  <c r="I6" i="6" s="1"/>
  <c r="E6" i="6"/>
  <c r="D6" i="6"/>
  <c r="B6" i="6"/>
  <c r="N6" i="6" s="1"/>
  <c r="M20" i="6"/>
  <c r="F20" i="6"/>
  <c r="G20" i="6" s="1"/>
  <c r="I20" i="6" s="1"/>
  <c r="D20" i="6"/>
  <c r="E20" i="6" s="1"/>
  <c r="B20" i="6"/>
  <c r="C20" i="6" s="1"/>
  <c r="M5" i="6"/>
  <c r="G5" i="6"/>
  <c r="I5" i="6" s="1"/>
  <c r="F5" i="6"/>
  <c r="E5" i="6"/>
  <c r="D5" i="6"/>
  <c r="C5" i="6"/>
  <c r="B5" i="6"/>
  <c r="M4" i="6"/>
  <c r="F4" i="6"/>
  <c r="G4" i="6" s="1"/>
  <c r="I4" i="6" s="1"/>
  <c r="D4" i="6"/>
  <c r="E4" i="6" s="1"/>
  <c r="B4" i="6"/>
  <c r="C4" i="6" s="1"/>
  <c r="M28" i="6"/>
  <c r="G28" i="6"/>
  <c r="I28" i="6" s="1"/>
  <c r="F28" i="6"/>
  <c r="D28" i="6"/>
  <c r="E28" i="6" s="1"/>
  <c r="C28" i="6"/>
  <c r="B28" i="6"/>
  <c r="M33" i="6"/>
  <c r="F33" i="6"/>
  <c r="G33" i="6" s="1"/>
  <c r="I33" i="6" s="1"/>
  <c r="D33" i="6"/>
  <c r="E33" i="6" s="1"/>
  <c r="B33" i="6"/>
  <c r="C33" i="6" s="1"/>
  <c r="M40" i="6"/>
  <c r="G40" i="6"/>
  <c r="I40" i="6" s="1"/>
  <c r="F40" i="6"/>
  <c r="E40" i="6"/>
  <c r="D40" i="6"/>
  <c r="C40" i="6"/>
  <c r="B40" i="6"/>
  <c r="N40" i="6" s="1"/>
  <c r="M38" i="6"/>
  <c r="F38" i="6"/>
  <c r="G38" i="6" s="1"/>
  <c r="I38" i="6" s="1"/>
  <c r="D38" i="6"/>
  <c r="E38" i="6" s="1"/>
  <c r="B38" i="6"/>
  <c r="C38" i="6" s="1"/>
  <c r="M35" i="6"/>
  <c r="F35" i="6"/>
  <c r="G35" i="6" s="1"/>
  <c r="I35" i="6" s="1"/>
  <c r="E35" i="6"/>
  <c r="D35" i="6"/>
  <c r="B35" i="6"/>
  <c r="N35" i="6" s="1"/>
  <c r="M24" i="6"/>
  <c r="F24" i="6"/>
  <c r="G24" i="6" s="1"/>
  <c r="I24" i="6" s="1"/>
  <c r="D24" i="6"/>
  <c r="E24" i="6" s="1"/>
  <c r="B24" i="6"/>
  <c r="C24" i="6" s="1"/>
  <c r="M44" i="6"/>
  <c r="G44" i="6"/>
  <c r="I44" i="6" s="1"/>
  <c r="F44" i="6"/>
  <c r="E44" i="6"/>
  <c r="D44" i="6"/>
  <c r="C44" i="6"/>
  <c r="B44" i="6"/>
  <c r="M53" i="6"/>
  <c r="F53" i="6"/>
  <c r="G53" i="6" s="1"/>
  <c r="I53" i="6" s="1"/>
  <c r="D53" i="6"/>
  <c r="E53" i="6" s="1"/>
  <c r="B53" i="6"/>
  <c r="C53" i="6" s="1"/>
  <c r="N44" i="6" l="1"/>
  <c r="C35" i="6"/>
  <c r="N5" i="6"/>
  <c r="C6" i="6"/>
  <c r="N50" i="6"/>
  <c r="C31" i="6"/>
  <c r="N29" i="6"/>
  <c r="C9" i="6"/>
  <c r="N16" i="6"/>
  <c r="C11" i="6"/>
  <c r="N32" i="6"/>
  <c r="C18" i="6"/>
  <c r="N13" i="6"/>
  <c r="C7" i="6"/>
  <c r="N28" i="6"/>
  <c r="N3" i="6"/>
  <c r="N15" i="6"/>
  <c r="N52" i="6"/>
  <c r="N49" i="6"/>
  <c r="N51" i="6"/>
  <c r="N24" i="6"/>
  <c r="N33" i="6"/>
  <c r="N20" i="6"/>
  <c r="C19" i="6"/>
  <c r="N19" i="6"/>
  <c r="N4" i="6"/>
  <c r="N12" i="6"/>
  <c r="N36" i="6"/>
  <c r="N47" i="6"/>
  <c r="N21" i="6"/>
  <c r="N17" i="6"/>
  <c r="N41" i="6"/>
  <c r="N2" i="6"/>
  <c r="N53" i="6"/>
  <c r="N38" i="6"/>
  <c r="N23" i="6"/>
  <c r="N14" i="6"/>
  <c r="N30" i="6"/>
  <c r="N22" i="6"/>
  <c r="N48" i="6"/>
  <c r="N39" i="6"/>
  <c r="N45" i="6"/>
  <c r="N10" i="6"/>
  <c r="N27" i="6"/>
  <c r="N37" i="6"/>
  <c r="N25" i="6"/>
  <c r="N8" i="6"/>
  <c r="F176" i="4"/>
  <c r="F175" i="4"/>
  <c r="F17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2" i="4"/>
  <c r="L7" i="3" l="1"/>
  <c r="L8" i="3"/>
  <c r="L9" i="3"/>
  <c r="L10" i="3"/>
  <c r="L6" i="3"/>
  <c r="K10" i="3"/>
  <c r="K9" i="3"/>
  <c r="K8" i="3"/>
  <c r="K7" i="3"/>
  <c r="K6" i="3"/>
  <c r="I10" i="3"/>
  <c r="I9" i="3"/>
  <c r="I8" i="3"/>
  <c r="I7" i="3"/>
  <c r="I6" i="3"/>
  <c r="G10" i="3"/>
  <c r="G9" i="3"/>
  <c r="G8" i="3"/>
  <c r="G7" i="3"/>
  <c r="G6" i="3"/>
  <c r="E6" i="3"/>
  <c r="E10" i="3"/>
  <c r="E9" i="3"/>
  <c r="E8" i="3"/>
  <c r="E7" i="3"/>
  <c r="C7" i="3"/>
  <c r="C8" i="3"/>
  <c r="C9" i="3"/>
  <c r="C10" i="3"/>
  <c r="C6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3" i="2"/>
  <c r="J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AC22" i="1" l="1"/>
  <c r="AC23" i="1"/>
  <c r="AC24" i="1"/>
  <c r="AC2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X9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AB3" i="1"/>
  <c r="Z3" i="1"/>
  <c r="AA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20" i="1"/>
  <c r="S19" i="1"/>
  <c r="S18" i="1"/>
  <c r="S17" i="1"/>
  <c r="S16" i="1"/>
  <c r="X16" i="1" s="1"/>
  <c r="S15" i="1"/>
  <c r="S14" i="1"/>
  <c r="S13" i="1"/>
  <c r="S12" i="1"/>
  <c r="S11" i="1"/>
  <c r="S10" i="1"/>
  <c r="S9" i="1"/>
  <c r="S8" i="1"/>
  <c r="X8" i="1" s="1"/>
  <c r="S7" i="1"/>
  <c r="S6" i="1"/>
  <c r="S5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20" i="1"/>
  <c r="N19" i="1"/>
  <c r="N18" i="1"/>
  <c r="N17" i="1"/>
  <c r="N16" i="1"/>
  <c r="N15" i="1"/>
  <c r="N14" i="1"/>
  <c r="N13" i="1"/>
  <c r="N12" i="1"/>
  <c r="N11" i="1"/>
  <c r="N10" i="1"/>
  <c r="N24" i="1" s="1"/>
  <c r="N9" i="1"/>
  <c r="N8" i="1"/>
  <c r="N7" i="1"/>
  <c r="N6" i="1"/>
  <c r="N5" i="1"/>
  <c r="N4" i="1"/>
  <c r="P3" i="1"/>
  <c r="Q3" i="1" s="1"/>
  <c r="R3" i="1" s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K3" i="1"/>
  <c r="L3" i="1"/>
  <c r="M3" i="1" s="1"/>
  <c r="J3" i="1"/>
  <c r="E3" i="1"/>
  <c r="F3" i="1" s="1"/>
  <c r="G3" i="1" s="1"/>
  <c r="H3" i="1" s="1"/>
  <c r="X12" i="1"/>
  <c r="X20" i="1"/>
  <c r="I5" i="1"/>
  <c r="X5" i="1" s="1"/>
  <c r="I6" i="1"/>
  <c r="I7" i="1"/>
  <c r="I8" i="1"/>
  <c r="I9" i="1"/>
  <c r="I10" i="1"/>
  <c r="I11" i="1"/>
  <c r="I12" i="1"/>
  <c r="I13" i="1"/>
  <c r="X13" i="1" s="1"/>
  <c r="I14" i="1"/>
  <c r="I15" i="1"/>
  <c r="I16" i="1"/>
  <c r="I17" i="1"/>
  <c r="X17" i="1" s="1"/>
  <c r="I18" i="1"/>
  <c r="I19" i="1"/>
  <c r="I20" i="1"/>
  <c r="I4" i="1"/>
  <c r="D25" i="1"/>
  <c r="D24" i="1"/>
  <c r="D23" i="1"/>
  <c r="D22" i="1"/>
  <c r="C24" i="1"/>
  <c r="C23" i="1"/>
  <c r="C22" i="1"/>
  <c r="X6" i="1"/>
  <c r="X7" i="1"/>
  <c r="X11" i="1"/>
  <c r="X14" i="1"/>
  <c r="X15" i="1"/>
  <c r="X18" i="1"/>
  <c r="X19" i="1"/>
  <c r="X10" i="1" l="1"/>
  <c r="S22" i="1"/>
  <c r="S23" i="1"/>
  <c r="S25" i="1"/>
  <c r="S24" i="1"/>
  <c r="X4" i="1"/>
  <c r="N25" i="1"/>
  <c r="N23" i="1"/>
  <c r="N22" i="1"/>
  <c r="X22" i="1" l="1"/>
  <c r="X24" i="1"/>
  <c r="X25" i="1"/>
  <c r="X23" i="1"/>
</calcChain>
</file>

<file path=xl/sharedStrings.xml><?xml version="1.0" encoding="utf-8"?>
<sst xmlns="http://schemas.openxmlformats.org/spreadsheetml/2006/main" count="1240" uniqueCount="274">
  <si>
    <t>Employee Payroll</t>
  </si>
  <si>
    <t>Last name</t>
  </si>
  <si>
    <t>First name</t>
  </si>
  <si>
    <t>Hourly wage</t>
  </si>
  <si>
    <t>Hours worked</t>
  </si>
  <si>
    <t>Pay</t>
  </si>
  <si>
    <t>Olivia</t>
  </si>
  <si>
    <t>Wendy</t>
  </si>
  <si>
    <t>Paul</t>
  </si>
  <si>
    <t>Tom</t>
  </si>
  <si>
    <t>Ron</t>
  </si>
  <si>
    <t>Nancy</t>
  </si>
  <si>
    <t>Karen</t>
  </si>
  <si>
    <t>Sandy</t>
  </si>
  <si>
    <t>Blessing</t>
  </si>
  <si>
    <t>Bill</t>
  </si>
  <si>
    <t>Kern</t>
  </si>
  <si>
    <t>Jon</t>
  </si>
  <si>
    <t>Howard</t>
  </si>
  <si>
    <t>Glenda</t>
  </si>
  <si>
    <t>O'Donnald</t>
  </si>
  <si>
    <t>Herndandez</t>
  </si>
  <si>
    <t>Smith</t>
  </si>
  <si>
    <t>Baker</t>
  </si>
  <si>
    <t>Velinda</t>
  </si>
  <si>
    <t>Carnehan</t>
  </si>
  <si>
    <t>Westerfield</t>
  </si>
  <si>
    <t>Dennis</t>
  </si>
  <si>
    <t>Penfold</t>
  </si>
  <si>
    <t>Islington</t>
  </si>
  <si>
    <t>Linda</t>
  </si>
  <si>
    <t>Young</t>
  </si>
  <si>
    <t>Trenton</t>
  </si>
  <si>
    <t>Engleheart</t>
  </si>
  <si>
    <t>Chandra</t>
  </si>
  <si>
    <t xml:space="preserve">Norman </t>
  </si>
  <si>
    <t>Mann</t>
  </si>
  <si>
    <t>Trent</t>
  </si>
  <si>
    <t>Genesis</t>
  </si>
  <si>
    <t>Underhill</t>
  </si>
  <si>
    <t>Min</t>
  </si>
  <si>
    <t>Average</t>
  </si>
  <si>
    <t>Total</t>
  </si>
  <si>
    <t>Max</t>
  </si>
  <si>
    <t>Miss Seakgwa</t>
  </si>
  <si>
    <t>Overtime hours</t>
  </si>
  <si>
    <t>Overtime Bonus</t>
  </si>
  <si>
    <t>JANUARY PAY</t>
  </si>
  <si>
    <t>Gradebook</t>
  </si>
  <si>
    <t>Safety Test</t>
  </si>
  <si>
    <t>Company Phylosophy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</si>
  <si>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</si>
  <si>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</si>
  <si>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</si>
  <si>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</si>
  <si>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</si>
  <si>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</si>
  <si>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</si>
  <si>
    <t>Company Philosophy test</t>
  </si>
  <si>
    <t>Career Decisions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</si>
  <si>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</si>
  <si>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</si>
  <si>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</si>
  <si>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</si>
  <si>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</si>
  <si>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</si>
  <si>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</si>
  <si>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</si>
  <si>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</si>
  <si>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</si>
  <si>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</si>
  <si>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</si>
  <si>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</si>
  <si>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</si>
  <si>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</si>
  <si>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</si>
  <si>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</si>
  <si>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</si>
  <si>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</si>
  <si>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</si>
  <si>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</si>
  <si>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</si>
  <si>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</si>
  <si>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</si>
  <si>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</si>
  <si>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</si>
  <si>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</si>
  <si>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</si>
  <si>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</si>
  <si>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</si>
  <si>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</si>
  <si>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</si>
  <si>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</si>
  <si>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</si>
  <si>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</si>
  <si>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</si>
  <si>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</si>
  <si>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</si>
  <si>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</si>
  <si>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</si>
  <si>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</si>
  <si>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</si>
  <si>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</si>
  <si>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</si>
  <si>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</si>
  <si>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</si>
  <si>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</si>
  <si>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</t>
  </si>
  <si>
    <t>if</t>
  </si>
  <si>
    <t>sumif</t>
  </si>
  <si>
    <t>sort</t>
  </si>
  <si>
    <t>filter</t>
  </si>
  <si>
    <t>pivot tables</t>
  </si>
  <si>
    <t>pie chart</t>
  </si>
  <si>
    <t>Commision 10% items less than $50. 20% for items more than $50</t>
  </si>
  <si>
    <t>Chalie</t>
  </si>
  <si>
    <t>Barns</t>
  </si>
  <si>
    <t>Juan</t>
  </si>
  <si>
    <t>Hernandez</t>
  </si>
  <si>
    <t>Doug</t>
  </si>
  <si>
    <t>Hellen</t>
  </si>
  <si>
    <t>Johnson</t>
  </si>
  <si>
    <t>Last Name</t>
  </si>
  <si>
    <t>First Name</t>
  </si>
  <si>
    <t>Sum of all items</t>
  </si>
  <si>
    <t>Sum of items valued at more than $50</t>
  </si>
  <si>
    <t>Sum of items valued at $50 or less</t>
  </si>
  <si>
    <t xml:space="preserve">im </t>
  </si>
  <si>
    <t>NVAA2:K172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</si>
  <si>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</si>
  <si>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</si>
  <si>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</si>
  <si>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</si>
  <si>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</si>
  <si>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</si>
  <si>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</si>
  <si>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</si>
  <si>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</si>
  <si>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</si>
  <si>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</si>
  <si>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</si>
  <si>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</si>
  <si>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</si>
  <si>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</si>
  <si>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</si>
  <si>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</si>
  <si>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</si>
  <si>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</si>
  <si>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</si>
  <si>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</si>
  <si>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</si>
  <si>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</si>
  <si>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</si>
  <si>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</si>
  <si>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</si>
  <si>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</si>
  <si>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</si>
  <si>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</si>
  <si>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</si>
  <si>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</si>
  <si>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</si>
  <si>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</si>
  <si>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</si>
  <si>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</si>
  <si>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</si>
  <si>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</si>
  <si>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</si>
  <si>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</si>
  <si>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</si>
  <si>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</si>
  <si>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</si>
  <si>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</si>
  <si>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</si>
  <si>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</si>
  <si>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</si>
  <si>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</si>
  <si>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</si>
  <si>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</si>
  <si>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</si>
  <si>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</si>
  <si>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</si>
  <si>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</si>
  <si>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</si>
  <si>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</si>
  <si>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</si>
  <si>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</si>
  <si>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</si>
  <si>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</si>
  <si>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</si>
  <si>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</si>
  <si>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</si>
  <si>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</si>
  <si>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</si>
  <si>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</si>
  <si>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</si>
  <si>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</si>
  <si>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</si>
  <si>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</si>
  <si>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</si>
  <si>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</si>
  <si>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</si>
  <si>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</si>
  <si>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</si>
  <si>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</si>
  <si>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</si>
  <si>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</si>
  <si>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</si>
  <si>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</si>
  <si>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</si>
  <si>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</si>
  <si>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</si>
  <si>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</si>
  <si>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</si>
  <si>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</si>
  <si>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</si>
  <si>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</si>
  <si>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</si>
  <si>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</si>
  <si>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</si>
  <si>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</si>
  <si>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</si>
  <si>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Camrey</t>
  </si>
  <si>
    <t>VLOOKUP</t>
  </si>
  <si>
    <t>FD</t>
  </si>
  <si>
    <t>Ford</t>
  </si>
  <si>
    <t>CAR</t>
  </si>
  <si>
    <t>Caravan</t>
  </si>
  <si>
    <t>LEFT</t>
  </si>
  <si>
    <t>GM</t>
  </si>
  <si>
    <t>General Motors</t>
  </si>
  <si>
    <t>CIV</t>
  </si>
  <si>
    <t>Civic</t>
  </si>
  <si>
    <t>MID</t>
  </si>
  <si>
    <t>HO</t>
  </si>
  <si>
    <t>Honda</t>
  </si>
  <si>
    <t>CMR</t>
  </si>
  <si>
    <t>Camero</t>
  </si>
  <si>
    <t>Calculating the year</t>
  </si>
  <si>
    <t>HY</t>
  </si>
  <si>
    <t>Hundai</t>
  </si>
  <si>
    <t>COR</t>
  </si>
  <si>
    <t>Corola</t>
  </si>
  <si>
    <t>Text to Column</t>
  </si>
  <si>
    <t>TY</t>
  </si>
  <si>
    <t>Toyota</t>
  </si>
  <si>
    <t>ELA</t>
  </si>
  <si>
    <t>Elantra</t>
  </si>
  <si>
    <t>IF functions</t>
  </si>
  <si>
    <t>FCS</t>
  </si>
  <si>
    <t>Focus</t>
  </si>
  <si>
    <t>CONCATENATE</t>
  </si>
  <si>
    <t>MTG</t>
  </si>
  <si>
    <t>Mustang</t>
  </si>
  <si>
    <t>Pivot table</t>
  </si>
  <si>
    <t>ODY</t>
  </si>
  <si>
    <t>Odyssey</t>
  </si>
  <si>
    <t>PTC</t>
  </si>
  <si>
    <t>PT Cruisey</t>
  </si>
  <si>
    <t>SLV</t>
  </si>
  <si>
    <t>Silverado</t>
  </si>
  <si>
    <t>Sum of Miles</t>
  </si>
  <si>
    <t xml:space="preserve"> </t>
  </si>
  <si>
    <t xml:space="preserve">Principal 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</si>
  <si>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</si>
  <si>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</si>
  <si>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</si>
  <si>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</si>
  <si>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</si>
  <si>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</si>
  <si>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</si>
  <si>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</si>
  <si>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</si>
  <si>
    <t>SKILLS USED</t>
  </si>
  <si>
    <t xml:space="preserve">SKILLS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</si>
</sst>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0.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1" fillId="0" borderId="0" xfId="0" applyFont="1"/>
    <xf numFmtId="16" fontId="1" fillId="2" borderId="0" xfId="0" applyNumberFormat="1" applyFont="1" applyFill="1"/>
    <xf numFmtId="16" fontId="1" fillId="3" borderId="0" xfId="0" applyNumberFormat="1" applyFont="1" applyFill="1"/>
    <xf numFmtId="16" fontId="1" fillId="4" borderId="0" xfId="0" applyNumberFormat="1" applyFont="1" applyFill="1"/>
    <xf numFmtId="16" fontId="1" fillId="5" borderId="0" xfId="0" applyNumberFormat="1" applyFont="1" applyFill="1"/>
    <xf numFmtId="16" fontId="1" fillId="6" borderId="0" xfId="0" applyNumberFormat="1" applyFont="1" applyFill="1"/>
    <xf numFmtId="0" fontId="1" fillId="0" borderId="0" xfId="0" applyNumberFormat="1" applyFont="1"/>
    <xf numFmtId="164" fontId="1" fillId="0" borderId="0" xfId="0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43" fontId="0" fillId="0" borderId="0" xfId="1" applyFont="1" applyAlignment="1">
      <alignment horizontal="left" vertical="center" wrapText="1"/>
    </xf>
    <xf numFmtId="0" fontId="0" fillId="0" borderId="0" xfId="0" applyAlignment="1">
      <alignment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Safety Test</a:t>
            </a:r>
          </a:p>
        </c:rich>
      </c:tx>
      <c:layout>
        <c:manualLayout>
          <c:xMode val="edge"/>
          <c:yMode val="edge"/>
          <c:x val="0.412270778652668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GRADEBOOK!$A$3:$A$19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GRADEBOOK!$C$3:$C$19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8-4885-8CED-DF53B043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622816"/>
        <c:axId val="1137630720"/>
      </c:barChart>
      <c:catAx>
        <c:axId val="11376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30720"/>
        <c:crosses val="autoZero"/>
        <c:auto val="1"/>
        <c:lblAlgn val="ctr"/>
        <c:lblOffset val="100"/>
        <c:noMultiLvlLbl val="0"/>
      </c:catAx>
      <c:valAx>
        <c:axId val="11376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GRADEBOOK!$A$3:$A$19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GRADEBOOK!$D$3:$D$19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3-48AC-BA59-75012F01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522704"/>
        <c:axId val="1143533104"/>
      </c:barChart>
      <c:catAx>
        <c:axId val="11435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33104"/>
        <c:crosses val="autoZero"/>
        <c:auto val="1"/>
        <c:lblAlgn val="ctr"/>
        <c:lblOffset val="100"/>
        <c:noMultiLvlLbl val="0"/>
      </c:catAx>
      <c:valAx>
        <c:axId val="1143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Financial Skills Test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GRADEBOOK!$A$3:$A$19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GRADEBOOK!$E$3:$E$19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159-8490-6C66041C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686000"/>
        <c:axId val="1130670608"/>
      </c:barChart>
      <c:catAx>
        <c:axId val="11306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70608"/>
        <c:crosses val="autoZero"/>
        <c:auto val="1"/>
        <c:lblAlgn val="ctr"/>
        <c:lblOffset val="100"/>
        <c:noMultiLvlLbl val="0"/>
      </c:catAx>
      <c:valAx>
        <c:axId val="11306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[Project 1 Rev 1.xlsx]SALES REPORT_Pivot table!PivotTable1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>
              <a:tint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5">
              <a:tint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5">
              <a:shade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>
              <a:shade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REPORT_Pivot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88-4584-BE1B-4D1534126D00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88-4584-BE1B-4D1534126D00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88-4584-BE1B-4D1534126D00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88-4584-BE1B-4D1534126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REPORT_Pivot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REPORT_Pivot table'!$B$4:$B$8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2-4BDB-BD2F-60DE6F22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2AF-91C7-2D568AB4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30960"/>
        <c:axId val="1579131376"/>
      </c:scatterChart>
      <c:valAx>
        <c:axId val="1579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1376"/>
        <c:crosses val="autoZero"/>
        <c:crossBetween val="midCat"/>
      </c:valAx>
      <c:valAx>
        <c:axId val="15791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Miles</a:t>
                </a:r>
                <a:r>
                  <a:rPr lang="en-ZA" baseline="0"/>
                  <a:t> Driven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Rev 1.xlsx]CAR INVENTORY_Pivot 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INVENTORY_Pivot table'!$C$3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INVENTORY_Pivot table'!$B$4:$B$21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INVENTORY_Pivot table'!$C$4:$C$21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F-4189-85B7-D25DB986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738240"/>
        <c:axId val="1473739072"/>
      </c:barChart>
      <c:catAx>
        <c:axId val="14737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39072"/>
        <c:crosses val="autoZero"/>
        <c:auto val="1"/>
        <c:lblAlgn val="ctr"/>
        <c:lblOffset val="100"/>
        <c:noMultiLvlLbl val="0"/>
      </c:catAx>
      <c:valAx>
        <c:axId val="1473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Payment for $10K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'PROBLEM SOLVERS_Part 1'!$C$2:$C$5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'PROBLEM SOLVERS_Part 1'!$G$2:$G$5</c:f>
              <c:numCache>
                <c:formatCode>_-[$$-409]* #\ ##0.00_ ;_-[$$-409]* \-#\ 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D-4BF0-A20E-D097D389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882511"/>
        <c:axId val="1151884175"/>
      </c:barChart>
      <c:catAx>
        <c:axId val="1151882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4175"/>
        <c:crosses val="autoZero"/>
        <c:auto val="1"/>
        <c:lblAlgn val="ctr"/>
        <c:lblOffset val="100"/>
        <c:noMultiLvlLbl val="0"/>
      </c:catAx>
      <c:valAx>
        <c:axId val="11518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444500</xdr:rowOff>
    </xdr:from>
    <xdr:to>
      <xdr:col>26</xdr:col>
      <xdr:colOff>444499</xdr:colOff>
      <xdr:row>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9</xdr:row>
      <xdr:rowOff>189440</xdr:rowOff>
    </xdr:from>
    <xdr:to>
      <xdr:col>26</xdr:col>
      <xdr:colOff>433917</xdr:colOff>
      <xdr:row>24</xdr:row>
      <xdr:rowOff>75140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603251</xdr:colOff>
      <xdr:row>24</xdr:row>
      <xdr:rowOff>189442</xdr:rowOff>
    </xdr:from>
    <xdr:to>
      <xdr:col>27</xdr:col>
      <xdr:colOff>10583</xdr:colOff>
      <xdr:row>39</xdr:row>
      <xdr:rowOff>75142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5</xdr:row>
      <xdr:rowOff>147637</xdr:rowOff>
    </xdr:from>
    <xdr:to>
      <xdr:col>10</xdr:col>
      <xdr:colOff>309562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6</xdr:rowOff>
    </xdr:from>
    <xdr:to>
      <xdr:col>22</xdr:col>
      <xdr:colOff>304800</xdr:colOff>
      <xdr:row>17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185737</xdr:rowOff>
    </xdr:from>
    <xdr:to>
      <xdr:col>15</xdr:col>
      <xdr:colOff>285750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147637</xdr:rowOff>
    </xdr:from>
    <xdr:to>
      <xdr:col>11</xdr:col>
      <xdr:colOff>228600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629.875930555558" createdVersion="6" refreshedVersion="6" minRefreshableVersion="3" recordCount="171">
  <cacheSource type="worksheet">
    <worksheetSource ref="A1:K172" sheet="SALES REPOR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items less than $50. 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630.870614814812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AA2:K1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y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y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y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1">
    <pivotField showAll="0"/>
    <pivotField numFmtId="166" showAll="0"/>
    <pivotField showAll="0"/>
    <pivotField showAll="0"/>
    <pivotField numFmtId="164" showAll="0"/>
    <pivotField dataField="1" numFmtId="164" showAll="0"/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3:C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70" zoomScaleNormal="70" workbookViewId="0">
      <pane xSplit="3" topLeftCell="AB1" activePane="topRight" state="frozen"/>
      <selection pane="topRight" activeCell="A4" sqref="A4:B20"/>
    </sheetView>
  </sheetViews>
  <sheetFormatPr defaultColWidth="17.28515625" defaultRowHeight="15" x14ac:dyDescent="0.25"/>
  <cols>
    <col min="1" max="1" width="21.140625" bestFit="1" customWidth="1"/>
    <col min="2" max="2" width="13.42578125" bestFit="1" customWidth="1"/>
    <col min="3" max="3" width="17.7109375" bestFit="1" customWidth="1"/>
    <col min="4" max="4" width="9.5703125" bestFit="1" customWidth="1"/>
    <col min="5" max="5" width="10" bestFit="1" customWidth="1"/>
    <col min="6" max="6" width="9.5703125" bestFit="1" customWidth="1"/>
    <col min="7" max="8" width="10" bestFit="1" customWidth="1"/>
    <col min="9" max="9" width="9.5703125" bestFit="1" customWidth="1"/>
    <col min="10" max="10" width="10" bestFit="1" customWidth="1"/>
    <col min="11" max="11" width="9.5703125" bestFit="1" customWidth="1"/>
    <col min="12" max="13" width="10" bestFit="1" customWidth="1"/>
    <col min="14" max="16" width="15.7109375" bestFit="1" customWidth="1"/>
    <col min="17" max="17" width="15" bestFit="1" customWidth="1"/>
    <col min="18" max="18" width="16" bestFit="1" customWidth="1"/>
    <col min="19" max="19" width="12.5703125" bestFit="1" customWidth="1"/>
    <col min="20" max="20" width="14.5703125" bestFit="1" customWidth="1"/>
    <col min="21" max="21" width="13" bestFit="1" customWidth="1"/>
    <col min="22" max="22" width="11.5703125" bestFit="1" customWidth="1"/>
    <col min="23" max="23" width="12.5703125" bestFit="1" customWidth="1"/>
    <col min="24" max="26" width="15.7109375" bestFit="1" customWidth="1"/>
    <col min="27" max="27" width="14.5703125" bestFit="1" customWidth="1"/>
    <col min="28" max="28" width="15.7109375" bestFit="1" customWidth="1"/>
    <col min="29" max="29" width="18.5703125" bestFit="1" customWidth="1"/>
  </cols>
  <sheetData>
    <row r="1" spans="1:29" s="8" customFormat="1" x14ac:dyDescent="0.25">
      <c r="A1" s="8" t="s">
        <v>0</v>
      </c>
      <c r="C1" s="8" t="s">
        <v>44</v>
      </c>
    </row>
    <row r="2" spans="1:29" s="8" customFormat="1" x14ac:dyDescent="0.25">
      <c r="D2" s="38" t="s">
        <v>4</v>
      </c>
      <c r="E2" s="38"/>
      <c r="F2" s="38"/>
      <c r="G2" s="38"/>
      <c r="H2" s="38"/>
      <c r="I2" s="38" t="s">
        <v>45</v>
      </c>
      <c r="J2" s="38"/>
      <c r="K2" s="38"/>
      <c r="L2" s="38"/>
      <c r="M2" s="38"/>
      <c r="N2" s="38" t="s">
        <v>5</v>
      </c>
      <c r="O2" s="38"/>
      <c r="P2" s="38"/>
      <c r="Q2" s="38"/>
      <c r="R2" s="38"/>
      <c r="S2" s="38" t="s">
        <v>46</v>
      </c>
      <c r="T2" s="38"/>
      <c r="U2" s="38"/>
      <c r="V2" s="38"/>
      <c r="W2" s="38"/>
      <c r="X2" s="38" t="s">
        <v>42</v>
      </c>
      <c r="Y2" s="38"/>
      <c r="Z2" s="38"/>
      <c r="AA2" s="38"/>
      <c r="AB2" s="38"/>
      <c r="AC2" s="8" t="s">
        <v>47</v>
      </c>
    </row>
    <row r="3" spans="1:29" s="8" customFormat="1" x14ac:dyDescent="0.25">
      <c r="A3" s="8" t="s">
        <v>1</v>
      </c>
      <c r="B3" s="8" t="s">
        <v>2</v>
      </c>
      <c r="C3" s="8" t="s">
        <v>3</v>
      </c>
      <c r="D3" s="9">
        <v>44562</v>
      </c>
      <c r="E3" s="9">
        <f>D3+7</f>
        <v>44569</v>
      </c>
      <c r="F3" s="9">
        <f>E3+7</f>
        <v>44576</v>
      </c>
      <c r="G3" s="9">
        <f>F3+7</f>
        <v>44583</v>
      </c>
      <c r="H3" s="9">
        <f>G3+7</f>
        <v>44590</v>
      </c>
      <c r="I3" s="10">
        <v>44562</v>
      </c>
      <c r="J3" s="10">
        <f>I3+7</f>
        <v>44569</v>
      </c>
      <c r="K3" s="10">
        <f>J3+7</f>
        <v>44576</v>
      </c>
      <c r="L3" s="10">
        <f>K3+7</f>
        <v>44583</v>
      </c>
      <c r="M3" s="10">
        <f>L3+7</f>
        <v>44590</v>
      </c>
      <c r="N3" s="11">
        <v>44562</v>
      </c>
      <c r="O3" s="11">
        <f>N3+7</f>
        <v>44569</v>
      </c>
      <c r="P3" s="11">
        <f>O3+7</f>
        <v>44576</v>
      </c>
      <c r="Q3" s="11">
        <f>P3+7</f>
        <v>44583</v>
      </c>
      <c r="R3" s="11">
        <f>Q3+7</f>
        <v>44590</v>
      </c>
      <c r="S3" s="12">
        <v>44562</v>
      </c>
      <c r="T3" s="12">
        <f>S3+7</f>
        <v>44569</v>
      </c>
      <c r="U3" s="12">
        <f>T3+7</f>
        <v>44576</v>
      </c>
      <c r="V3" s="12">
        <f>U3+7</f>
        <v>44583</v>
      </c>
      <c r="W3" s="12">
        <f>V3+7</f>
        <v>44590</v>
      </c>
      <c r="X3" s="13">
        <v>44562</v>
      </c>
      <c r="Y3" s="13">
        <f>X3+7</f>
        <v>44569</v>
      </c>
      <c r="Z3" s="13">
        <f>Y3+7</f>
        <v>44576</v>
      </c>
      <c r="AA3" s="13">
        <f>Z3+7</f>
        <v>44583</v>
      </c>
      <c r="AB3" s="13">
        <f>AA3+7</f>
        <v>44590</v>
      </c>
    </row>
    <row r="4" spans="1:29" x14ac:dyDescent="0.25">
      <c r="A4" t="s">
        <v>16</v>
      </c>
      <c r="B4" t="s">
        <v>17</v>
      </c>
      <c r="C4" s="1">
        <v>15.9</v>
      </c>
      <c r="D4" s="3">
        <v>41</v>
      </c>
      <c r="E4" s="3">
        <v>42</v>
      </c>
      <c r="F4" s="3">
        <v>39</v>
      </c>
      <c r="G4" s="3">
        <v>30</v>
      </c>
      <c r="H4" s="3">
        <v>46</v>
      </c>
      <c r="I4" s="4">
        <f>IF(D4&gt;40,D4-40,0)</f>
        <v>1</v>
      </c>
      <c r="J4" s="4">
        <f>IF(E4&gt;40,E4-40,0)</f>
        <v>2</v>
      </c>
      <c r="K4" s="4">
        <f t="shared" ref="K4:M19" si="0">IF(F4&gt;40,F4-40,0)</f>
        <v>0</v>
      </c>
      <c r="L4" s="4">
        <f t="shared" si="0"/>
        <v>0</v>
      </c>
      <c r="M4" s="4">
        <f t="shared" si="0"/>
        <v>6</v>
      </c>
      <c r="N4" s="5">
        <f>$C$4*D4</f>
        <v>651.9</v>
      </c>
      <c r="O4" s="5">
        <f>$C$4*E4</f>
        <v>667.80000000000007</v>
      </c>
      <c r="P4" s="5">
        <f>$C$4*F4</f>
        <v>620.1</v>
      </c>
      <c r="Q4" s="5">
        <f>$C$4*G4</f>
        <v>477</v>
      </c>
      <c r="R4" s="5">
        <f>$C$4*H4</f>
        <v>731.4</v>
      </c>
      <c r="S4" s="6">
        <f>0.5*$C$4*I4</f>
        <v>7.95</v>
      </c>
      <c r="T4" s="6">
        <f>0.5*$C$4*J4</f>
        <v>15.9</v>
      </c>
      <c r="U4" s="6">
        <f>0.5*$C$4*K4</f>
        <v>0</v>
      </c>
      <c r="V4" s="6">
        <f>0.5*$C$4*L4</f>
        <v>0</v>
      </c>
      <c r="W4" s="6">
        <f>0.5*$C$4*M4</f>
        <v>47.7</v>
      </c>
      <c r="X4" s="7">
        <f>N4+S4</f>
        <v>659.85</v>
      </c>
      <c r="Y4" s="7">
        <f t="shared" ref="Y4:AB19" si="1">O4+T4</f>
        <v>683.7</v>
      </c>
      <c r="Z4" s="7">
        <f t="shared" si="1"/>
        <v>620.1</v>
      </c>
      <c r="AA4" s="7">
        <f t="shared" si="1"/>
        <v>477</v>
      </c>
      <c r="AB4" s="7">
        <f t="shared" si="1"/>
        <v>779.1</v>
      </c>
      <c r="AC4" s="1">
        <f>SUM(X4:AB4)</f>
        <v>3219.75</v>
      </c>
    </row>
    <row r="5" spans="1:29" x14ac:dyDescent="0.25">
      <c r="A5" t="s">
        <v>18</v>
      </c>
      <c r="B5" t="s">
        <v>19</v>
      </c>
      <c r="C5" s="1">
        <v>10</v>
      </c>
      <c r="D5" s="3">
        <v>42</v>
      </c>
      <c r="E5" s="3">
        <v>41</v>
      </c>
      <c r="F5" s="3">
        <v>40</v>
      </c>
      <c r="G5" s="3">
        <v>38</v>
      </c>
      <c r="H5" s="3">
        <v>44</v>
      </c>
      <c r="I5" s="4">
        <f t="shared" ref="I5:I20" si="2">IF(D5&gt;40,D5-40,0)</f>
        <v>2</v>
      </c>
      <c r="J5" s="4">
        <f t="shared" ref="J5:J20" si="3">IF(E5&gt;40,E5-40,0)</f>
        <v>1</v>
      </c>
      <c r="K5" s="4">
        <f t="shared" si="0"/>
        <v>0</v>
      </c>
      <c r="L5" s="4">
        <f t="shared" si="0"/>
        <v>0</v>
      </c>
      <c r="M5" s="4">
        <f t="shared" si="0"/>
        <v>4</v>
      </c>
      <c r="N5" s="5">
        <f>$C$5*D5</f>
        <v>420</v>
      </c>
      <c r="O5" s="5">
        <f>$C$5*E5</f>
        <v>410</v>
      </c>
      <c r="P5" s="5">
        <f>$C$5*F5</f>
        <v>400</v>
      </c>
      <c r="Q5" s="5">
        <f>$C$5*G5</f>
        <v>380</v>
      </c>
      <c r="R5" s="5">
        <f>$C$5*H5</f>
        <v>440</v>
      </c>
      <c r="S5" s="6">
        <f>0.5*$C$5*I5</f>
        <v>10</v>
      </c>
      <c r="T5" s="6">
        <f>0.5*$C$5*J5</f>
        <v>5</v>
      </c>
      <c r="U5" s="6">
        <f>0.5*$C$5*K5</f>
        <v>0</v>
      </c>
      <c r="V5" s="6">
        <f>0.5*$C$5*L5</f>
        <v>0</v>
      </c>
      <c r="W5" s="6">
        <f>0.5*$C$5*M5</f>
        <v>20</v>
      </c>
      <c r="X5" s="7">
        <f t="shared" ref="X5:X20" si="4">N5+S5</f>
        <v>430</v>
      </c>
      <c r="Y5" s="7">
        <f t="shared" si="1"/>
        <v>415</v>
      </c>
      <c r="Z5" s="7">
        <f t="shared" si="1"/>
        <v>400</v>
      </c>
      <c r="AA5" s="7">
        <f t="shared" si="1"/>
        <v>380</v>
      </c>
      <c r="AB5" s="7">
        <f t="shared" si="1"/>
        <v>460</v>
      </c>
      <c r="AC5" s="1">
        <f t="shared" ref="AC5:AC20" si="5">SUM(X5:AB5)</f>
        <v>2085</v>
      </c>
    </row>
    <row r="6" spans="1:29" x14ac:dyDescent="0.25">
      <c r="A6" t="s">
        <v>20</v>
      </c>
      <c r="B6" t="s">
        <v>10</v>
      </c>
      <c r="C6" s="1">
        <v>22.1</v>
      </c>
      <c r="D6" s="3">
        <v>49</v>
      </c>
      <c r="E6" s="3">
        <v>40</v>
      </c>
      <c r="F6" s="3">
        <v>33</v>
      </c>
      <c r="G6" s="3">
        <v>20</v>
      </c>
      <c r="H6" s="3">
        <v>18</v>
      </c>
      <c r="I6" s="4">
        <f t="shared" si="2"/>
        <v>9</v>
      </c>
      <c r="J6" s="4">
        <f t="shared" si="3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5">
        <f>$C$6*D6</f>
        <v>1082.9000000000001</v>
      </c>
      <c r="O6" s="5">
        <f>$C$6*E6</f>
        <v>884</v>
      </c>
      <c r="P6" s="5">
        <f>$C$6*F6</f>
        <v>729.30000000000007</v>
      </c>
      <c r="Q6" s="5">
        <f>$C$6*G6</f>
        <v>442</v>
      </c>
      <c r="R6" s="5">
        <f>$C$6*H6</f>
        <v>397.8</v>
      </c>
      <c r="S6" s="6">
        <f>0.5*$C$6*I6</f>
        <v>99.45</v>
      </c>
      <c r="T6" s="6">
        <f>0.5*$C$6*J6</f>
        <v>0</v>
      </c>
      <c r="U6" s="6">
        <f>0.5*$C$6*K6</f>
        <v>0</v>
      </c>
      <c r="V6" s="6">
        <f>0.5*$C$6*L6</f>
        <v>0</v>
      </c>
      <c r="W6" s="6">
        <f>0.5*$C$6*M6</f>
        <v>0</v>
      </c>
      <c r="X6" s="7">
        <f t="shared" si="4"/>
        <v>1182.3500000000001</v>
      </c>
      <c r="Y6" s="7">
        <f t="shared" si="1"/>
        <v>884</v>
      </c>
      <c r="Z6" s="7">
        <f t="shared" si="1"/>
        <v>729.30000000000007</v>
      </c>
      <c r="AA6" s="7">
        <f t="shared" si="1"/>
        <v>442</v>
      </c>
      <c r="AB6" s="7">
        <f t="shared" si="1"/>
        <v>397.8</v>
      </c>
      <c r="AC6" s="1">
        <f t="shared" si="5"/>
        <v>3635.4500000000007</v>
      </c>
    </row>
    <row r="7" spans="1:29" x14ac:dyDescent="0.25">
      <c r="A7" t="s">
        <v>21</v>
      </c>
      <c r="B7" t="s">
        <v>7</v>
      </c>
      <c r="C7" s="1">
        <v>19.100000000000001</v>
      </c>
      <c r="D7" s="3">
        <v>41</v>
      </c>
      <c r="E7" s="3">
        <v>50</v>
      </c>
      <c r="F7" s="3">
        <v>47</v>
      </c>
      <c r="G7" s="3">
        <v>30</v>
      </c>
      <c r="H7" s="3">
        <v>39</v>
      </c>
      <c r="I7" s="4">
        <f t="shared" si="2"/>
        <v>1</v>
      </c>
      <c r="J7" s="4">
        <f t="shared" si="3"/>
        <v>10</v>
      </c>
      <c r="K7" s="4">
        <f t="shared" si="0"/>
        <v>7</v>
      </c>
      <c r="L7" s="4">
        <f t="shared" si="0"/>
        <v>0</v>
      </c>
      <c r="M7" s="4">
        <f t="shared" si="0"/>
        <v>0</v>
      </c>
      <c r="N7" s="5">
        <f>$C$7*D7</f>
        <v>783.1</v>
      </c>
      <c r="O7" s="5">
        <f>$C$7*E7</f>
        <v>955.00000000000011</v>
      </c>
      <c r="P7" s="5">
        <f>$C$7*F7</f>
        <v>897.7</v>
      </c>
      <c r="Q7" s="5">
        <f>$C$7*G7</f>
        <v>573</v>
      </c>
      <c r="R7" s="5">
        <f>$C$7*H7</f>
        <v>744.90000000000009</v>
      </c>
      <c r="S7" s="6">
        <f>0.5*$C$7*I7</f>
        <v>9.5500000000000007</v>
      </c>
      <c r="T7" s="6">
        <f>0.5*$C$7*J7</f>
        <v>95.5</v>
      </c>
      <c r="U7" s="6">
        <f>0.5*$C$7*K7</f>
        <v>66.850000000000009</v>
      </c>
      <c r="V7" s="6">
        <f>0.5*$C$7*L7</f>
        <v>0</v>
      </c>
      <c r="W7" s="6">
        <f>0.5*$C$7*M7</f>
        <v>0</v>
      </c>
      <c r="X7" s="7">
        <f t="shared" si="4"/>
        <v>792.65</v>
      </c>
      <c r="Y7" s="7">
        <f t="shared" si="1"/>
        <v>1050.5</v>
      </c>
      <c r="Z7" s="7">
        <f t="shared" si="1"/>
        <v>964.55000000000007</v>
      </c>
      <c r="AA7" s="7">
        <f t="shared" si="1"/>
        <v>573</v>
      </c>
      <c r="AB7" s="7">
        <f t="shared" si="1"/>
        <v>744.90000000000009</v>
      </c>
      <c r="AC7" s="1">
        <f t="shared" si="5"/>
        <v>4125.6000000000004</v>
      </c>
    </row>
    <row r="8" spans="1:29" x14ac:dyDescent="0.25">
      <c r="A8" t="s">
        <v>22</v>
      </c>
      <c r="B8" t="s">
        <v>8</v>
      </c>
      <c r="C8" s="1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4">
        <f t="shared" si="2"/>
        <v>0</v>
      </c>
      <c r="J8" s="4">
        <f t="shared" si="3"/>
        <v>12</v>
      </c>
      <c r="K8" s="4">
        <f t="shared" si="0"/>
        <v>2</v>
      </c>
      <c r="L8" s="4">
        <f t="shared" si="0"/>
        <v>0</v>
      </c>
      <c r="M8" s="4">
        <f t="shared" si="0"/>
        <v>0</v>
      </c>
      <c r="N8" s="5">
        <f>$C$8*D8</f>
        <v>269.10000000000002</v>
      </c>
      <c r="O8" s="5">
        <f>$C$8*E8</f>
        <v>358.8</v>
      </c>
      <c r="P8" s="5">
        <f>$C$8*F8</f>
        <v>289.8</v>
      </c>
      <c r="Q8" s="5">
        <f>$C$8*G8</f>
        <v>276</v>
      </c>
      <c r="R8" s="5">
        <f>$C$8*H8</f>
        <v>276</v>
      </c>
      <c r="S8" s="6">
        <f>0.5*$C$8*I8</f>
        <v>0</v>
      </c>
      <c r="T8" s="6">
        <f>0.5*$C$8*J8</f>
        <v>41.400000000000006</v>
      </c>
      <c r="U8" s="6">
        <f>0.5*$C$8*K8</f>
        <v>6.9</v>
      </c>
      <c r="V8" s="6">
        <f>0.5*$C$8*L8</f>
        <v>0</v>
      </c>
      <c r="W8" s="6">
        <f>0.5*$C$8*M8</f>
        <v>0</v>
      </c>
      <c r="X8" s="7">
        <f t="shared" si="4"/>
        <v>269.10000000000002</v>
      </c>
      <c r="Y8" s="7">
        <f t="shared" si="1"/>
        <v>400.20000000000005</v>
      </c>
      <c r="Z8" s="7">
        <f t="shared" si="1"/>
        <v>296.7</v>
      </c>
      <c r="AA8" s="7">
        <f t="shared" si="1"/>
        <v>276</v>
      </c>
      <c r="AB8" s="7">
        <f t="shared" si="1"/>
        <v>276</v>
      </c>
      <c r="AC8" s="1">
        <f t="shared" si="5"/>
        <v>1518</v>
      </c>
    </row>
    <row r="9" spans="1:29" x14ac:dyDescent="0.25">
      <c r="A9" t="s">
        <v>23</v>
      </c>
      <c r="B9" t="s">
        <v>9</v>
      </c>
      <c r="C9" s="1">
        <v>14.2</v>
      </c>
      <c r="D9" s="3">
        <v>44</v>
      </c>
      <c r="E9" s="3">
        <v>51</v>
      </c>
      <c r="F9" s="3">
        <v>42</v>
      </c>
      <c r="G9" s="3">
        <v>40</v>
      </c>
      <c r="H9" s="3">
        <v>20</v>
      </c>
      <c r="I9" s="4">
        <f t="shared" si="2"/>
        <v>4</v>
      </c>
      <c r="J9" s="4">
        <f t="shared" si="3"/>
        <v>11</v>
      </c>
      <c r="K9" s="4">
        <f t="shared" si="0"/>
        <v>2</v>
      </c>
      <c r="L9" s="4">
        <f t="shared" si="0"/>
        <v>0</v>
      </c>
      <c r="M9" s="4">
        <f t="shared" si="0"/>
        <v>0</v>
      </c>
      <c r="N9" s="5">
        <f>$C$9*D9</f>
        <v>624.79999999999995</v>
      </c>
      <c r="O9" s="5">
        <f>$C$9*E9</f>
        <v>724.19999999999993</v>
      </c>
      <c r="P9" s="5">
        <f>$C$9*F9</f>
        <v>596.4</v>
      </c>
      <c r="Q9" s="5">
        <f>$C$9*G9</f>
        <v>568</v>
      </c>
      <c r="R9" s="5">
        <f>$C$9*H9</f>
        <v>284</v>
      </c>
      <c r="S9" s="6">
        <f>0.5*$C$9*I9</f>
        <v>28.4</v>
      </c>
      <c r="T9" s="6">
        <f>0.5*$C$9*J9</f>
        <v>78.099999999999994</v>
      </c>
      <c r="U9" s="6">
        <f>0.5*$C$9*K9</f>
        <v>14.2</v>
      </c>
      <c r="V9" s="6">
        <f>0.5*$C$9*L9</f>
        <v>0</v>
      </c>
      <c r="W9" s="6">
        <f>0.5*$C$9*M9</f>
        <v>0</v>
      </c>
      <c r="X9" s="7">
        <f>N9+S9</f>
        <v>653.19999999999993</v>
      </c>
      <c r="Y9" s="7">
        <f t="shared" si="1"/>
        <v>802.3</v>
      </c>
      <c r="Z9" s="7">
        <f t="shared" si="1"/>
        <v>610.6</v>
      </c>
      <c r="AA9" s="7">
        <f t="shared" si="1"/>
        <v>568</v>
      </c>
      <c r="AB9" s="7">
        <f t="shared" si="1"/>
        <v>284</v>
      </c>
      <c r="AC9" s="1">
        <f t="shared" si="5"/>
        <v>2918.1</v>
      </c>
    </row>
    <row r="10" spans="1:29" x14ac:dyDescent="0.25">
      <c r="A10" t="s">
        <v>24</v>
      </c>
      <c r="B10" t="s">
        <v>11</v>
      </c>
      <c r="C10" s="1">
        <v>18</v>
      </c>
      <c r="D10" s="3">
        <v>55</v>
      </c>
      <c r="E10" s="3">
        <v>60</v>
      </c>
      <c r="F10" s="3">
        <v>45</v>
      </c>
      <c r="G10" s="3">
        <v>40</v>
      </c>
      <c r="H10" s="3">
        <v>49</v>
      </c>
      <c r="I10" s="4">
        <f t="shared" si="2"/>
        <v>15</v>
      </c>
      <c r="J10" s="4">
        <f t="shared" si="3"/>
        <v>20</v>
      </c>
      <c r="K10" s="4">
        <f t="shared" si="0"/>
        <v>5</v>
      </c>
      <c r="L10" s="4">
        <f t="shared" si="0"/>
        <v>0</v>
      </c>
      <c r="M10" s="4">
        <f t="shared" si="0"/>
        <v>9</v>
      </c>
      <c r="N10" s="5">
        <f>$C$10*D10</f>
        <v>990</v>
      </c>
      <c r="O10" s="5">
        <f>$C$10*E10</f>
        <v>1080</v>
      </c>
      <c r="P10" s="5">
        <f>$C$10*F10</f>
        <v>810</v>
      </c>
      <c r="Q10" s="5">
        <f>$C$10*G10</f>
        <v>720</v>
      </c>
      <c r="R10" s="5">
        <f>$C$10*H10</f>
        <v>882</v>
      </c>
      <c r="S10" s="6">
        <f>0.5*$C$10*I10</f>
        <v>135</v>
      </c>
      <c r="T10" s="6">
        <f>0.5*$C$10*J10</f>
        <v>180</v>
      </c>
      <c r="U10" s="6">
        <f>0.5*$C$10*K10</f>
        <v>45</v>
      </c>
      <c r="V10" s="6">
        <f>0.5*$C$10*L10</f>
        <v>0</v>
      </c>
      <c r="W10" s="6">
        <f>0.5*$C$10*M10</f>
        <v>81</v>
      </c>
      <c r="X10" s="7">
        <f t="shared" si="4"/>
        <v>1125</v>
      </c>
      <c r="Y10" s="7">
        <f t="shared" si="1"/>
        <v>1260</v>
      </c>
      <c r="Z10" s="7">
        <f t="shared" si="1"/>
        <v>855</v>
      </c>
      <c r="AA10" s="7">
        <f t="shared" si="1"/>
        <v>720</v>
      </c>
      <c r="AB10" s="7">
        <f t="shared" si="1"/>
        <v>963</v>
      </c>
      <c r="AC10" s="1">
        <f t="shared" si="5"/>
        <v>4923</v>
      </c>
    </row>
    <row r="11" spans="1:29" x14ac:dyDescent="0.25">
      <c r="A11" t="s">
        <v>25</v>
      </c>
      <c r="B11" t="s">
        <v>12</v>
      </c>
      <c r="C11" s="1">
        <v>17.5</v>
      </c>
      <c r="D11" s="3">
        <v>33</v>
      </c>
      <c r="E11" s="3">
        <v>22</v>
      </c>
      <c r="F11" s="3">
        <v>54</v>
      </c>
      <c r="G11" s="3">
        <v>40</v>
      </c>
      <c r="H11" s="3">
        <v>20</v>
      </c>
      <c r="I11" s="4">
        <f t="shared" si="2"/>
        <v>0</v>
      </c>
      <c r="J11" s="4">
        <f t="shared" si="3"/>
        <v>0</v>
      </c>
      <c r="K11" s="4">
        <f t="shared" si="0"/>
        <v>14</v>
      </c>
      <c r="L11" s="4">
        <f t="shared" si="0"/>
        <v>0</v>
      </c>
      <c r="M11" s="4">
        <f t="shared" si="0"/>
        <v>0</v>
      </c>
      <c r="N11" s="5">
        <f>$C$11*D11</f>
        <v>577.5</v>
      </c>
      <c r="O11" s="5">
        <f>$C$11*E11</f>
        <v>385</v>
      </c>
      <c r="P11" s="5">
        <f>$C$11*F11</f>
        <v>945</v>
      </c>
      <c r="Q11" s="5">
        <f>$C$11*G11</f>
        <v>700</v>
      </c>
      <c r="R11" s="5">
        <f>$C$11*H11</f>
        <v>350</v>
      </c>
      <c r="S11" s="6">
        <f>0.5*$C$11*I11</f>
        <v>0</v>
      </c>
      <c r="T11" s="6">
        <f>0.5*$C$11*J11</f>
        <v>0</v>
      </c>
      <c r="U11" s="6">
        <f>0.5*$C$11*K11</f>
        <v>122.5</v>
      </c>
      <c r="V11" s="6">
        <f>0.5*$C$11*L11</f>
        <v>0</v>
      </c>
      <c r="W11" s="6">
        <f>0.5*$C$11*M11</f>
        <v>0</v>
      </c>
      <c r="X11" s="7">
        <f t="shared" si="4"/>
        <v>577.5</v>
      </c>
      <c r="Y11" s="7">
        <f t="shared" si="1"/>
        <v>385</v>
      </c>
      <c r="Z11" s="7">
        <f t="shared" si="1"/>
        <v>1067.5</v>
      </c>
      <c r="AA11" s="7">
        <f t="shared" si="1"/>
        <v>700</v>
      </c>
      <c r="AB11" s="7">
        <f t="shared" si="1"/>
        <v>350</v>
      </c>
      <c r="AC11" s="1">
        <f t="shared" si="5"/>
        <v>3080</v>
      </c>
    </row>
    <row r="12" spans="1:29" x14ac:dyDescent="0.25">
      <c r="A12" t="s">
        <v>26</v>
      </c>
      <c r="B12" t="s">
        <v>27</v>
      </c>
      <c r="C12" s="1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40</v>
      </c>
      <c r="I12" s="4">
        <f t="shared" si="2"/>
        <v>0</v>
      </c>
      <c r="J12" s="4">
        <f t="shared" si="3"/>
        <v>0</v>
      </c>
      <c r="K12" s="4">
        <f t="shared" si="0"/>
        <v>2</v>
      </c>
      <c r="L12" s="4">
        <f t="shared" si="0"/>
        <v>0</v>
      </c>
      <c r="M12" s="4">
        <f t="shared" si="0"/>
        <v>0</v>
      </c>
      <c r="N12" s="5">
        <f>$C$12*D12</f>
        <v>426.29999999999995</v>
      </c>
      <c r="O12" s="5">
        <f>$C$12*E12</f>
        <v>588</v>
      </c>
      <c r="P12" s="5">
        <f>$C$12*F12</f>
        <v>617.4</v>
      </c>
      <c r="Q12" s="5">
        <f>$C$12*G12</f>
        <v>588</v>
      </c>
      <c r="R12" s="5">
        <f>$C$12*H12</f>
        <v>588</v>
      </c>
      <c r="S12" s="6">
        <f>0.5*$C$12*I12</f>
        <v>0</v>
      </c>
      <c r="T12" s="6">
        <f>0.5*$C$12*J12</f>
        <v>0</v>
      </c>
      <c r="U12" s="6">
        <f>0.5*$C$12*K12</f>
        <v>14.7</v>
      </c>
      <c r="V12" s="6">
        <f>0.5*$C$12*L12</f>
        <v>0</v>
      </c>
      <c r="W12" s="6">
        <f>0.5*$C$12*M12</f>
        <v>0</v>
      </c>
      <c r="X12" s="7">
        <f t="shared" si="4"/>
        <v>426.29999999999995</v>
      </c>
      <c r="Y12" s="7">
        <f t="shared" si="1"/>
        <v>588</v>
      </c>
      <c r="Z12" s="7">
        <f t="shared" si="1"/>
        <v>632.1</v>
      </c>
      <c r="AA12" s="7">
        <f t="shared" si="1"/>
        <v>588</v>
      </c>
      <c r="AB12" s="7">
        <f t="shared" si="1"/>
        <v>588</v>
      </c>
      <c r="AC12" s="1">
        <f t="shared" si="5"/>
        <v>2822.4</v>
      </c>
    </row>
    <row r="13" spans="1:29" x14ac:dyDescent="0.25">
      <c r="A13" t="s">
        <v>28</v>
      </c>
      <c r="B13" t="s">
        <v>13</v>
      </c>
      <c r="C13" s="1">
        <v>13.9</v>
      </c>
      <c r="D13" s="3">
        <v>40</v>
      </c>
      <c r="E13" s="3">
        <v>40</v>
      </c>
      <c r="F13" s="3">
        <v>42</v>
      </c>
      <c r="G13" s="3">
        <v>40</v>
      </c>
      <c r="H13" s="3">
        <v>40</v>
      </c>
      <c r="I13" s="4">
        <f t="shared" si="2"/>
        <v>0</v>
      </c>
      <c r="J13" s="4">
        <f t="shared" si="3"/>
        <v>0</v>
      </c>
      <c r="K13" s="4">
        <f t="shared" si="0"/>
        <v>2</v>
      </c>
      <c r="L13" s="4">
        <f t="shared" si="0"/>
        <v>0</v>
      </c>
      <c r="M13" s="4">
        <f t="shared" si="0"/>
        <v>0</v>
      </c>
      <c r="N13" s="5">
        <f>$C$13*D13</f>
        <v>556</v>
      </c>
      <c r="O13" s="5">
        <f>$C$13*E13</f>
        <v>556</v>
      </c>
      <c r="P13" s="5">
        <f>$C$13*F13</f>
        <v>583.80000000000007</v>
      </c>
      <c r="Q13" s="5">
        <f>$C$13*G13</f>
        <v>556</v>
      </c>
      <c r="R13" s="5">
        <f>$C$13*H13</f>
        <v>556</v>
      </c>
      <c r="S13" s="6">
        <f>0.5*$C$13*I13</f>
        <v>0</v>
      </c>
      <c r="T13" s="6">
        <f>0.5*$C$13*J13</f>
        <v>0</v>
      </c>
      <c r="U13" s="6">
        <f>0.5*$C$13*K13</f>
        <v>13.9</v>
      </c>
      <c r="V13" s="6">
        <f>0.5*$C$13*L13</f>
        <v>0</v>
      </c>
      <c r="W13" s="6">
        <f>0.5*$C$13*M13</f>
        <v>0</v>
      </c>
      <c r="X13" s="7">
        <f t="shared" si="4"/>
        <v>556</v>
      </c>
      <c r="Y13" s="7">
        <f t="shared" si="1"/>
        <v>556</v>
      </c>
      <c r="Z13" s="7">
        <f t="shared" si="1"/>
        <v>597.70000000000005</v>
      </c>
      <c r="AA13" s="7">
        <f t="shared" si="1"/>
        <v>556</v>
      </c>
      <c r="AB13" s="7">
        <f t="shared" si="1"/>
        <v>556</v>
      </c>
      <c r="AC13" s="1">
        <f t="shared" si="5"/>
        <v>2821.7</v>
      </c>
    </row>
    <row r="14" spans="1:29" x14ac:dyDescent="0.25">
      <c r="A14" t="s">
        <v>29</v>
      </c>
      <c r="B14" t="s">
        <v>30</v>
      </c>
      <c r="C14" s="1">
        <v>11.2</v>
      </c>
      <c r="D14" s="3">
        <v>40</v>
      </c>
      <c r="E14" s="3">
        <v>40</v>
      </c>
      <c r="F14" s="3">
        <v>42</v>
      </c>
      <c r="G14" s="3">
        <v>39</v>
      </c>
      <c r="H14" s="3">
        <v>40</v>
      </c>
      <c r="I14" s="4">
        <f t="shared" si="2"/>
        <v>0</v>
      </c>
      <c r="J14" s="4">
        <f t="shared" si="3"/>
        <v>0</v>
      </c>
      <c r="K14" s="4">
        <f t="shared" si="0"/>
        <v>2</v>
      </c>
      <c r="L14" s="4">
        <f t="shared" si="0"/>
        <v>0</v>
      </c>
      <c r="M14" s="4">
        <f t="shared" si="0"/>
        <v>0</v>
      </c>
      <c r="N14" s="5">
        <f>$C$14*D14</f>
        <v>448</v>
      </c>
      <c r="O14" s="5">
        <f>$C$14*E14</f>
        <v>448</v>
      </c>
      <c r="P14" s="5">
        <f>$C$14*F14</f>
        <v>470.4</v>
      </c>
      <c r="Q14" s="5">
        <f>$C$14*G14</f>
        <v>436.79999999999995</v>
      </c>
      <c r="R14" s="5">
        <f>$C$14*H14</f>
        <v>448</v>
      </c>
      <c r="S14" s="6">
        <f>0.5*$C$14*I14</f>
        <v>0</v>
      </c>
      <c r="T14" s="6">
        <f>0.5*$C$14*J14</f>
        <v>0</v>
      </c>
      <c r="U14" s="6">
        <f>0.5*$C$14*K14</f>
        <v>11.2</v>
      </c>
      <c r="V14" s="6">
        <f>0.5*$C$14*L14</f>
        <v>0</v>
      </c>
      <c r="W14" s="6">
        <f>0.5*$C$14*M14</f>
        <v>0</v>
      </c>
      <c r="X14" s="7">
        <f t="shared" si="4"/>
        <v>448</v>
      </c>
      <c r="Y14" s="7">
        <f t="shared" si="1"/>
        <v>448</v>
      </c>
      <c r="Z14" s="7">
        <f t="shared" si="1"/>
        <v>481.59999999999997</v>
      </c>
      <c r="AA14" s="7">
        <f t="shared" si="1"/>
        <v>436.79999999999995</v>
      </c>
      <c r="AB14" s="7">
        <f t="shared" si="1"/>
        <v>448</v>
      </c>
      <c r="AC14" s="1">
        <f t="shared" si="5"/>
        <v>2262.3999999999996</v>
      </c>
    </row>
    <row r="15" spans="1:29" x14ac:dyDescent="0.25">
      <c r="A15" t="s">
        <v>31</v>
      </c>
      <c r="B15" t="s">
        <v>6</v>
      </c>
      <c r="C15" s="1">
        <v>10.1</v>
      </c>
      <c r="D15" s="3">
        <v>40</v>
      </c>
      <c r="E15" s="3">
        <v>40</v>
      </c>
      <c r="F15" s="3">
        <v>41</v>
      </c>
      <c r="G15" s="3">
        <v>42</v>
      </c>
      <c r="H15" s="3">
        <v>40</v>
      </c>
      <c r="I15" s="4">
        <f t="shared" si="2"/>
        <v>0</v>
      </c>
      <c r="J15" s="4">
        <f t="shared" si="3"/>
        <v>0</v>
      </c>
      <c r="K15" s="4">
        <f t="shared" si="0"/>
        <v>1</v>
      </c>
      <c r="L15" s="4">
        <f t="shared" si="0"/>
        <v>2</v>
      </c>
      <c r="M15" s="4">
        <f t="shared" si="0"/>
        <v>0</v>
      </c>
      <c r="N15" s="5">
        <f>$C$15*D15</f>
        <v>404</v>
      </c>
      <c r="O15" s="5">
        <f>$C$15*E15</f>
        <v>404</v>
      </c>
      <c r="P15" s="5">
        <f>$C$15*F15</f>
        <v>414.09999999999997</v>
      </c>
      <c r="Q15" s="5">
        <f>$C$15*G15</f>
        <v>424.2</v>
      </c>
      <c r="R15" s="5">
        <f>$C$15*H15</f>
        <v>404</v>
      </c>
      <c r="S15" s="6">
        <f>0.5*$C$15*I15</f>
        <v>0</v>
      </c>
      <c r="T15" s="6">
        <f>0.5*$C$15*J15</f>
        <v>0</v>
      </c>
      <c r="U15" s="6">
        <f>0.5*$C$15*K15</f>
        <v>5.05</v>
      </c>
      <c r="V15" s="6">
        <f>0.5*$C$15*L15</f>
        <v>10.1</v>
      </c>
      <c r="W15" s="6">
        <f>0.5*$C$15*M15</f>
        <v>0</v>
      </c>
      <c r="X15" s="7">
        <f t="shared" si="4"/>
        <v>404</v>
      </c>
      <c r="Y15" s="7">
        <f t="shared" si="1"/>
        <v>404</v>
      </c>
      <c r="Z15" s="7">
        <f t="shared" si="1"/>
        <v>419.15</v>
      </c>
      <c r="AA15" s="7">
        <f t="shared" si="1"/>
        <v>434.3</v>
      </c>
      <c r="AB15" s="7">
        <f t="shared" si="1"/>
        <v>404</v>
      </c>
      <c r="AC15" s="1">
        <f t="shared" si="5"/>
        <v>2065.4499999999998</v>
      </c>
    </row>
    <row r="16" spans="1:29" x14ac:dyDescent="0.25">
      <c r="A16" t="s">
        <v>32</v>
      </c>
      <c r="B16" t="s">
        <v>14</v>
      </c>
      <c r="C16" s="1">
        <v>9</v>
      </c>
      <c r="D16" s="3">
        <v>42</v>
      </c>
      <c r="E16" s="3">
        <v>42</v>
      </c>
      <c r="F16" s="3">
        <v>39</v>
      </c>
      <c r="G16" s="3">
        <v>42</v>
      </c>
      <c r="H16" s="3">
        <v>40</v>
      </c>
      <c r="I16" s="4">
        <f t="shared" si="2"/>
        <v>2</v>
      </c>
      <c r="J16" s="4">
        <f t="shared" si="3"/>
        <v>2</v>
      </c>
      <c r="K16" s="4">
        <f t="shared" si="0"/>
        <v>0</v>
      </c>
      <c r="L16" s="4">
        <f t="shared" si="0"/>
        <v>2</v>
      </c>
      <c r="M16" s="4">
        <f t="shared" si="0"/>
        <v>0</v>
      </c>
      <c r="N16" s="5">
        <f>$C$16*D16</f>
        <v>378</v>
      </c>
      <c r="O16" s="5">
        <f>$C$16*E16</f>
        <v>378</v>
      </c>
      <c r="P16" s="5">
        <f>$C$16*F16</f>
        <v>351</v>
      </c>
      <c r="Q16" s="5">
        <f>$C$16*G16</f>
        <v>378</v>
      </c>
      <c r="R16" s="5">
        <f>$C$16*H16</f>
        <v>360</v>
      </c>
      <c r="S16" s="6">
        <f>0.5*$C$16*I16</f>
        <v>9</v>
      </c>
      <c r="T16" s="6">
        <f>0.5*$C$16*J16</f>
        <v>9</v>
      </c>
      <c r="U16" s="6">
        <f>0.5*$C$16*K16</f>
        <v>0</v>
      </c>
      <c r="V16" s="6">
        <f>0.5*$C$16*L16</f>
        <v>9</v>
      </c>
      <c r="W16" s="6">
        <f>0.5*$C$16*M16</f>
        <v>0</v>
      </c>
      <c r="X16" s="7">
        <f t="shared" si="4"/>
        <v>387</v>
      </c>
      <c r="Y16" s="7">
        <f t="shared" si="1"/>
        <v>387</v>
      </c>
      <c r="Z16" s="7">
        <f t="shared" si="1"/>
        <v>351</v>
      </c>
      <c r="AA16" s="7">
        <f t="shared" si="1"/>
        <v>387</v>
      </c>
      <c r="AB16" s="7">
        <f t="shared" si="1"/>
        <v>360</v>
      </c>
      <c r="AC16" s="1">
        <f t="shared" si="5"/>
        <v>1872</v>
      </c>
    </row>
    <row r="17" spans="1:29" x14ac:dyDescent="0.25">
      <c r="A17" t="s">
        <v>33</v>
      </c>
      <c r="B17" t="s">
        <v>34</v>
      </c>
      <c r="C17" s="1">
        <v>8.44</v>
      </c>
      <c r="D17" s="3">
        <v>40</v>
      </c>
      <c r="E17" s="3">
        <v>43</v>
      </c>
      <c r="F17" s="3">
        <v>39</v>
      </c>
      <c r="G17" s="3">
        <v>41</v>
      </c>
      <c r="H17" s="3">
        <v>40</v>
      </c>
      <c r="I17" s="4">
        <f t="shared" si="2"/>
        <v>0</v>
      </c>
      <c r="J17" s="4">
        <f t="shared" si="3"/>
        <v>3</v>
      </c>
      <c r="K17" s="4">
        <f t="shared" si="0"/>
        <v>0</v>
      </c>
      <c r="L17" s="4">
        <f t="shared" si="0"/>
        <v>1</v>
      </c>
      <c r="M17" s="4">
        <f t="shared" si="0"/>
        <v>0</v>
      </c>
      <c r="N17" s="5">
        <f>$C$17*D17</f>
        <v>337.59999999999997</v>
      </c>
      <c r="O17" s="5">
        <f>$C$17*E17</f>
        <v>362.91999999999996</v>
      </c>
      <c r="P17" s="5">
        <f>$C$17*F17</f>
        <v>329.15999999999997</v>
      </c>
      <c r="Q17" s="5">
        <f>$C$17*G17</f>
        <v>346.03999999999996</v>
      </c>
      <c r="R17" s="5">
        <f>$C$17*H17</f>
        <v>337.59999999999997</v>
      </c>
      <c r="S17" s="6">
        <f>0.5*$C$17*I17</f>
        <v>0</v>
      </c>
      <c r="T17" s="6">
        <f>0.5*$C$17*J17</f>
        <v>12.66</v>
      </c>
      <c r="U17" s="6">
        <f>0.5*$C$17*K17</f>
        <v>0</v>
      </c>
      <c r="V17" s="6">
        <f>0.5*$C$17*L17</f>
        <v>4.22</v>
      </c>
      <c r="W17" s="6">
        <f>0.5*$C$17*M17</f>
        <v>0</v>
      </c>
      <c r="X17" s="7">
        <f t="shared" si="4"/>
        <v>337.59999999999997</v>
      </c>
      <c r="Y17" s="7">
        <f t="shared" si="1"/>
        <v>375.58</v>
      </c>
      <c r="Z17" s="7">
        <f t="shared" si="1"/>
        <v>329.15999999999997</v>
      </c>
      <c r="AA17" s="7">
        <f t="shared" si="1"/>
        <v>350.26</v>
      </c>
      <c r="AB17" s="7">
        <f t="shared" si="1"/>
        <v>337.59999999999997</v>
      </c>
      <c r="AC17" s="1">
        <f t="shared" si="5"/>
        <v>1730.1999999999998</v>
      </c>
    </row>
    <row r="18" spans="1:29" x14ac:dyDescent="0.25">
      <c r="A18" t="s">
        <v>35</v>
      </c>
      <c r="B18" t="s">
        <v>15</v>
      </c>
      <c r="C18" s="1">
        <v>14.2</v>
      </c>
      <c r="D18" s="3">
        <v>40</v>
      </c>
      <c r="E18" s="3">
        <v>42</v>
      </c>
      <c r="F18" s="3">
        <v>39</v>
      </c>
      <c r="G18" s="3">
        <v>40</v>
      </c>
      <c r="H18" s="3">
        <v>40</v>
      </c>
      <c r="I18" s="4">
        <f t="shared" si="2"/>
        <v>0</v>
      </c>
      <c r="J18" s="4">
        <f t="shared" si="3"/>
        <v>2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5">
        <f>$C$18*D18</f>
        <v>568</v>
      </c>
      <c r="O18" s="5">
        <f>$C$18*E18</f>
        <v>596.4</v>
      </c>
      <c r="P18" s="5">
        <f>$C$18*F18</f>
        <v>553.79999999999995</v>
      </c>
      <c r="Q18" s="5">
        <f>$C$18*G18</f>
        <v>568</v>
      </c>
      <c r="R18" s="5">
        <f>$C$18*H18</f>
        <v>568</v>
      </c>
      <c r="S18" s="6">
        <f>0.5*$C$18*I18</f>
        <v>0</v>
      </c>
      <c r="T18" s="6">
        <f>0.5*$C$18*J18</f>
        <v>14.2</v>
      </c>
      <c r="U18" s="6">
        <f>0.5*$C$18*K18</f>
        <v>0</v>
      </c>
      <c r="V18" s="6">
        <f>0.5*$C$18*L18</f>
        <v>0</v>
      </c>
      <c r="W18" s="6">
        <f>0.5*$C$18*M18</f>
        <v>0</v>
      </c>
      <c r="X18" s="7">
        <f t="shared" si="4"/>
        <v>568</v>
      </c>
      <c r="Y18" s="7">
        <f t="shared" si="1"/>
        <v>610.6</v>
      </c>
      <c r="Z18" s="7">
        <f t="shared" si="1"/>
        <v>553.79999999999995</v>
      </c>
      <c r="AA18" s="7">
        <f t="shared" si="1"/>
        <v>568</v>
      </c>
      <c r="AB18" s="7">
        <f t="shared" si="1"/>
        <v>568</v>
      </c>
      <c r="AC18" s="1">
        <f t="shared" si="5"/>
        <v>2868.3999999999996</v>
      </c>
    </row>
    <row r="19" spans="1:29" x14ac:dyDescent="0.25">
      <c r="A19" t="s">
        <v>36</v>
      </c>
      <c r="B19" t="s">
        <v>37</v>
      </c>
      <c r="C19" s="1">
        <v>45</v>
      </c>
      <c r="D19" s="3">
        <v>41</v>
      </c>
      <c r="E19" s="3">
        <v>42</v>
      </c>
      <c r="F19" s="3">
        <v>40</v>
      </c>
      <c r="G19" s="3">
        <v>28</v>
      </c>
      <c r="H19" s="3">
        <v>40</v>
      </c>
      <c r="I19" s="4">
        <f t="shared" si="2"/>
        <v>1</v>
      </c>
      <c r="J19" s="4">
        <f t="shared" si="3"/>
        <v>2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5">
        <f>$C$19*D19</f>
        <v>1845</v>
      </c>
      <c r="O19" s="5">
        <f>$C$19*E19</f>
        <v>1890</v>
      </c>
      <c r="P19" s="5">
        <f>$C$19*F19</f>
        <v>1800</v>
      </c>
      <c r="Q19" s="5">
        <f>$C$19*G19</f>
        <v>1260</v>
      </c>
      <c r="R19" s="5">
        <f>$C$19*H19</f>
        <v>1800</v>
      </c>
      <c r="S19" s="6">
        <f>0.5*$C$19*I19</f>
        <v>22.5</v>
      </c>
      <c r="T19" s="6">
        <f>0.5*$C$19*J19</f>
        <v>45</v>
      </c>
      <c r="U19" s="6">
        <f>0.5*$C$19*K19</f>
        <v>0</v>
      </c>
      <c r="V19" s="6">
        <f>0.5*$C$19*L19</f>
        <v>0</v>
      </c>
      <c r="W19" s="6">
        <f>0.5*$C$19*M19</f>
        <v>0</v>
      </c>
      <c r="X19" s="7">
        <f t="shared" si="4"/>
        <v>1867.5</v>
      </c>
      <c r="Y19" s="7">
        <f t="shared" si="1"/>
        <v>1935</v>
      </c>
      <c r="Z19" s="7">
        <f t="shared" si="1"/>
        <v>1800</v>
      </c>
      <c r="AA19" s="7">
        <f t="shared" si="1"/>
        <v>1260</v>
      </c>
      <c r="AB19" s="7">
        <f t="shared" si="1"/>
        <v>1800</v>
      </c>
      <c r="AC19" s="1">
        <f t="shared" si="5"/>
        <v>8662.5</v>
      </c>
    </row>
    <row r="20" spans="1:29" x14ac:dyDescent="0.25">
      <c r="A20" t="s">
        <v>39</v>
      </c>
      <c r="B20" t="s">
        <v>38</v>
      </c>
      <c r="C20" s="1">
        <v>30</v>
      </c>
      <c r="D20" s="3">
        <v>39</v>
      </c>
      <c r="E20" s="3">
        <v>80</v>
      </c>
      <c r="F20" s="3">
        <v>40</v>
      </c>
      <c r="G20" s="3">
        <v>20</v>
      </c>
      <c r="H20" s="3">
        <v>40</v>
      </c>
      <c r="I20" s="4">
        <f t="shared" si="2"/>
        <v>0</v>
      </c>
      <c r="J20" s="4">
        <f t="shared" si="3"/>
        <v>40</v>
      </c>
      <c r="K20" s="4">
        <f>IF(F20&gt;40,F20-40,0)</f>
        <v>0</v>
      </c>
      <c r="L20" s="4">
        <f>IF(G20&gt;40,G20-40,0)</f>
        <v>0</v>
      </c>
      <c r="M20" s="4">
        <f>IF(H20&gt;40,H20-40,0)</f>
        <v>0</v>
      </c>
      <c r="N20" s="5">
        <f>$C$20*D20</f>
        <v>1170</v>
      </c>
      <c r="O20" s="5">
        <f>$C$20*E20</f>
        <v>2400</v>
      </c>
      <c r="P20" s="5">
        <f>$C$20*F20</f>
        <v>1200</v>
      </c>
      <c r="Q20" s="5">
        <f>$C$20*G20</f>
        <v>600</v>
      </c>
      <c r="R20" s="5">
        <f>$C$20*H20</f>
        <v>1200</v>
      </c>
      <c r="S20" s="6">
        <f>0.5*$C$20*I20</f>
        <v>0</v>
      </c>
      <c r="T20" s="6">
        <f>0.5*$C$20*J20</f>
        <v>600</v>
      </c>
      <c r="U20" s="6">
        <f>0.5*$C$20*K20</f>
        <v>0</v>
      </c>
      <c r="V20" s="6">
        <f>0.5*$C$20*L20</f>
        <v>0</v>
      </c>
      <c r="W20" s="6">
        <f>0.5*$C$20*M20</f>
        <v>0</v>
      </c>
      <c r="X20" s="7">
        <f t="shared" si="4"/>
        <v>1170</v>
      </c>
      <c r="Y20" s="7">
        <f>O20+T20</f>
        <v>3000</v>
      </c>
      <c r="Z20" s="7">
        <f>P20+U20</f>
        <v>1200</v>
      </c>
      <c r="AA20" s="7">
        <f>Q20+V20</f>
        <v>600</v>
      </c>
      <c r="AB20" s="7">
        <f>R20+W20</f>
        <v>1200</v>
      </c>
      <c r="AC20" s="1">
        <f t="shared" si="5"/>
        <v>7170</v>
      </c>
    </row>
    <row r="22" spans="1:29" x14ac:dyDescent="0.25">
      <c r="A22" t="s">
        <v>43</v>
      </c>
      <c r="C22" s="1">
        <f>MAX(C4:C20)</f>
        <v>45</v>
      </c>
      <c r="D22" s="2">
        <f>MAX(D4:D20)</f>
        <v>55</v>
      </c>
      <c r="E22" s="2">
        <f t="shared" ref="E22:M22" si="6">MAX(E4:E20)</f>
        <v>80</v>
      </c>
      <c r="F22" s="2">
        <f t="shared" si="6"/>
        <v>54</v>
      </c>
      <c r="G22" s="2">
        <f t="shared" si="6"/>
        <v>42</v>
      </c>
      <c r="H22" s="2">
        <f t="shared" si="6"/>
        <v>49</v>
      </c>
      <c r="I22" s="2">
        <f t="shared" si="6"/>
        <v>15</v>
      </c>
      <c r="J22" s="2">
        <f t="shared" si="6"/>
        <v>40</v>
      </c>
      <c r="K22" s="2">
        <f t="shared" si="6"/>
        <v>14</v>
      </c>
      <c r="L22" s="2">
        <f t="shared" si="6"/>
        <v>2</v>
      </c>
      <c r="M22" s="2">
        <f t="shared" si="6"/>
        <v>9</v>
      </c>
      <c r="N22" s="1">
        <f t="shared" ref="N22:AC22" si="7">MAX(N4:N20)</f>
        <v>1845</v>
      </c>
      <c r="O22" s="1">
        <f t="shared" si="7"/>
        <v>2400</v>
      </c>
      <c r="P22" s="1">
        <f t="shared" si="7"/>
        <v>1800</v>
      </c>
      <c r="Q22" s="1">
        <f t="shared" si="7"/>
        <v>1260</v>
      </c>
      <c r="R22" s="1">
        <f t="shared" si="7"/>
        <v>1800</v>
      </c>
      <c r="S22" s="1">
        <f t="shared" si="7"/>
        <v>135</v>
      </c>
      <c r="T22" s="1">
        <f t="shared" si="7"/>
        <v>600</v>
      </c>
      <c r="U22" s="1">
        <f t="shared" si="7"/>
        <v>122.5</v>
      </c>
      <c r="V22" s="1">
        <f t="shared" si="7"/>
        <v>10.1</v>
      </c>
      <c r="W22" s="1">
        <f t="shared" si="7"/>
        <v>81</v>
      </c>
      <c r="X22" s="1">
        <f t="shared" si="7"/>
        <v>1867.5</v>
      </c>
      <c r="Y22" s="1">
        <f t="shared" si="7"/>
        <v>3000</v>
      </c>
      <c r="Z22" s="1">
        <f t="shared" si="7"/>
        <v>1800</v>
      </c>
      <c r="AA22" s="1">
        <f t="shared" si="7"/>
        <v>1260</v>
      </c>
      <c r="AB22" s="1">
        <f t="shared" si="7"/>
        <v>1800</v>
      </c>
      <c r="AC22" s="1">
        <f t="shared" si="7"/>
        <v>8662.5</v>
      </c>
    </row>
    <row r="23" spans="1:29" x14ac:dyDescent="0.25">
      <c r="A23" t="s">
        <v>40</v>
      </c>
      <c r="C23" s="1">
        <f>MIN(C4:C20)</f>
        <v>6.9</v>
      </c>
      <c r="D23" s="2">
        <f>MIN(D4:D20)</f>
        <v>29</v>
      </c>
      <c r="E23" s="2">
        <f t="shared" ref="E23:M23" si="8">MIN(E4:E20)</f>
        <v>22</v>
      </c>
      <c r="F23" s="2">
        <f t="shared" si="8"/>
        <v>33</v>
      </c>
      <c r="G23" s="2">
        <f t="shared" si="8"/>
        <v>20</v>
      </c>
      <c r="H23" s="2">
        <f t="shared" si="8"/>
        <v>18</v>
      </c>
      <c r="I23" s="2">
        <f t="shared" si="8"/>
        <v>0</v>
      </c>
      <c r="J23" s="2">
        <f t="shared" si="8"/>
        <v>0</v>
      </c>
      <c r="K23" s="2">
        <f t="shared" si="8"/>
        <v>0</v>
      </c>
      <c r="L23" s="2">
        <f t="shared" si="8"/>
        <v>0</v>
      </c>
      <c r="M23" s="2">
        <f t="shared" si="8"/>
        <v>0</v>
      </c>
      <c r="N23" s="1">
        <f t="shared" ref="N23:AC23" si="9">MIN(N4:N20)</f>
        <v>269.10000000000002</v>
      </c>
      <c r="O23" s="1">
        <f t="shared" si="9"/>
        <v>358.8</v>
      </c>
      <c r="P23" s="1">
        <f t="shared" si="9"/>
        <v>289.8</v>
      </c>
      <c r="Q23" s="1">
        <f t="shared" si="9"/>
        <v>276</v>
      </c>
      <c r="R23" s="1">
        <f t="shared" si="9"/>
        <v>276</v>
      </c>
      <c r="S23" s="1">
        <f t="shared" si="9"/>
        <v>0</v>
      </c>
      <c r="T23" s="1">
        <f t="shared" si="9"/>
        <v>0</v>
      </c>
      <c r="U23" s="1">
        <f t="shared" si="9"/>
        <v>0</v>
      </c>
      <c r="V23" s="1">
        <f t="shared" si="9"/>
        <v>0</v>
      </c>
      <c r="W23" s="1">
        <f t="shared" si="9"/>
        <v>0</v>
      </c>
      <c r="X23" s="1">
        <f t="shared" si="9"/>
        <v>269.10000000000002</v>
      </c>
      <c r="Y23" s="1">
        <f t="shared" si="9"/>
        <v>375.58</v>
      </c>
      <c r="Z23" s="1">
        <f t="shared" si="9"/>
        <v>296.7</v>
      </c>
      <c r="AA23" s="1">
        <f t="shared" si="9"/>
        <v>276</v>
      </c>
      <c r="AB23" s="1">
        <f t="shared" si="9"/>
        <v>276</v>
      </c>
      <c r="AC23" s="1">
        <f t="shared" si="9"/>
        <v>1518</v>
      </c>
    </row>
    <row r="24" spans="1:29" x14ac:dyDescent="0.25">
      <c r="A24" t="s">
        <v>41</v>
      </c>
      <c r="C24" s="1">
        <f>AVERAGE(C4:C20)</f>
        <v>16.484705882352941</v>
      </c>
      <c r="D24" s="2">
        <f>AVERAGE(D4:D20)</f>
        <v>40.882352941176471</v>
      </c>
      <c r="E24" s="2">
        <f t="shared" ref="E24:M24" si="10">AVERAGE(E4:E20)</f>
        <v>45.117647058823529</v>
      </c>
      <c r="F24" s="2">
        <f t="shared" si="10"/>
        <v>41.529411764705884</v>
      </c>
      <c r="G24" s="2">
        <f t="shared" si="10"/>
        <v>35.882352941176471</v>
      </c>
      <c r="H24" s="2">
        <f t="shared" si="10"/>
        <v>37.411764705882355</v>
      </c>
      <c r="I24" s="2">
        <f t="shared" si="10"/>
        <v>2.0588235294117645</v>
      </c>
      <c r="J24" s="2">
        <f t="shared" si="10"/>
        <v>6.1764705882352944</v>
      </c>
      <c r="K24" s="2">
        <f t="shared" si="10"/>
        <v>2.1764705882352939</v>
      </c>
      <c r="L24" s="2">
        <f t="shared" si="10"/>
        <v>0.29411764705882354</v>
      </c>
      <c r="M24" s="2">
        <f t="shared" si="10"/>
        <v>1.1176470588235294</v>
      </c>
      <c r="N24" s="1">
        <f t="shared" ref="N24:AC24" si="11">AVERAGE(N4:N20)</f>
        <v>678.36470588235295</v>
      </c>
      <c r="O24" s="1">
        <f t="shared" si="11"/>
        <v>769.88941176470587</v>
      </c>
      <c r="P24" s="1">
        <f t="shared" si="11"/>
        <v>682.82117647058828</v>
      </c>
      <c r="Q24" s="1">
        <f t="shared" si="11"/>
        <v>546.64941176470597</v>
      </c>
      <c r="R24" s="1">
        <f t="shared" si="11"/>
        <v>609.86470588235295</v>
      </c>
      <c r="S24" s="1">
        <f t="shared" si="11"/>
        <v>18.932352941176472</v>
      </c>
      <c r="T24" s="1">
        <f t="shared" si="11"/>
        <v>64.515294117647059</v>
      </c>
      <c r="U24" s="1">
        <f t="shared" si="11"/>
        <v>17.664705882352941</v>
      </c>
      <c r="V24" s="1">
        <f t="shared" si="11"/>
        <v>1.371764705882353</v>
      </c>
      <c r="W24" s="1">
        <f t="shared" si="11"/>
        <v>8.7470588235294109</v>
      </c>
      <c r="X24" s="1">
        <f t="shared" si="11"/>
        <v>697.29705882352937</v>
      </c>
      <c r="Y24" s="1">
        <f t="shared" si="11"/>
        <v>834.40470588235303</v>
      </c>
      <c r="Z24" s="1">
        <f t="shared" si="11"/>
        <v>700.48588235294119</v>
      </c>
      <c r="AA24" s="1">
        <f t="shared" si="11"/>
        <v>548.02117647058822</v>
      </c>
      <c r="AB24" s="1">
        <f t="shared" si="11"/>
        <v>618.61176470588248</v>
      </c>
      <c r="AC24" s="1">
        <f t="shared" si="11"/>
        <v>3398.8205882352941</v>
      </c>
    </row>
    <row r="25" spans="1:29" s="8" customFormat="1" x14ac:dyDescent="0.25">
      <c r="A25" s="8" t="s">
        <v>42</v>
      </c>
      <c r="D25" s="14">
        <f>SUM(D4:D20)</f>
        <v>695</v>
      </c>
      <c r="E25" s="14">
        <f t="shared" ref="E25:M25" si="12">SUM(E4:E20)</f>
        <v>767</v>
      </c>
      <c r="F25" s="14">
        <f t="shared" si="12"/>
        <v>706</v>
      </c>
      <c r="G25" s="14">
        <f t="shared" si="12"/>
        <v>610</v>
      </c>
      <c r="H25" s="14">
        <f t="shared" si="12"/>
        <v>636</v>
      </c>
      <c r="I25" s="14">
        <f t="shared" si="12"/>
        <v>35</v>
      </c>
      <c r="J25" s="14">
        <f t="shared" si="12"/>
        <v>105</v>
      </c>
      <c r="K25" s="14">
        <f t="shared" si="12"/>
        <v>37</v>
      </c>
      <c r="L25" s="14">
        <f t="shared" si="12"/>
        <v>5</v>
      </c>
      <c r="M25" s="14">
        <f t="shared" si="12"/>
        <v>19</v>
      </c>
      <c r="N25" s="15">
        <f t="shared" ref="N25:AC25" si="13">SUM(N4:N20)</f>
        <v>11532.2</v>
      </c>
      <c r="O25" s="15">
        <f t="shared" si="13"/>
        <v>13088.119999999999</v>
      </c>
      <c r="P25" s="15">
        <f t="shared" si="13"/>
        <v>11607.960000000001</v>
      </c>
      <c r="Q25" s="15">
        <f t="shared" si="13"/>
        <v>9293.0400000000009</v>
      </c>
      <c r="R25" s="15">
        <f t="shared" si="13"/>
        <v>10367.700000000001</v>
      </c>
      <c r="S25" s="15">
        <f t="shared" si="13"/>
        <v>321.85000000000002</v>
      </c>
      <c r="T25" s="15">
        <f t="shared" si="13"/>
        <v>1096.76</v>
      </c>
      <c r="U25" s="15">
        <f t="shared" si="13"/>
        <v>300.3</v>
      </c>
      <c r="V25" s="15">
        <f t="shared" si="13"/>
        <v>23.32</v>
      </c>
      <c r="W25" s="15">
        <f t="shared" si="13"/>
        <v>148.69999999999999</v>
      </c>
      <c r="X25" s="15">
        <f t="shared" si="13"/>
        <v>11854.05</v>
      </c>
      <c r="Y25" s="15">
        <f t="shared" si="13"/>
        <v>14184.880000000001</v>
      </c>
      <c r="Z25" s="15">
        <f t="shared" si="13"/>
        <v>11908.26</v>
      </c>
      <c r="AA25" s="15">
        <f t="shared" si="13"/>
        <v>9316.36</v>
      </c>
      <c r="AB25" s="15">
        <f t="shared" si="13"/>
        <v>10516.400000000001</v>
      </c>
      <c r="AC25" s="15">
        <f t="shared" si="13"/>
        <v>57779.95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70" zoomScaleNormal="70" workbookViewId="0">
      <selection activeCell="C1" sqref="C1"/>
    </sheetView>
  </sheetViews>
  <sheetFormatPr defaultRowHeight="15" x14ac:dyDescent="0.25"/>
  <cols>
    <col min="1" max="1" width="13" bestFit="1" customWidth="1"/>
    <col min="2" max="2" width="15.7109375" bestFit="1" customWidth="1"/>
    <col min="3" max="6" width="14.85546875" bestFit="1" customWidth="1"/>
    <col min="8" max="11" width="6.42578125" bestFit="1" customWidth="1"/>
    <col min="13" max="13" width="7.85546875" bestFit="1" customWidth="1"/>
  </cols>
  <sheetData>
    <row r="1" spans="1:13" s="17" customFormat="1" ht="127.5" x14ac:dyDescent="0.25">
      <c r="A1" s="17" t="s">
        <v>48</v>
      </c>
      <c r="C1" s="18" t="s">
        <v>49</v>
      </c>
      <c r="D1" s="18" t="s">
        <v>58</v>
      </c>
      <c r="E1" s="18" t="s">
        <v>51</v>
      </c>
      <c r="F1" s="18" t="s">
        <v>52</v>
      </c>
      <c r="H1" s="18" t="s">
        <v>49</v>
      </c>
      <c r="I1" s="18" t="s">
        <v>50</v>
      </c>
      <c r="J1" s="18" t="s">
        <v>51</v>
      </c>
      <c r="K1" s="18" t="s">
        <v>52</v>
      </c>
      <c r="M1" s="18" t="s">
        <v>54</v>
      </c>
    </row>
    <row r="2" spans="1:13" x14ac:dyDescent="0.25">
      <c r="B2" t="s">
        <v>53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16</v>
      </c>
      <c r="B3" t="s">
        <v>17</v>
      </c>
      <c r="C3">
        <v>10</v>
      </c>
      <c r="D3">
        <v>19</v>
      </c>
      <c r="E3">
        <v>93</v>
      </c>
      <c r="F3">
        <v>1</v>
      </c>
      <c r="H3" s="16">
        <f>C3/$C$2</f>
        <v>1</v>
      </c>
      <c r="I3" s="16">
        <f>D3/$D$2</f>
        <v>0.95</v>
      </c>
      <c r="J3" s="16">
        <f>E3/$E$2</f>
        <v>0.93</v>
      </c>
      <c r="K3" s="16">
        <f>F3/$F$2</f>
        <v>1</v>
      </c>
      <c r="M3" t="b">
        <f>OR(H3&lt;0.5,I3&lt;0.5,J3&lt;0.5,K3&lt;0.5)</f>
        <v>0</v>
      </c>
    </row>
    <row r="4" spans="1:13" x14ac:dyDescent="0.25">
      <c r="A4" t="s">
        <v>18</v>
      </c>
      <c r="B4" t="s">
        <v>19</v>
      </c>
      <c r="C4">
        <v>9</v>
      </c>
      <c r="D4">
        <v>20</v>
      </c>
      <c r="E4">
        <v>100</v>
      </c>
      <c r="F4">
        <v>1</v>
      </c>
      <c r="H4" s="16">
        <f t="shared" ref="H4:H19" si="0">C4/$C$2</f>
        <v>0.9</v>
      </c>
      <c r="I4" s="16">
        <f t="shared" ref="I4:I19" si="1">D4/$D$2</f>
        <v>1</v>
      </c>
      <c r="J4" s="16">
        <f t="shared" ref="J4:J19" si="2">E4/$E$2</f>
        <v>1</v>
      </c>
      <c r="K4" s="16">
        <f t="shared" ref="K4:K19" si="3">F4/$F$2</f>
        <v>1</v>
      </c>
      <c r="M4" t="b">
        <f t="shared" ref="M4:M19" si="4">OR(H4&lt;0.5,I4&lt;0.5,J4&lt;0.5,K4&lt;0.5)</f>
        <v>0</v>
      </c>
    </row>
    <row r="5" spans="1:13" x14ac:dyDescent="0.25">
      <c r="A5" t="s">
        <v>20</v>
      </c>
      <c r="B5" t="s">
        <v>10</v>
      </c>
      <c r="C5">
        <v>8</v>
      </c>
      <c r="D5">
        <v>17</v>
      </c>
      <c r="E5">
        <v>82</v>
      </c>
      <c r="F5">
        <v>1</v>
      </c>
      <c r="H5" s="16">
        <f t="shared" si="0"/>
        <v>0.8</v>
      </c>
      <c r="I5" s="16">
        <f t="shared" si="1"/>
        <v>0.85</v>
      </c>
      <c r="J5" s="16">
        <f t="shared" si="2"/>
        <v>0.82</v>
      </c>
      <c r="K5" s="16">
        <f t="shared" si="3"/>
        <v>1</v>
      </c>
      <c r="M5" t="b">
        <f t="shared" si="4"/>
        <v>0</v>
      </c>
    </row>
    <row r="6" spans="1:13" x14ac:dyDescent="0.25">
      <c r="A6" t="s">
        <v>21</v>
      </c>
      <c r="B6" t="s">
        <v>7</v>
      </c>
      <c r="C6">
        <v>9</v>
      </c>
      <c r="D6">
        <v>10</v>
      </c>
      <c r="E6">
        <v>73</v>
      </c>
      <c r="F6">
        <v>1</v>
      </c>
      <c r="H6" s="16">
        <f t="shared" si="0"/>
        <v>0.9</v>
      </c>
      <c r="I6" s="16">
        <f t="shared" si="1"/>
        <v>0.5</v>
      </c>
      <c r="J6" s="16">
        <f t="shared" si="2"/>
        <v>0.73</v>
      </c>
      <c r="K6" s="16">
        <f t="shared" si="3"/>
        <v>1</v>
      </c>
      <c r="M6" t="b">
        <f t="shared" si="4"/>
        <v>0</v>
      </c>
    </row>
    <row r="7" spans="1:13" x14ac:dyDescent="0.25">
      <c r="A7" t="s">
        <v>22</v>
      </c>
      <c r="B7" t="s">
        <v>8</v>
      </c>
      <c r="C7">
        <v>10</v>
      </c>
      <c r="D7">
        <v>20</v>
      </c>
      <c r="E7">
        <v>59</v>
      </c>
      <c r="F7">
        <v>1</v>
      </c>
      <c r="H7" s="16">
        <f t="shared" si="0"/>
        <v>1</v>
      </c>
      <c r="I7" s="16">
        <f t="shared" si="1"/>
        <v>1</v>
      </c>
      <c r="J7" s="16">
        <f t="shared" si="2"/>
        <v>0.59</v>
      </c>
      <c r="K7" s="16">
        <f t="shared" si="3"/>
        <v>1</v>
      </c>
      <c r="M7" t="b">
        <f t="shared" si="4"/>
        <v>0</v>
      </c>
    </row>
    <row r="8" spans="1:13" x14ac:dyDescent="0.25">
      <c r="A8" t="s">
        <v>23</v>
      </c>
      <c r="B8" t="s">
        <v>9</v>
      </c>
      <c r="C8">
        <v>9</v>
      </c>
      <c r="D8">
        <v>17</v>
      </c>
      <c r="E8">
        <v>100</v>
      </c>
      <c r="F8">
        <v>1</v>
      </c>
      <c r="H8" s="16">
        <f t="shared" si="0"/>
        <v>0.9</v>
      </c>
      <c r="I8" s="16">
        <f t="shared" si="1"/>
        <v>0.85</v>
      </c>
      <c r="J8" s="16">
        <f t="shared" si="2"/>
        <v>1</v>
      </c>
      <c r="K8" s="16">
        <f t="shared" si="3"/>
        <v>1</v>
      </c>
      <c r="M8" t="b">
        <f t="shared" si="4"/>
        <v>0</v>
      </c>
    </row>
    <row r="9" spans="1:13" x14ac:dyDescent="0.25">
      <c r="A9" t="s">
        <v>24</v>
      </c>
      <c r="B9" t="s">
        <v>11</v>
      </c>
      <c r="C9">
        <v>8</v>
      </c>
      <c r="D9">
        <v>20</v>
      </c>
      <c r="E9">
        <v>100</v>
      </c>
      <c r="F9">
        <v>0</v>
      </c>
      <c r="H9" s="16">
        <f t="shared" si="0"/>
        <v>0.8</v>
      </c>
      <c r="I9" s="16">
        <f t="shared" si="1"/>
        <v>1</v>
      </c>
      <c r="J9" s="16">
        <f t="shared" si="2"/>
        <v>1</v>
      </c>
      <c r="K9" s="16">
        <f t="shared" si="3"/>
        <v>0</v>
      </c>
      <c r="M9" t="b">
        <f t="shared" si="4"/>
        <v>1</v>
      </c>
    </row>
    <row r="10" spans="1:13" x14ac:dyDescent="0.25">
      <c r="A10" t="s">
        <v>25</v>
      </c>
      <c r="B10" t="s">
        <v>12</v>
      </c>
      <c r="C10">
        <v>5</v>
      </c>
      <c r="D10">
        <v>6</v>
      </c>
      <c r="E10">
        <v>100</v>
      </c>
      <c r="F10">
        <v>1</v>
      </c>
      <c r="H10" s="16">
        <f t="shared" si="0"/>
        <v>0.5</v>
      </c>
      <c r="I10" s="16">
        <f t="shared" si="1"/>
        <v>0.3</v>
      </c>
      <c r="J10" s="16">
        <f t="shared" si="2"/>
        <v>1</v>
      </c>
      <c r="K10" s="16">
        <f t="shared" si="3"/>
        <v>1</v>
      </c>
      <c r="M10" t="b">
        <f t="shared" si="4"/>
        <v>1</v>
      </c>
    </row>
    <row r="11" spans="1:13" x14ac:dyDescent="0.25">
      <c r="A11" t="s">
        <v>26</v>
      </c>
      <c r="B11" t="s">
        <v>27</v>
      </c>
      <c r="C11">
        <v>10</v>
      </c>
      <c r="D11">
        <v>20</v>
      </c>
      <c r="E11">
        <v>67</v>
      </c>
      <c r="F11">
        <v>1</v>
      </c>
      <c r="H11" s="16">
        <f t="shared" si="0"/>
        <v>1</v>
      </c>
      <c r="I11" s="16">
        <f t="shared" si="1"/>
        <v>1</v>
      </c>
      <c r="J11" s="16">
        <f t="shared" si="2"/>
        <v>0.67</v>
      </c>
      <c r="K11" s="16">
        <f t="shared" si="3"/>
        <v>1</v>
      </c>
      <c r="M11" t="b">
        <f t="shared" si="4"/>
        <v>0</v>
      </c>
    </row>
    <row r="12" spans="1:13" x14ac:dyDescent="0.25">
      <c r="A12" t="s">
        <v>28</v>
      </c>
      <c r="B12" t="s">
        <v>13</v>
      </c>
      <c r="C12">
        <v>9</v>
      </c>
      <c r="D12">
        <v>20</v>
      </c>
      <c r="E12">
        <v>70</v>
      </c>
      <c r="F12">
        <v>1</v>
      </c>
      <c r="H12" s="16">
        <f t="shared" si="0"/>
        <v>0.9</v>
      </c>
      <c r="I12" s="16">
        <f t="shared" si="1"/>
        <v>1</v>
      </c>
      <c r="J12" s="16">
        <f t="shared" si="2"/>
        <v>0.7</v>
      </c>
      <c r="K12" s="16">
        <f t="shared" si="3"/>
        <v>1</v>
      </c>
      <c r="M12" t="b">
        <f t="shared" si="4"/>
        <v>0</v>
      </c>
    </row>
    <row r="13" spans="1:13" x14ac:dyDescent="0.25">
      <c r="A13" t="s">
        <v>29</v>
      </c>
      <c r="B13" t="s">
        <v>30</v>
      </c>
      <c r="C13">
        <v>10</v>
      </c>
      <c r="D13">
        <v>19</v>
      </c>
      <c r="E13">
        <v>80</v>
      </c>
      <c r="F13">
        <v>1</v>
      </c>
      <c r="H13" s="16">
        <f t="shared" si="0"/>
        <v>1</v>
      </c>
      <c r="I13" s="16">
        <f t="shared" si="1"/>
        <v>0.95</v>
      </c>
      <c r="J13" s="16">
        <f t="shared" si="2"/>
        <v>0.8</v>
      </c>
      <c r="K13" s="16">
        <f t="shared" si="3"/>
        <v>1</v>
      </c>
      <c r="M13" t="b">
        <f t="shared" si="4"/>
        <v>0</v>
      </c>
    </row>
    <row r="14" spans="1:13" x14ac:dyDescent="0.25">
      <c r="A14" t="s">
        <v>31</v>
      </c>
      <c r="B14" t="s">
        <v>6</v>
      </c>
      <c r="C14">
        <v>8</v>
      </c>
      <c r="D14">
        <v>17</v>
      </c>
      <c r="E14">
        <v>90</v>
      </c>
      <c r="F14">
        <v>1</v>
      </c>
      <c r="H14" s="16">
        <f t="shared" si="0"/>
        <v>0.8</v>
      </c>
      <c r="I14" s="16">
        <f t="shared" si="1"/>
        <v>0.85</v>
      </c>
      <c r="J14" s="16">
        <f t="shared" si="2"/>
        <v>0.9</v>
      </c>
      <c r="K14" s="16">
        <f t="shared" si="3"/>
        <v>1</v>
      </c>
      <c r="M14" t="b">
        <f t="shared" si="4"/>
        <v>0</v>
      </c>
    </row>
    <row r="15" spans="1:13" x14ac:dyDescent="0.25">
      <c r="A15" t="s">
        <v>32</v>
      </c>
      <c r="B15" t="s">
        <v>14</v>
      </c>
      <c r="C15">
        <v>9</v>
      </c>
      <c r="D15">
        <v>19</v>
      </c>
      <c r="E15">
        <v>45</v>
      </c>
      <c r="F15">
        <v>0</v>
      </c>
      <c r="H15" s="16">
        <f t="shared" si="0"/>
        <v>0.9</v>
      </c>
      <c r="I15" s="16">
        <f t="shared" si="1"/>
        <v>0.95</v>
      </c>
      <c r="J15" s="16">
        <f t="shared" si="2"/>
        <v>0.45</v>
      </c>
      <c r="K15" s="16">
        <f t="shared" si="3"/>
        <v>0</v>
      </c>
      <c r="M15" t="b">
        <f t="shared" si="4"/>
        <v>1</v>
      </c>
    </row>
    <row r="16" spans="1:13" x14ac:dyDescent="0.25">
      <c r="A16" t="s">
        <v>33</v>
      </c>
      <c r="B16" t="s">
        <v>34</v>
      </c>
      <c r="C16">
        <v>7</v>
      </c>
      <c r="D16">
        <v>20</v>
      </c>
      <c r="E16">
        <v>90</v>
      </c>
      <c r="F16">
        <v>1</v>
      </c>
      <c r="H16" s="16">
        <f t="shared" si="0"/>
        <v>0.7</v>
      </c>
      <c r="I16" s="16">
        <f t="shared" si="1"/>
        <v>1</v>
      </c>
      <c r="J16" s="16">
        <f t="shared" si="2"/>
        <v>0.9</v>
      </c>
      <c r="K16" s="16">
        <f t="shared" si="3"/>
        <v>1</v>
      </c>
      <c r="M16" t="b">
        <f t="shared" si="4"/>
        <v>0</v>
      </c>
    </row>
    <row r="17" spans="1:13" x14ac:dyDescent="0.25">
      <c r="A17" t="s">
        <v>35</v>
      </c>
      <c r="B17" t="s">
        <v>15</v>
      </c>
      <c r="C17">
        <v>10</v>
      </c>
      <c r="D17">
        <v>10</v>
      </c>
      <c r="E17">
        <v>80</v>
      </c>
      <c r="F17">
        <v>1</v>
      </c>
      <c r="H17" s="16">
        <f t="shared" si="0"/>
        <v>1</v>
      </c>
      <c r="I17" s="16">
        <f t="shared" si="1"/>
        <v>0.5</v>
      </c>
      <c r="J17" s="16">
        <f t="shared" si="2"/>
        <v>0.8</v>
      </c>
      <c r="K17" s="16">
        <f t="shared" si="3"/>
        <v>1</v>
      </c>
      <c r="M17" t="b">
        <f t="shared" si="4"/>
        <v>0</v>
      </c>
    </row>
    <row r="18" spans="1:13" x14ac:dyDescent="0.25">
      <c r="A18" t="s">
        <v>36</v>
      </c>
      <c r="B18" t="s">
        <v>37</v>
      </c>
      <c r="C18">
        <v>11</v>
      </c>
      <c r="D18">
        <v>20</v>
      </c>
      <c r="E18">
        <v>69</v>
      </c>
      <c r="F18">
        <v>1</v>
      </c>
      <c r="H18" s="16">
        <f t="shared" si="0"/>
        <v>1.1000000000000001</v>
      </c>
      <c r="I18" s="16">
        <f t="shared" si="1"/>
        <v>1</v>
      </c>
      <c r="J18" s="16">
        <f t="shared" si="2"/>
        <v>0.69</v>
      </c>
      <c r="K18" s="16">
        <f t="shared" si="3"/>
        <v>1</v>
      </c>
      <c r="M18" t="b">
        <f t="shared" si="4"/>
        <v>0</v>
      </c>
    </row>
    <row r="19" spans="1:13" x14ac:dyDescent="0.25">
      <c r="A19" t="s">
        <v>39</v>
      </c>
      <c r="B19" t="s">
        <v>38</v>
      </c>
      <c r="C19">
        <v>10</v>
      </c>
      <c r="D19">
        <v>14</v>
      </c>
      <c r="E19">
        <v>90</v>
      </c>
      <c r="F19">
        <v>1</v>
      </c>
      <c r="H19" s="16">
        <f t="shared" si="0"/>
        <v>1</v>
      </c>
      <c r="I19" s="16">
        <f t="shared" si="1"/>
        <v>0.7</v>
      </c>
      <c r="J19" s="16">
        <f t="shared" si="2"/>
        <v>0.9</v>
      </c>
      <c r="K19" s="16">
        <f t="shared" si="3"/>
        <v>1</v>
      </c>
      <c r="M19" t="b">
        <f t="shared" si="4"/>
        <v>0</v>
      </c>
    </row>
    <row r="22" spans="1:13" x14ac:dyDescent="0.25">
      <c r="A22" t="s">
        <v>55</v>
      </c>
      <c r="C22">
        <f>MAX(C3:C19)</f>
        <v>11</v>
      </c>
      <c r="D22">
        <f>MAX(D3:D19)</f>
        <v>20</v>
      </c>
      <c r="E22">
        <f>MAX(E3:E19)</f>
        <v>100</v>
      </c>
      <c r="F22">
        <f>MAX(F3:F19)</f>
        <v>1</v>
      </c>
      <c r="H22" s="16">
        <f>MAX(H3:H19)</f>
        <v>1.1000000000000001</v>
      </c>
      <c r="I22" s="16">
        <f>MAX(I3:I19)</f>
        <v>1</v>
      </c>
      <c r="J22" s="16">
        <f>MAX(J3:J19)</f>
        <v>1</v>
      </c>
      <c r="K22" s="16">
        <f>MAX(K3:K19)</f>
        <v>1</v>
      </c>
    </row>
    <row r="23" spans="1:13" x14ac:dyDescent="0.25">
      <c r="A23" t="s">
        <v>56</v>
      </c>
      <c r="C23">
        <f>MIN(C3:C19)</f>
        <v>5</v>
      </c>
      <c r="D23">
        <f>MIN(D3:D19)</f>
        <v>6</v>
      </c>
      <c r="E23">
        <f>MIN(E3:E19)</f>
        <v>45</v>
      </c>
      <c r="F23">
        <f>MIN(F3:F19)</f>
        <v>0</v>
      </c>
      <c r="H23" s="16">
        <f>MIN(H3:H19)</f>
        <v>0.5</v>
      </c>
      <c r="I23" s="16">
        <f>MIN(I3:I19)</f>
        <v>0.3</v>
      </c>
      <c r="J23" s="16">
        <f>MIN(J3:J19)</f>
        <v>0.45</v>
      </c>
      <c r="K23" s="16">
        <f>MIN(K3:K19)</f>
        <v>0</v>
      </c>
    </row>
    <row r="24" spans="1:13" x14ac:dyDescent="0.25">
      <c r="A24" t="s">
        <v>57</v>
      </c>
      <c r="C24">
        <f>AVERAGE(C3:C19)</f>
        <v>8.9411764705882355</v>
      </c>
      <c r="D24">
        <f>AVERAGE(D3:D19)</f>
        <v>16.941176470588236</v>
      </c>
      <c r="E24">
        <f>AVERAGE(E3:E19)</f>
        <v>81.647058823529406</v>
      </c>
      <c r="F24">
        <f>AVERAGE(F3:F19)</f>
        <v>0.88235294117647056</v>
      </c>
      <c r="H24" s="16">
        <f>AVERAGE(H3:H19)</f>
        <v>0.89411764705882346</v>
      </c>
      <c r="I24" s="16">
        <f>AVERAGE(I3:I19)</f>
        <v>0.84705882352941153</v>
      </c>
      <c r="J24" s="16">
        <f>AVERAGE(J3:J19)</f>
        <v>0.81647058823529417</v>
      </c>
      <c r="K24" s="16">
        <f>AVERAGE(K3:K19)</f>
        <v>0.88235294117647056</v>
      </c>
    </row>
  </sheetData>
  <conditionalFormatting sqref="C3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:K19">
    <cfRule type="cellIs" dxfId="2" priority="2" operator="lessThan">
      <formula>0.5</formula>
    </cfRule>
  </conditionalFormatting>
  <conditionalFormatting sqref="M3:M19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10" sqref="M10"/>
    </sheetView>
  </sheetViews>
  <sheetFormatPr defaultRowHeight="15" x14ac:dyDescent="0.25"/>
  <cols>
    <col min="1" max="1" width="19.140625" bestFit="1" customWidth="1"/>
    <col min="2" max="2" width="4.140625" bestFit="1" customWidth="1"/>
    <col min="3" max="3" width="3" bestFit="1" customWidth="1"/>
    <col min="4" max="4" width="10.7109375" bestFit="1" customWidth="1"/>
    <col min="5" max="5" width="3" bestFit="1" customWidth="1"/>
    <col min="6" max="6" width="10.5703125" bestFit="1" customWidth="1"/>
    <col min="7" max="7" width="3" bestFit="1" customWidth="1"/>
    <col min="8" max="8" width="9.7109375" bestFit="1" customWidth="1"/>
    <col min="9" max="9" width="3" bestFit="1" customWidth="1"/>
    <col min="10" max="10" width="9.5703125" bestFit="1" customWidth="1"/>
    <col min="11" max="11" width="2" bestFit="1" customWidth="1"/>
    <col min="12" max="12" width="6.5703125" bestFit="1" customWidth="1"/>
  </cols>
  <sheetData>
    <row r="1" spans="1:12" x14ac:dyDescent="0.25">
      <c r="A1" t="s">
        <v>59</v>
      </c>
      <c r="D1" t="s">
        <v>44</v>
      </c>
    </row>
    <row r="4" spans="1:12" x14ac:dyDescent="0.25">
      <c r="A4" t="s">
        <v>60</v>
      </c>
      <c r="B4" s="22" t="s">
        <v>5</v>
      </c>
      <c r="C4" s="22">
        <v>3</v>
      </c>
      <c r="D4" s="21" t="s">
        <v>66</v>
      </c>
      <c r="E4" s="21">
        <v>5</v>
      </c>
      <c r="F4" s="20" t="s">
        <v>67</v>
      </c>
      <c r="G4" s="20">
        <v>4</v>
      </c>
      <c r="H4" s="23" t="s">
        <v>68</v>
      </c>
      <c r="I4" s="23">
        <v>3</v>
      </c>
      <c r="J4" s="24" t="s">
        <v>69</v>
      </c>
      <c r="K4" s="24">
        <v>1</v>
      </c>
      <c r="L4" s="19" t="s">
        <v>70</v>
      </c>
    </row>
    <row r="5" spans="1:12" x14ac:dyDescent="0.25">
      <c r="B5" s="22"/>
      <c r="C5" s="22"/>
      <c r="D5" s="21"/>
      <c r="E5" s="21"/>
      <c r="F5" s="20"/>
      <c r="G5" s="20"/>
      <c r="H5" s="23"/>
      <c r="I5" s="23"/>
      <c r="J5" s="24"/>
      <c r="K5" s="24"/>
      <c r="L5" s="19"/>
    </row>
    <row r="6" spans="1:12" x14ac:dyDescent="0.25">
      <c r="A6" t="s">
        <v>61</v>
      </c>
      <c r="B6" s="22">
        <v>1</v>
      </c>
      <c r="C6" s="22">
        <f>C$4*B6</f>
        <v>3</v>
      </c>
      <c r="D6" s="21">
        <v>5</v>
      </c>
      <c r="E6" s="21">
        <f>E$4*D6</f>
        <v>25</v>
      </c>
      <c r="F6" s="20">
        <v>1</v>
      </c>
      <c r="G6" s="20">
        <f>G$4*F6</f>
        <v>4</v>
      </c>
      <c r="H6" s="23">
        <v>4</v>
      </c>
      <c r="I6" s="23">
        <f>I$4*H6</f>
        <v>12</v>
      </c>
      <c r="J6" s="24">
        <v>5</v>
      </c>
      <c r="K6" s="24">
        <f>K$4*J6</f>
        <v>5</v>
      </c>
      <c r="L6" s="19">
        <f>C6+E6+G6+I6+K6</f>
        <v>49</v>
      </c>
    </row>
    <row r="7" spans="1:12" x14ac:dyDescent="0.25">
      <c r="A7" t="s">
        <v>62</v>
      </c>
      <c r="B7" s="22">
        <v>4</v>
      </c>
      <c r="C7" s="22">
        <f t="shared" ref="C7:E10" si="0">C$4*B7</f>
        <v>12</v>
      </c>
      <c r="D7" s="21">
        <v>4</v>
      </c>
      <c r="E7" s="21">
        <f t="shared" si="0"/>
        <v>20</v>
      </c>
      <c r="F7" s="20">
        <v>3</v>
      </c>
      <c r="G7" s="20">
        <f>G$4*F7</f>
        <v>12</v>
      </c>
      <c r="H7" s="23">
        <v>2</v>
      </c>
      <c r="I7" s="23">
        <f>I$4*H7</f>
        <v>6</v>
      </c>
      <c r="J7" s="24">
        <v>1</v>
      </c>
      <c r="K7" s="24">
        <f>K$4*J7</f>
        <v>1</v>
      </c>
      <c r="L7" s="19">
        <f>C7+E7+G7+I7+K7</f>
        <v>51</v>
      </c>
    </row>
    <row r="8" spans="1:12" x14ac:dyDescent="0.25">
      <c r="A8" t="s">
        <v>63</v>
      </c>
      <c r="B8" s="22">
        <v>5</v>
      </c>
      <c r="C8" s="22">
        <f t="shared" si="0"/>
        <v>15</v>
      </c>
      <c r="D8" s="21">
        <v>1</v>
      </c>
      <c r="E8" s="21">
        <f t="shared" si="0"/>
        <v>5</v>
      </c>
      <c r="F8" s="20">
        <v>5</v>
      </c>
      <c r="G8" s="20">
        <f>G$4*F8</f>
        <v>20</v>
      </c>
      <c r="H8" s="23">
        <v>3</v>
      </c>
      <c r="I8" s="23">
        <f>I$4*H8</f>
        <v>9</v>
      </c>
      <c r="J8" s="24">
        <v>3</v>
      </c>
      <c r="K8" s="24">
        <f>K$4*J8</f>
        <v>3</v>
      </c>
      <c r="L8" s="19">
        <f>C8+E8+G8+I8+K8</f>
        <v>52</v>
      </c>
    </row>
    <row r="9" spans="1:12" x14ac:dyDescent="0.25">
      <c r="A9" t="s">
        <v>64</v>
      </c>
      <c r="B9" s="22">
        <v>3</v>
      </c>
      <c r="C9" s="22">
        <f t="shared" si="0"/>
        <v>9</v>
      </c>
      <c r="D9" s="21">
        <v>5</v>
      </c>
      <c r="E9" s="21">
        <f t="shared" si="0"/>
        <v>25</v>
      </c>
      <c r="F9" s="20">
        <v>4</v>
      </c>
      <c r="G9" s="20">
        <f>G$4*F9</f>
        <v>16</v>
      </c>
      <c r="H9" s="23">
        <v>4</v>
      </c>
      <c r="I9" s="23">
        <f>I$4*H9</f>
        <v>12</v>
      </c>
      <c r="J9" s="24">
        <v>3</v>
      </c>
      <c r="K9" s="24">
        <f>K$4*J9</f>
        <v>3</v>
      </c>
      <c r="L9" s="19">
        <f>C9+E9+G9+I9+K9</f>
        <v>65</v>
      </c>
    </row>
    <row r="10" spans="1:12" x14ac:dyDescent="0.25">
      <c r="A10" t="s">
        <v>65</v>
      </c>
      <c r="B10" s="22">
        <v>3</v>
      </c>
      <c r="C10" s="22">
        <f t="shared" si="0"/>
        <v>9</v>
      </c>
      <c r="D10" s="21">
        <v>5</v>
      </c>
      <c r="E10" s="21">
        <f t="shared" si="0"/>
        <v>25</v>
      </c>
      <c r="F10" s="20">
        <v>2</v>
      </c>
      <c r="G10" s="20">
        <f>G$4*F10</f>
        <v>8</v>
      </c>
      <c r="H10" s="23">
        <v>2</v>
      </c>
      <c r="I10" s="23">
        <f>I$4*H10</f>
        <v>6</v>
      </c>
      <c r="J10" s="24">
        <v>5</v>
      </c>
      <c r="K10" s="24">
        <f>K$4*J10</f>
        <v>5</v>
      </c>
      <c r="L10" s="19">
        <f>C10+E10+G10+I10+K10</f>
        <v>53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12.85546875" bestFit="1" customWidth="1"/>
    <col min="4" max="4" width="18.7109375" bestFit="1" customWidth="1"/>
    <col min="5" max="5" width="10.140625" style="1" bestFit="1" customWidth="1"/>
    <col min="6" max="6" width="11.140625" style="1" bestFit="1" customWidth="1"/>
    <col min="7" max="7" width="8.7109375" style="1" bestFit="1" customWidth="1"/>
    <col min="8" max="8" width="16.28515625" customWidth="1"/>
    <col min="9" max="9" width="15.140625" bestFit="1" customWidth="1"/>
    <col min="10" max="10" width="15.140625" customWidth="1"/>
    <col min="11" max="11" width="12.5703125" bestFit="1" customWidth="1"/>
    <col min="13" max="13" width="14.28515625" bestFit="1" customWidth="1"/>
  </cols>
  <sheetData>
    <row r="1" spans="1:13" s="27" customFormat="1" ht="75" x14ac:dyDescent="0.25">
      <c r="A1" s="27" t="s">
        <v>71</v>
      </c>
      <c r="B1" s="27" t="s">
        <v>72</v>
      </c>
      <c r="C1" s="27" t="s">
        <v>73</v>
      </c>
      <c r="D1" s="27" t="s">
        <v>74</v>
      </c>
      <c r="E1" s="28" t="s">
        <v>75</v>
      </c>
      <c r="F1" s="28" t="s">
        <v>76</v>
      </c>
      <c r="G1" s="28" t="s">
        <v>77</v>
      </c>
      <c r="H1" s="27" t="s">
        <v>114</v>
      </c>
      <c r="I1" s="27" t="s">
        <v>123</v>
      </c>
      <c r="J1" s="27" t="s">
        <v>122</v>
      </c>
      <c r="K1" s="27" t="s">
        <v>78</v>
      </c>
    </row>
    <row r="2" spans="1:13" x14ac:dyDescent="0.25">
      <c r="A2" s="25" t="s">
        <v>79</v>
      </c>
      <c r="B2" s="26">
        <v>1001</v>
      </c>
      <c r="C2">
        <v>9822</v>
      </c>
      <c r="D2" t="s">
        <v>80</v>
      </c>
      <c r="E2" s="1">
        <v>58.3</v>
      </c>
      <c r="F2" s="1">
        <v>98.4</v>
      </c>
      <c r="G2" s="1">
        <f>F2-E2</f>
        <v>40.100000000000009</v>
      </c>
      <c r="H2">
        <f>IF(F2&gt;50,G2*0.2,G2*0.1)</f>
        <v>8.0200000000000014</v>
      </c>
      <c r="I2" t="s">
        <v>115</v>
      </c>
      <c r="J2" t="s">
        <v>116</v>
      </c>
      <c r="K2" t="s">
        <v>81</v>
      </c>
      <c r="M2" t="s">
        <v>273</v>
      </c>
    </row>
    <row r="3" spans="1:13" x14ac:dyDescent="0.25">
      <c r="A3" s="25" t="s">
        <v>79</v>
      </c>
      <c r="B3" s="26">
        <v>1002</v>
      </c>
      <c r="C3">
        <v>2877</v>
      </c>
      <c r="D3" t="s">
        <v>82</v>
      </c>
      <c r="E3" s="1">
        <v>11.4</v>
      </c>
      <c r="F3" s="1">
        <v>16.3</v>
      </c>
      <c r="G3" s="1">
        <f t="shared" ref="G3:G66" si="0">F3-E3</f>
        <v>4.9000000000000004</v>
      </c>
      <c r="H3">
        <f t="shared" ref="H3:H66" si="1">IF(F3&gt;50,G3*0.2,G3*0.1)</f>
        <v>0.49000000000000005</v>
      </c>
      <c r="I3" t="s">
        <v>117</v>
      </c>
      <c r="J3" t="s">
        <v>118</v>
      </c>
      <c r="K3" t="s">
        <v>83</v>
      </c>
      <c r="M3" t="s">
        <v>107</v>
      </c>
    </row>
    <row r="4" spans="1:13" x14ac:dyDescent="0.25">
      <c r="A4" s="25" t="s">
        <v>79</v>
      </c>
      <c r="B4" s="26">
        <v>1003</v>
      </c>
      <c r="C4">
        <v>2499</v>
      </c>
      <c r="D4" t="s">
        <v>84</v>
      </c>
      <c r="E4" s="1">
        <v>6.2</v>
      </c>
      <c r="F4" s="1">
        <v>9.1999999999999993</v>
      </c>
      <c r="G4" s="1">
        <f t="shared" si="0"/>
        <v>2.9999999999999991</v>
      </c>
      <c r="H4">
        <f t="shared" si="1"/>
        <v>0.29999999999999993</v>
      </c>
      <c r="I4" t="s">
        <v>119</v>
      </c>
      <c r="J4" t="s">
        <v>22</v>
      </c>
      <c r="K4" t="s">
        <v>85</v>
      </c>
      <c r="M4" t="s">
        <v>108</v>
      </c>
    </row>
    <row r="5" spans="1:13" x14ac:dyDescent="0.25">
      <c r="A5" s="25" t="s">
        <v>79</v>
      </c>
      <c r="B5" s="26">
        <v>1004</v>
      </c>
      <c r="C5">
        <v>8722</v>
      </c>
      <c r="D5" t="s">
        <v>86</v>
      </c>
      <c r="E5" s="1">
        <v>344</v>
      </c>
      <c r="F5" s="1">
        <v>502</v>
      </c>
      <c r="G5" s="1">
        <f t="shared" si="0"/>
        <v>158</v>
      </c>
      <c r="H5">
        <f t="shared" si="1"/>
        <v>31.6</v>
      </c>
      <c r="I5" t="s">
        <v>115</v>
      </c>
      <c r="J5" t="s">
        <v>116</v>
      </c>
      <c r="K5" t="s">
        <v>85</v>
      </c>
      <c r="M5" t="s">
        <v>109</v>
      </c>
    </row>
    <row r="6" spans="1:13" x14ac:dyDescent="0.25">
      <c r="A6" s="25" t="s">
        <v>79</v>
      </c>
      <c r="B6" s="26">
        <v>1005</v>
      </c>
      <c r="C6">
        <v>1109</v>
      </c>
      <c r="D6" t="s">
        <v>87</v>
      </c>
      <c r="E6" s="1">
        <v>3</v>
      </c>
      <c r="F6" s="1">
        <v>8</v>
      </c>
      <c r="G6" s="1">
        <f t="shared" si="0"/>
        <v>5</v>
      </c>
      <c r="H6">
        <f t="shared" si="1"/>
        <v>0.5</v>
      </c>
      <c r="I6" t="s">
        <v>119</v>
      </c>
      <c r="J6" t="s">
        <v>22</v>
      </c>
      <c r="K6" t="s">
        <v>85</v>
      </c>
      <c r="M6" t="s">
        <v>110</v>
      </c>
    </row>
    <row r="7" spans="1:13" x14ac:dyDescent="0.25">
      <c r="A7" s="25" t="s">
        <v>79</v>
      </c>
      <c r="B7" s="26">
        <v>1006</v>
      </c>
      <c r="C7">
        <v>9822</v>
      </c>
      <c r="D7" t="s">
        <v>80</v>
      </c>
      <c r="E7" s="1">
        <v>58.3</v>
      </c>
      <c r="F7" s="1">
        <v>98.4</v>
      </c>
      <c r="G7" s="1">
        <f t="shared" si="0"/>
        <v>40.100000000000009</v>
      </c>
      <c r="H7">
        <f t="shared" si="1"/>
        <v>8.0200000000000014</v>
      </c>
      <c r="I7" t="s">
        <v>119</v>
      </c>
      <c r="J7" t="s">
        <v>22</v>
      </c>
      <c r="K7" t="s">
        <v>85</v>
      </c>
      <c r="M7" t="s">
        <v>111</v>
      </c>
    </row>
    <row r="8" spans="1:13" x14ac:dyDescent="0.25">
      <c r="A8" s="25" t="s">
        <v>79</v>
      </c>
      <c r="B8" s="26">
        <v>1007</v>
      </c>
      <c r="C8">
        <v>1109</v>
      </c>
      <c r="D8" t="s">
        <v>87</v>
      </c>
      <c r="E8" s="1">
        <v>3</v>
      </c>
      <c r="F8" s="1">
        <v>8</v>
      </c>
      <c r="G8" s="1">
        <f t="shared" si="0"/>
        <v>5</v>
      </c>
      <c r="H8">
        <f t="shared" si="1"/>
        <v>0.5</v>
      </c>
      <c r="I8" t="s">
        <v>120</v>
      </c>
      <c r="J8" t="s">
        <v>121</v>
      </c>
      <c r="K8" t="s">
        <v>81</v>
      </c>
      <c r="M8" t="s">
        <v>112</v>
      </c>
    </row>
    <row r="9" spans="1:13" x14ac:dyDescent="0.25">
      <c r="A9" s="25" t="s">
        <v>79</v>
      </c>
      <c r="B9" s="26">
        <v>1008</v>
      </c>
      <c r="C9">
        <v>2877</v>
      </c>
      <c r="D9" t="s">
        <v>82</v>
      </c>
      <c r="E9" s="1">
        <v>11.4</v>
      </c>
      <c r="F9" s="1">
        <v>16.3</v>
      </c>
      <c r="G9" s="1">
        <f t="shared" si="0"/>
        <v>4.9000000000000004</v>
      </c>
      <c r="H9">
        <f t="shared" si="1"/>
        <v>0.49000000000000005</v>
      </c>
      <c r="I9" t="s">
        <v>119</v>
      </c>
      <c r="J9" t="s">
        <v>22</v>
      </c>
      <c r="K9" t="s">
        <v>81</v>
      </c>
      <c r="M9" t="s">
        <v>113</v>
      </c>
    </row>
    <row r="10" spans="1:13" x14ac:dyDescent="0.25">
      <c r="A10" s="25" t="s">
        <v>79</v>
      </c>
      <c r="B10" s="26">
        <v>1009</v>
      </c>
      <c r="C10">
        <v>1109</v>
      </c>
      <c r="D10" t="s">
        <v>87</v>
      </c>
      <c r="E10" s="1">
        <v>3</v>
      </c>
      <c r="F10" s="1">
        <v>8</v>
      </c>
      <c r="G10" s="1">
        <f t="shared" si="0"/>
        <v>5</v>
      </c>
      <c r="H10">
        <f t="shared" si="1"/>
        <v>0.5</v>
      </c>
      <c r="I10" t="s">
        <v>119</v>
      </c>
      <c r="J10" t="s">
        <v>22</v>
      </c>
      <c r="K10" t="s">
        <v>85</v>
      </c>
    </row>
    <row r="11" spans="1:13" x14ac:dyDescent="0.25">
      <c r="A11" s="25" t="s">
        <v>79</v>
      </c>
      <c r="B11" s="26">
        <v>1010</v>
      </c>
      <c r="C11">
        <v>2877</v>
      </c>
      <c r="D11" t="s">
        <v>82</v>
      </c>
      <c r="E11" s="1">
        <v>11.4</v>
      </c>
      <c r="F11" s="1">
        <v>16.3</v>
      </c>
      <c r="G11" s="1">
        <f t="shared" si="0"/>
        <v>4.9000000000000004</v>
      </c>
      <c r="H11">
        <f t="shared" si="1"/>
        <v>0.49000000000000005</v>
      </c>
      <c r="I11" t="s">
        <v>117</v>
      </c>
      <c r="J11" t="s">
        <v>118</v>
      </c>
      <c r="K11" t="s">
        <v>88</v>
      </c>
    </row>
    <row r="12" spans="1:13" x14ac:dyDescent="0.25">
      <c r="A12" s="25" t="s">
        <v>79</v>
      </c>
      <c r="B12" s="26">
        <v>1011</v>
      </c>
      <c r="C12">
        <v>2877</v>
      </c>
      <c r="D12" t="s">
        <v>82</v>
      </c>
      <c r="E12" s="1">
        <v>11.4</v>
      </c>
      <c r="F12" s="1">
        <v>16.3</v>
      </c>
      <c r="G12" s="1">
        <f t="shared" si="0"/>
        <v>4.9000000000000004</v>
      </c>
      <c r="H12">
        <f t="shared" si="1"/>
        <v>0.49000000000000005</v>
      </c>
      <c r="I12" t="s">
        <v>117</v>
      </c>
      <c r="J12" t="s">
        <v>118</v>
      </c>
      <c r="K12" t="s">
        <v>85</v>
      </c>
    </row>
    <row r="13" spans="1:13" x14ac:dyDescent="0.25">
      <c r="A13" s="25" t="s">
        <v>79</v>
      </c>
      <c r="B13" s="26">
        <v>1012</v>
      </c>
      <c r="C13">
        <v>4421</v>
      </c>
      <c r="D13" t="s">
        <v>89</v>
      </c>
      <c r="E13" s="1">
        <v>45</v>
      </c>
      <c r="F13" s="1">
        <v>87</v>
      </c>
      <c r="G13" s="1">
        <f t="shared" si="0"/>
        <v>42</v>
      </c>
      <c r="H13">
        <f t="shared" si="1"/>
        <v>8.4</v>
      </c>
      <c r="I13" t="s">
        <v>119</v>
      </c>
      <c r="J13" t="s">
        <v>22</v>
      </c>
      <c r="K13" t="s">
        <v>81</v>
      </c>
    </row>
    <row r="14" spans="1:13" x14ac:dyDescent="0.25">
      <c r="A14" s="25" t="s">
        <v>79</v>
      </c>
      <c r="B14" s="26">
        <v>1013</v>
      </c>
      <c r="C14">
        <v>9212</v>
      </c>
      <c r="D14" t="s">
        <v>90</v>
      </c>
      <c r="E14" s="1">
        <v>4</v>
      </c>
      <c r="F14" s="1">
        <v>7</v>
      </c>
      <c r="G14" s="1">
        <f t="shared" si="0"/>
        <v>3</v>
      </c>
      <c r="H14">
        <f t="shared" si="1"/>
        <v>0.30000000000000004</v>
      </c>
      <c r="I14" t="s">
        <v>120</v>
      </c>
      <c r="J14" t="s">
        <v>121</v>
      </c>
      <c r="K14" t="s">
        <v>88</v>
      </c>
    </row>
    <row r="15" spans="1:13" x14ac:dyDescent="0.25">
      <c r="A15" s="25" t="s">
        <v>79</v>
      </c>
      <c r="B15" s="26">
        <v>1014</v>
      </c>
      <c r="C15">
        <v>8722</v>
      </c>
      <c r="D15" t="s">
        <v>86</v>
      </c>
      <c r="E15" s="1">
        <v>344</v>
      </c>
      <c r="F15" s="1">
        <v>502</v>
      </c>
      <c r="G15" s="1">
        <f t="shared" si="0"/>
        <v>158</v>
      </c>
      <c r="H15">
        <f t="shared" si="1"/>
        <v>31.6</v>
      </c>
      <c r="I15" t="s">
        <v>115</v>
      </c>
      <c r="J15" t="s">
        <v>116</v>
      </c>
      <c r="K15" t="s">
        <v>83</v>
      </c>
    </row>
    <row r="16" spans="1:13" x14ac:dyDescent="0.25">
      <c r="A16" s="25" t="s">
        <v>79</v>
      </c>
      <c r="B16" s="26">
        <v>1015</v>
      </c>
      <c r="C16">
        <v>2877</v>
      </c>
      <c r="D16" t="s">
        <v>82</v>
      </c>
      <c r="E16" s="1">
        <v>11.4</v>
      </c>
      <c r="F16" s="1">
        <v>16.3</v>
      </c>
      <c r="G16" s="1">
        <f t="shared" si="0"/>
        <v>4.9000000000000004</v>
      </c>
      <c r="H16">
        <f t="shared" si="1"/>
        <v>0.49000000000000005</v>
      </c>
      <c r="I16" t="s">
        <v>120</v>
      </c>
      <c r="J16" t="s">
        <v>121</v>
      </c>
      <c r="K16" t="s">
        <v>85</v>
      </c>
    </row>
    <row r="17" spans="1:11" x14ac:dyDescent="0.25">
      <c r="A17" s="25" t="s">
        <v>79</v>
      </c>
      <c r="B17" s="26">
        <v>1016</v>
      </c>
      <c r="C17">
        <v>2499</v>
      </c>
      <c r="D17" t="s">
        <v>84</v>
      </c>
      <c r="E17" s="1">
        <v>6.2</v>
      </c>
      <c r="F17" s="1">
        <v>9.1999999999999993</v>
      </c>
      <c r="G17" s="1">
        <f t="shared" si="0"/>
        <v>2.9999999999999991</v>
      </c>
      <c r="H17">
        <f t="shared" si="1"/>
        <v>0.29999999999999993</v>
      </c>
      <c r="I17" t="s">
        <v>119</v>
      </c>
      <c r="J17" t="s">
        <v>22</v>
      </c>
      <c r="K17" t="s">
        <v>83</v>
      </c>
    </row>
    <row r="18" spans="1:11" x14ac:dyDescent="0.25">
      <c r="A18" s="25" t="s">
        <v>91</v>
      </c>
      <c r="B18" s="26">
        <v>1017</v>
      </c>
      <c r="C18">
        <v>2242</v>
      </c>
      <c r="D18" t="s">
        <v>92</v>
      </c>
      <c r="E18" s="1">
        <v>60</v>
      </c>
      <c r="F18" s="1">
        <v>124</v>
      </c>
      <c r="G18" s="1">
        <f t="shared" si="0"/>
        <v>64</v>
      </c>
      <c r="H18">
        <f t="shared" si="1"/>
        <v>12.8</v>
      </c>
      <c r="I18" t="s">
        <v>117</v>
      </c>
      <c r="J18" t="s">
        <v>118</v>
      </c>
      <c r="K18" t="s">
        <v>81</v>
      </c>
    </row>
    <row r="19" spans="1:11" x14ac:dyDescent="0.25">
      <c r="A19" s="25" t="s">
        <v>91</v>
      </c>
      <c r="B19" s="26">
        <v>1018</v>
      </c>
      <c r="C19">
        <v>1109</v>
      </c>
      <c r="D19" t="s">
        <v>87</v>
      </c>
      <c r="E19" s="1">
        <v>3</v>
      </c>
      <c r="F19" s="1">
        <v>8</v>
      </c>
      <c r="G19" s="1">
        <f t="shared" si="0"/>
        <v>5</v>
      </c>
      <c r="H19">
        <f t="shared" si="1"/>
        <v>0.5</v>
      </c>
      <c r="I19" t="s">
        <v>119</v>
      </c>
      <c r="J19" t="s">
        <v>22</v>
      </c>
      <c r="K19" t="s">
        <v>83</v>
      </c>
    </row>
    <row r="20" spans="1:11" x14ac:dyDescent="0.25">
      <c r="A20" s="25" t="s">
        <v>91</v>
      </c>
      <c r="B20" s="26">
        <v>1019</v>
      </c>
      <c r="C20">
        <v>2499</v>
      </c>
      <c r="D20" t="s">
        <v>84</v>
      </c>
      <c r="E20" s="1">
        <v>6.2</v>
      </c>
      <c r="F20" s="1">
        <v>9.1999999999999993</v>
      </c>
      <c r="G20" s="1">
        <f t="shared" si="0"/>
        <v>2.9999999999999991</v>
      </c>
      <c r="H20">
        <f t="shared" si="1"/>
        <v>0.29999999999999993</v>
      </c>
      <c r="I20" t="s">
        <v>119</v>
      </c>
      <c r="J20" t="s">
        <v>22</v>
      </c>
      <c r="K20" t="s">
        <v>88</v>
      </c>
    </row>
    <row r="21" spans="1:11" x14ac:dyDescent="0.25">
      <c r="A21" s="25" t="s">
        <v>91</v>
      </c>
      <c r="B21" s="26">
        <v>1020</v>
      </c>
      <c r="C21">
        <v>2499</v>
      </c>
      <c r="D21" t="s">
        <v>84</v>
      </c>
      <c r="E21" s="1">
        <v>6.2</v>
      </c>
      <c r="F21" s="1">
        <v>9.1999999999999993</v>
      </c>
      <c r="G21" s="1">
        <f t="shared" si="0"/>
        <v>2.9999999999999991</v>
      </c>
      <c r="H21">
        <f t="shared" si="1"/>
        <v>0.29999999999999993</v>
      </c>
      <c r="I21" t="s">
        <v>119</v>
      </c>
      <c r="J21" t="s">
        <v>22</v>
      </c>
      <c r="K21" t="s">
        <v>93</v>
      </c>
    </row>
    <row r="22" spans="1:11" x14ac:dyDescent="0.25">
      <c r="A22" s="25" t="s">
        <v>91</v>
      </c>
      <c r="B22" s="26">
        <v>1021</v>
      </c>
      <c r="C22">
        <v>1109</v>
      </c>
      <c r="D22" t="s">
        <v>87</v>
      </c>
      <c r="E22" s="1">
        <v>3</v>
      </c>
      <c r="F22" s="1">
        <v>8</v>
      </c>
      <c r="G22" s="1">
        <f t="shared" si="0"/>
        <v>5</v>
      </c>
      <c r="H22">
        <f t="shared" si="1"/>
        <v>0.5</v>
      </c>
      <c r="I22" t="s">
        <v>117</v>
      </c>
      <c r="J22" t="s">
        <v>118</v>
      </c>
      <c r="K22" t="s">
        <v>88</v>
      </c>
    </row>
    <row r="23" spans="1:11" x14ac:dyDescent="0.25">
      <c r="A23" s="25" t="s">
        <v>91</v>
      </c>
      <c r="B23" s="26">
        <v>1022</v>
      </c>
      <c r="C23">
        <v>2877</v>
      </c>
      <c r="D23" t="s">
        <v>82</v>
      </c>
      <c r="E23" s="1">
        <v>11.4</v>
      </c>
      <c r="F23" s="1">
        <v>16.3</v>
      </c>
      <c r="G23" s="1">
        <f t="shared" si="0"/>
        <v>4.9000000000000004</v>
      </c>
      <c r="H23">
        <f t="shared" si="1"/>
        <v>0.49000000000000005</v>
      </c>
      <c r="I23" t="s">
        <v>119</v>
      </c>
      <c r="J23" t="s">
        <v>22</v>
      </c>
      <c r="K23" t="s">
        <v>94</v>
      </c>
    </row>
    <row r="24" spans="1:11" x14ac:dyDescent="0.25">
      <c r="A24" s="25" t="s">
        <v>91</v>
      </c>
      <c r="B24" s="26">
        <v>1023</v>
      </c>
      <c r="C24">
        <v>1109</v>
      </c>
      <c r="D24" t="s">
        <v>87</v>
      </c>
      <c r="E24" s="1">
        <v>3</v>
      </c>
      <c r="F24" s="1">
        <v>8</v>
      </c>
      <c r="G24" s="1">
        <f t="shared" si="0"/>
        <v>5</v>
      </c>
      <c r="H24">
        <f t="shared" si="1"/>
        <v>0.5</v>
      </c>
      <c r="I24" t="s">
        <v>120</v>
      </c>
      <c r="J24" t="s">
        <v>121</v>
      </c>
      <c r="K24" t="s">
        <v>81</v>
      </c>
    </row>
    <row r="25" spans="1:11" x14ac:dyDescent="0.25">
      <c r="A25" s="25" t="s">
        <v>91</v>
      </c>
      <c r="B25" s="26">
        <v>1024</v>
      </c>
      <c r="C25">
        <v>9212</v>
      </c>
      <c r="D25" t="s">
        <v>90</v>
      </c>
      <c r="E25" s="1">
        <v>4</v>
      </c>
      <c r="F25" s="1">
        <v>7</v>
      </c>
      <c r="G25" s="1">
        <f t="shared" si="0"/>
        <v>3</v>
      </c>
      <c r="H25">
        <f t="shared" si="1"/>
        <v>0.30000000000000004</v>
      </c>
      <c r="I25" t="s">
        <v>117</v>
      </c>
      <c r="J25" t="s">
        <v>118</v>
      </c>
      <c r="K25" t="s">
        <v>94</v>
      </c>
    </row>
    <row r="26" spans="1:11" x14ac:dyDescent="0.25">
      <c r="A26" s="25" t="s">
        <v>91</v>
      </c>
      <c r="B26" s="26">
        <v>1025</v>
      </c>
      <c r="C26">
        <v>2877</v>
      </c>
      <c r="D26" t="s">
        <v>82</v>
      </c>
      <c r="E26" s="1">
        <v>11.4</v>
      </c>
      <c r="F26" s="1">
        <v>16.3</v>
      </c>
      <c r="G26" s="1">
        <f t="shared" si="0"/>
        <v>4.9000000000000004</v>
      </c>
      <c r="H26">
        <f t="shared" si="1"/>
        <v>0.49000000000000005</v>
      </c>
      <c r="I26" t="s">
        <v>120</v>
      </c>
      <c r="J26" t="s">
        <v>121</v>
      </c>
      <c r="K26" t="s">
        <v>93</v>
      </c>
    </row>
    <row r="27" spans="1:11" x14ac:dyDescent="0.25">
      <c r="A27" s="25" t="s">
        <v>91</v>
      </c>
      <c r="B27" s="26">
        <v>1026</v>
      </c>
      <c r="C27">
        <v>6119</v>
      </c>
      <c r="D27" t="s">
        <v>95</v>
      </c>
      <c r="E27" s="1">
        <v>9</v>
      </c>
      <c r="F27" s="1">
        <v>14</v>
      </c>
      <c r="G27" s="1">
        <f t="shared" si="0"/>
        <v>5</v>
      </c>
      <c r="H27">
        <f t="shared" si="1"/>
        <v>0.5</v>
      </c>
      <c r="I27" t="s">
        <v>120</v>
      </c>
      <c r="J27" t="s">
        <v>121</v>
      </c>
      <c r="K27" t="s">
        <v>81</v>
      </c>
    </row>
    <row r="28" spans="1:11" x14ac:dyDescent="0.25">
      <c r="A28" s="25" t="s">
        <v>91</v>
      </c>
      <c r="B28" s="26">
        <v>1027</v>
      </c>
      <c r="C28">
        <v>6119</v>
      </c>
      <c r="D28" t="s">
        <v>95</v>
      </c>
      <c r="E28" s="1">
        <v>9</v>
      </c>
      <c r="F28" s="1">
        <v>14</v>
      </c>
      <c r="G28" s="1">
        <f t="shared" si="0"/>
        <v>5</v>
      </c>
      <c r="H28">
        <f t="shared" si="1"/>
        <v>0.5</v>
      </c>
      <c r="I28" t="s">
        <v>115</v>
      </c>
      <c r="J28" t="s">
        <v>116</v>
      </c>
      <c r="K28" t="s">
        <v>93</v>
      </c>
    </row>
    <row r="29" spans="1:11" x14ac:dyDescent="0.25">
      <c r="A29" s="25" t="s">
        <v>91</v>
      </c>
      <c r="B29" s="26">
        <v>1028</v>
      </c>
      <c r="C29">
        <v>8722</v>
      </c>
      <c r="D29" t="s">
        <v>86</v>
      </c>
      <c r="E29" s="1">
        <v>344</v>
      </c>
      <c r="F29" s="1">
        <v>502</v>
      </c>
      <c r="G29" s="1">
        <f t="shared" si="0"/>
        <v>158</v>
      </c>
      <c r="H29">
        <f t="shared" si="1"/>
        <v>31.6</v>
      </c>
      <c r="I29" t="s">
        <v>115</v>
      </c>
      <c r="J29" t="s">
        <v>116</v>
      </c>
      <c r="K29" t="s">
        <v>85</v>
      </c>
    </row>
    <row r="30" spans="1:11" x14ac:dyDescent="0.25">
      <c r="A30" s="25" t="s">
        <v>91</v>
      </c>
      <c r="B30" s="26">
        <v>1029</v>
      </c>
      <c r="C30">
        <v>2499</v>
      </c>
      <c r="D30" t="s">
        <v>84</v>
      </c>
      <c r="E30" s="1">
        <v>6.2</v>
      </c>
      <c r="F30" s="1">
        <v>9.1999999999999993</v>
      </c>
      <c r="G30" s="1">
        <f t="shared" si="0"/>
        <v>2.9999999999999991</v>
      </c>
      <c r="H30">
        <f t="shared" si="1"/>
        <v>0.29999999999999993</v>
      </c>
      <c r="I30" t="s">
        <v>117</v>
      </c>
      <c r="J30" t="s">
        <v>118</v>
      </c>
      <c r="K30" t="s">
        <v>85</v>
      </c>
    </row>
    <row r="31" spans="1:11" x14ac:dyDescent="0.25">
      <c r="A31" s="25" t="s">
        <v>91</v>
      </c>
      <c r="B31" s="26">
        <v>1030</v>
      </c>
      <c r="C31">
        <v>4421</v>
      </c>
      <c r="D31" t="s">
        <v>89</v>
      </c>
      <c r="E31" s="1">
        <v>45</v>
      </c>
      <c r="F31" s="1">
        <v>87</v>
      </c>
      <c r="G31" s="1">
        <f t="shared" si="0"/>
        <v>42</v>
      </c>
      <c r="H31">
        <f t="shared" si="1"/>
        <v>8.4</v>
      </c>
      <c r="I31" t="s">
        <v>117</v>
      </c>
      <c r="J31" t="s">
        <v>118</v>
      </c>
      <c r="K31" t="s">
        <v>93</v>
      </c>
    </row>
    <row r="32" spans="1:11" x14ac:dyDescent="0.25">
      <c r="A32" s="25" t="s">
        <v>91</v>
      </c>
      <c r="B32" s="26">
        <v>1031</v>
      </c>
      <c r="C32">
        <v>1109</v>
      </c>
      <c r="D32" t="s">
        <v>87</v>
      </c>
      <c r="E32" s="1">
        <v>3</v>
      </c>
      <c r="F32" s="1">
        <v>8</v>
      </c>
      <c r="G32" s="1">
        <f t="shared" si="0"/>
        <v>5</v>
      </c>
      <c r="H32">
        <f t="shared" si="1"/>
        <v>0.5</v>
      </c>
      <c r="I32" t="s">
        <v>117</v>
      </c>
      <c r="J32" t="s">
        <v>118</v>
      </c>
      <c r="K32" t="s">
        <v>83</v>
      </c>
    </row>
    <row r="33" spans="1:11" x14ac:dyDescent="0.25">
      <c r="A33" s="25" t="s">
        <v>91</v>
      </c>
      <c r="B33" s="26">
        <v>1032</v>
      </c>
      <c r="C33">
        <v>2877</v>
      </c>
      <c r="D33" t="s">
        <v>82</v>
      </c>
      <c r="E33" s="1">
        <v>11.4</v>
      </c>
      <c r="F33" s="1">
        <v>16.3</v>
      </c>
      <c r="G33" s="1">
        <f t="shared" si="0"/>
        <v>4.9000000000000004</v>
      </c>
      <c r="H33">
        <f t="shared" si="1"/>
        <v>0.49000000000000005</v>
      </c>
      <c r="I33" t="s">
        <v>115</v>
      </c>
      <c r="J33" t="s">
        <v>116</v>
      </c>
      <c r="K33" t="s">
        <v>85</v>
      </c>
    </row>
    <row r="34" spans="1:11" x14ac:dyDescent="0.25">
      <c r="A34" s="25" t="s">
        <v>91</v>
      </c>
      <c r="B34" s="26">
        <v>1033</v>
      </c>
      <c r="C34">
        <v>9822</v>
      </c>
      <c r="D34" t="s">
        <v>80</v>
      </c>
      <c r="E34" s="1">
        <v>58.3</v>
      </c>
      <c r="F34" s="1">
        <v>98.4</v>
      </c>
      <c r="G34" s="1">
        <f t="shared" si="0"/>
        <v>40.100000000000009</v>
      </c>
      <c r="H34">
        <f t="shared" si="1"/>
        <v>8.0200000000000014</v>
      </c>
      <c r="I34" t="s">
        <v>117</v>
      </c>
      <c r="J34" t="s">
        <v>118</v>
      </c>
      <c r="K34" t="s">
        <v>83</v>
      </c>
    </row>
    <row r="35" spans="1:11" x14ac:dyDescent="0.25">
      <c r="A35" s="25" t="s">
        <v>91</v>
      </c>
      <c r="B35" s="26">
        <v>1034</v>
      </c>
      <c r="C35">
        <v>2877</v>
      </c>
      <c r="D35" t="s">
        <v>82</v>
      </c>
      <c r="E35" s="1">
        <v>11.4</v>
      </c>
      <c r="F35" s="1">
        <v>16.3</v>
      </c>
      <c r="G35" s="1">
        <f t="shared" si="0"/>
        <v>4.9000000000000004</v>
      </c>
      <c r="H35">
        <f t="shared" si="1"/>
        <v>0.49000000000000005</v>
      </c>
      <c r="I35" t="s">
        <v>117</v>
      </c>
      <c r="J35" t="s">
        <v>118</v>
      </c>
      <c r="K35" t="s">
        <v>88</v>
      </c>
    </row>
    <row r="36" spans="1:11" x14ac:dyDescent="0.25">
      <c r="A36" s="25" t="s">
        <v>96</v>
      </c>
      <c r="B36" s="26">
        <v>1035</v>
      </c>
      <c r="C36">
        <v>2499</v>
      </c>
      <c r="D36" t="s">
        <v>84</v>
      </c>
      <c r="E36" s="1">
        <v>6.2</v>
      </c>
      <c r="F36" s="1">
        <v>9.1999999999999993</v>
      </c>
      <c r="G36" s="1">
        <f t="shared" si="0"/>
        <v>2.9999999999999991</v>
      </c>
      <c r="H36">
        <f t="shared" si="1"/>
        <v>0.29999999999999993</v>
      </c>
      <c r="I36" t="s">
        <v>120</v>
      </c>
      <c r="J36" t="s">
        <v>121</v>
      </c>
      <c r="K36" t="s">
        <v>83</v>
      </c>
    </row>
    <row r="37" spans="1:11" x14ac:dyDescent="0.25">
      <c r="A37" s="25" t="s">
        <v>96</v>
      </c>
      <c r="B37" s="26">
        <v>1036</v>
      </c>
      <c r="C37">
        <v>2499</v>
      </c>
      <c r="D37" t="s">
        <v>84</v>
      </c>
      <c r="E37" s="1">
        <v>6.2</v>
      </c>
      <c r="F37" s="1">
        <v>9.1999999999999993</v>
      </c>
      <c r="G37" s="1">
        <f t="shared" si="0"/>
        <v>2.9999999999999991</v>
      </c>
      <c r="H37">
        <f t="shared" si="1"/>
        <v>0.29999999999999993</v>
      </c>
      <c r="I37" t="s">
        <v>117</v>
      </c>
      <c r="J37" t="s">
        <v>118</v>
      </c>
      <c r="K37" t="s">
        <v>93</v>
      </c>
    </row>
    <row r="38" spans="1:11" x14ac:dyDescent="0.25">
      <c r="A38" s="25" t="s">
        <v>96</v>
      </c>
      <c r="B38" s="26">
        <v>1037</v>
      </c>
      <c r="C38">
        <v>6622</v>
      </c>
      <c r="D38" t="s">
        <v>97</v>
      </c>
      <c r="E38" s="1">
        <v>42</v>
      </c>
      <c r="F38" s="1">
        <v>77</v>
      </c>
      <c r="G38" s="1">
        <f t="shared" si="0"/>
        <v>35</v>
      </c>
      <c r="H38">
        <f t="shared" si="1"/>
        <v>7</v>
      </c>
      <c r="I38" t="s">
        <v>117</v>
      </c>
      <c r="J38" t="s">
        <v>118</v>
      </c>
      <c r="K38" t="s">
        <v>93</v>
      </c>
    </row>
    <row r="39" spans="1:11" x14ac:dyDescent="0.25">
      <c r="A39" s="25" t="s">
        <v>96</v>
      </c>
      <c r="B39" s="26">
        <v>1038</v>
      </c>
      <c r="C39">
        <v>2499</v>
      </c>
      <c r="D39" t="s">
        <v>84</v>
      </c>
      <c r="E39" s="1">
        <v>6.2</v>
      </c>
      <c r="F39" s="1">
        <v>9.1999999999999993</v>
      </c>
      <c r="G39" s="1">
        <f t="shared" si="0"/>
        <v>2.9999999999999991</v>
      </c>
      <c r="H39">
        <f t="shared" si="1"/>
        <v>0.29999999999999993</v>
      </c>
      <c r="I39" t="s">
        <v>117</v>
      </c>
      <c r="J39" t="s">
        <v>118</v>
      </c>
      <c r="K39" t="s">
        <v>93</v>
      </c>
    </row>
    <row r="40" spans="1:11" x14ac:dyDescent="0.25">
      <c r="A40" s="25" t="s">
        <v>96</v>
      </c>
      <c r="B40" s="26">
        <v>1039</v>
      </c>
      <c r="C40">
        <v>2877</v>
      </c>
      <c r="D40" t="s">
        <v>82</v>
      </c>
      <c r="E40" s="1">
        <v>11.4</v>
      </c>
      <c r="F40" s="1">
        <v>16.3</v>
      </c>
      <c r="G40" s="1">
        <f t="shared" si="0"/>
        <v>4.9000000000000004</v>
      </c>
      <c r="H40">
        <f t="shared" si="1"/>
        <v>0.49000000000000005</v>
      </c>
      <c r="I40" t="s">
        <v>117</v>
      </c>
      <c r="J40" t="s">
        <v>118</v>
      </c>
      <c r="K40" t="s">
        <v>83</v>
      </c>
    </row>
    <row r="41" spans="1:11" x14ac:dyDescent="0.25">
      <c r="A41" s="25" t="s">
        <v>96</v>
      </c>
      <c r="B41" s="26">
        <v>1040</v>
      </c>
      <c r="C41">
        <v>1109</v>
      </c>
      <c r="D41" t="s">
        <v>87</v>
      </c>
      <c r="E41" s="1">
        <v>3</v>
      </c>
      <c r="F41" s="1">
        <v>8</v>
      </c>
      <c r="G41" s="1">
        <f t="shared" si="0"/>
        <v>5</v>
      </c>
      <c r="H41">
        <f t="shared" si="1"/>
        <v>0.5</v>
      </c>
      <c r="I41" t="s">
        <v>117</v>
      </c>
      <c r="J41" t="s">
        <v>118</v>
      </c>
      <c r="K41" t="s">
        <v>85</v>
      </c>
    </row>
    <row r="42" spans="1:11" x14ac:dyDescent="0.25">
      <c r="A42" s="25" t="s">
        <v>96</v>
      </c>
      <c r="B42" s="26">
        <v>1041</v>
      </c>
      <c r="C42">
        <v>2499</v>
      </c>
      <c r="D42" t="s">
        <v>84</v>
      </c>
      <c r="E42" s="1">
        <v>6.2</v>
      </c>
      <c r="F42" s="1">
        <v>9.1999999999999993</v>
      </c>
      <c r="G42" s="1">
        <f t="shared" si="0"/>
        <v>2.9999999999999991</v>
      </c>
      <c r="H42">
        <f t="shared" si="1"/>
        <v>0.29999999999999993</v>
      </c>
      <c r="I42" t="s">
        <v>115</v>
      </c>
      <c r="J42" t="s">
        <v>116</v>
      </c>
      <c r="K42" t="s">
        <v>81</v>
      </c>
    </row>
    <row r="43" spans="1:11" x14ac:dyDescent="0.25">
      <c r="A43" s="25" t="s">
        <v>96</v>
      </c>
      <c r="B43" s="26">
        <v>1042</v>
      </c>
      <c r="C43">
        <v>8722</v>
      </c>
      <c r="D43" t="s">
        <v>86</v>
      </c>
      <c r="E43" s="1">
        <v>344</v>
      </c>
      <c r="F43" s="1">
        <v>502</v>
      </c>
      <c r="G43" s="1">
        <f t="shared" si="0"/>
        <v>158</v>
      </c>
      <c r="H43">
        <f t="shared" si="1"/>
        <v>31.6</v>
      </c>
      <c r="I43" t="s">
        <v>119</v>
      </c>
      <c r="J43" t="s">
        <v>22</v>
      </c>
      <c r="K43" t="s">
        <v>81</v>
      </c>
    </row>
    <row r="44" spans="1:11" x14ac:dyDescent="0.25">
      <c r="A44" s="25" t="s">
        <v>96</v>
      </c>
      <c r="B44" s="26">
        <v>1043</v>
      </c>
      <c r="C44">
        <v>2242</v>
      </c>
      <c r="D44" t="s">
        <v>92</v>
      </c>
      <c r="E44" s="1">
        <v>60</v>
      </c>
      <c r="F44" s="1">
        <v>124</v>
      </c>
      <c r="G44" s="1">
        <f t="shared" si="0"/>
        <v>64</v>
      </c>
      <c r="H44">
        <f t="shared" si="1"/>
        <v>12.8</v>
      </c>
      <c r="I44" t="s">
        <v>119</v>
      </c>
      <c r="J44" t="s">
        <v>22</v>
      </c>
      <c r="K44" t="s">
        <v>83</v>
      </c>
    </row>
    <row r="45" spans="1:11" x14ac:dyDescent="0.25">
      <c r="A45" s="25" t="s">
        <v>96</v>
      </c>
      <c r="B45" s="26">
        <v>1044</v>
      </c>
      <c r="C45">
        <v>2877</v>
      </c>
      <c r="D45" t="s">
        <v>82</v>
      </c>
      <c r="E45" s="1">
        <v>11.4</v>
      </c>
      <c r="F45" s="1">
        <v>16.3</v>
      </c>
      <c r="G45" s="1">
        <f t="shared" si="0"/>
        <v>4.9000000000000004</v>
      </c>
      <c r="H45">
        <f t="shared" si="1"/>
        <v>0.49000000000000005</v>
      </c>
      <c r="I45" t="s">
        <v>119</v>
      </c>
      <c r="J45" t="s">
        <v>22</v>
      </c>
      <c r="K45" t="s">
        <v>83</v>
      </c>
    </row>
    <row r="46" spans="1:11" x14ac:dyDescent="0.25">
      <c r="A46" s="25" t="s">
        <v>96</v>
      </c>
      <c r="B46" s="26">
        <v>1045</v>
      </c>
      <c r="C46">
        <v>8722</v>
      </c>
      <c r="D46" t="s">
        <v>86</v>
      </c>
      <c r="E46" s="1">
        <v>344</v>
      </c>
      <c r="F46" s="1">
        <v>502</v>
      </c>
      <c r="G46" s="1">
        <f t="shared" si="0"/>
        <v>158</v>
      </c>
      <c r="H46">
        <f t="shared" si="1"/>
        <v>31.6</v>
      </c>
      <c r="I46" t="s">
        <v>120</v>
      </c>
      <c r="J46" t="s">
        <v>121</v>
      </c>
      <c r="K46" t="s">
        <v>85</v>
      </c>
    </row>
    <row r="47" spans="1:11" x14ac:dyDescent="0.25">
      <c r="A47" s="25" t="s">
        <v>96</v>
      </c>
      <c r="B47" s="26">
        <v>1046</v>
      </c>
      <c r="C47">
        <v>6119</v>
      </c>
      <c r="D47" t="s">
        <v>95</v>
      </c>
      <c r="E47" s="1">
        <v>9</v>
      </c>
      <c r="F47" s="1">
        <v>14</v>
      </c>
      <c r="G47" s="1">
        <f t="shared" si="0"/>
        <v>5</v>
      </c>
      <c r="H47">
        <f t="shared" si="1"/>
        <v>0.5</v>
      </c>
      <c r="I47" t="s">
        <v>117</v>
      </c>
      <c r="J47" t="s">
        <v>118</v>
      </c>
      <c r="K47" t="s">
        <v>94</v>
      </c>
    </row>
    <row r="48" spans="1:11" x14ac:dyDescent="0.25">
      <c r="A48" s="25" t="s">
        <v>96</v>
      </c>
      <c r="B48" s="26">
        <v>1047</v>
      </c>
      <c r="C48">
        <v>6622</v>
      </c>
      <c r="D48" t="s">
        <v>97</v>
      </c>
      <c r="E48" s="1">
        <v>42</v>
      </c>
      <c r="F48" s="1">
        <v>77</v>
      </c>
      <c r="G48" s="1">
        <f t="shared" si="0"/>
        <v>35</v>
      </c>
      <c r="H48">
        <f t="shared" si="1"/>
        <v>7</v>
      </c>
      <c r="I48" t="s">
        <v>120</v>
      </c>
      <c r="J48" t="s">
        <v>121</v>
      </c>
      <c r="K48" t="s">
        <v>85</v>
      </c>
    </row>
    <row r="49" spans="1:11" x14ac:dyDescent="0.25">
      <c r="A49" s="25" t="s">
        <v>96</v>
      </c>
      <c r="B49" s="26">
        <v>1048</v>
      </c>
      <c r="C49">
        <v>8722</v>
      </c>
      <c r="D49" t="s">
        <v>86</v>
      </c>
      <c r="E49" s="1">
        <v>344</v>
      </c>
      <c r="F49" s="1">
        <v>502</v>
      </c>
      <c r="G49" s="1">
        <f t="shared" si="0"/>
        <v>158</v>
      </c>
      <c r="H49">
        <f t="shared" si="1"/>
        <v>31.6</v>
      </c>
      <c r="I49" t="s">
        <v>115</v>
      </c>
      <c r="J49" t="s">
        <v>116</v>
      </c>
      <c r="K49" t="s">
        <v>85</v>
      </c>
    </row>
    <row r="50" spans="1:11" x14ac:dyDescent="0.25">
      <c r="A50" s="25" t="s">
        <v>98</v>
      </c>
      <c r="B50" s="26">
        <v>1049</v>
      </c>
      <c r="C50">
        <v>2499</v>
      </c>
      <c r="D50" t="s">
        <v>84</v>
      </c>
      <c r="E50" s="1">
        <v>6.2</v>
      </c>
      <c r="F50" s="1">
        <v>9.1999999999999993</v>
      </c>
      <c r="G50" s="1">
        <f t="shared" si="0"/>
        <v>2.9999999999999991</v>
      </c>
      <c r="H50">
        <f t="shared" si="1"/>
        <v>0.29999999999999993</v>
      </c>
      <c r="I50" t="s">
        <v>115</v>
      </c>
      <c r="J50" t="s">
        <v>116</v>
      </c>
      <c r="K50" t="s">
        <v>88</v>
      </c>
    </row>
    <row r="51" spans="1:11" x14ac:dyDescent="0.25">
      <c r="A51" s="25" t="s">
        <v>98</v>
      </c>
      <c r="B51" s="26">
        <v>1050</v>
      </c>
      <c r="C51">
        <v>2877</v>
      </c>
      <c r="D51" t="s">
        <v>82</v>
      </c>
      <c r="E51" s="1">
        <v>11.4</v>
      </c>
      <c r="F51" s="1">
        <v>16.3</v>
      </c>
      <c r="G51" s="1">
        <f t="shared" si="0"/>
        <v>4.9000000000000004</v>
      </c>
      <c r="H51">
        <f t="shared" si="1"/>
        <v>0.49000000000000005</v>
      </c>
      <c r="I51" t="s">
        <v>115</v>
      </c>
      <c r="J51" t="s">
        <v>116</v>
      </c>
      <c r="K51" t="s">
        <v>85</v>
      </c>
    </row>
    <row r="52" spans="1:11" x14ac:dyDescent="0.25">
      <c r="A52" s="25" t="s">
        <v>98</v>
      </c>
      <c r="B52" s="26">
        <v>1051</v>
      </c>
      <c r="C52">
        <v>6119</v>
      </c>
      <c r="D52" t="s">
        <v>95</v>
      </c>
      <c r="E52" s="1">
        <v>9</v>
      </c>
      <c r="F52" s="1">
        <v>14</v>
      </c>
      <c r="G52" s="1">
        <f t="shared" si="0"/>
        <v>5</v>
      </c>
      <c r="H52">
        <f t="shared" si="1"/>
        <v>0.5</v>
      </c>
      <c r="I52" t="s">
        <v>119</v>
      </c>
      <c r="J52" t="s">
        <v>22</v>
      </c>
      <c r="K52" t="s">
        <v>94</v>
      </c>
    </row>
    <row r="53" spans="1:11" x14ac:dyDescent="0.25">
      <c r="A53" s="25" t="s">
        <v>98</v>
      </c>
      <c r="B53" s="26">
        <v>1052</v>
      </c>
      <c r="C53">
        <v>6622</v>
      </c>
      <c r="D53" t="s">
        <v>97</v>
      </c>
      <c r="E53" s="1">
        <v>42</v>
      </c>
      <c r="F53" s="1">
        <v>77</v>
      </c>
      <c r="G53" s="1">
        <f t="shared" si="0"/>
        <v>35</v>
      </c>
      <c r="H53">
        <f t="shared" si="1"/>
        <v>7</v>
      </c>
      <c r="I53" t="s">
        <v>119</v>
      </c>
      <c r="J53" t="s">
        <v>22</v>
      </c>
      <c r="K53" t="s">
        <v>85</v>
      </c>
    </row>
    <row r="54" spans="1:11" x14ac:dyDescent="0.25">
      <c r="A54" s="25" t="s">
        <v>98</v>
      </c>
      <c r="B54" s="26">
        <v>1053</v>
      </c>
      <c r="C54">
        <v>2242</v>
      </c>
      <c r="D54" t="s">
        <v>92</v>
      </c>
      <c r="E54" s="1">
        <v>60</v>
      </c>
      <c r="F54" s="1">
        <v>124</v>
      </c>
      <c r="G54" s="1">
        <f t="shared" si="0"/>
        <v>64</v>
      </c>
      <c r="H54">
        <f t="shared" si="1"/>
        <v>12.8</v>
      </c>
      <c r="I54" t="s">
        <v>115</v>
      </c>
      <c r="J54" t="s">
        <v>116</v>
      </c>
      <c r="K54" t="s">
        <v>83</v>
      </c>
    </row>
    <row r="55" spans="1:11" x14ac:dyDescent="0.25">
      <c r="A55" s="25" t="s">
        <v>98</v>
      </c>
      <c r="B55" s="26">
        <v>1054</v>
      </c>
      <c r="C55">
        <v>4421</v>
      </c>
      <c r="D55" t="s">
        <v>89</v>
      </c>
      <c r="E55" s="1">
        <v>45</v>
      </c>
      <c r="F55" s="1">
        <v>87</v>
      </c>
      <c r="G55" s="1">
        <f t="shared" si="0"/>
        <v>42</v>
      </c>
      <c r="H55">
        <f t="shared" si="1"/>
        <v>8.4</v>
      </c>
      <c r="I55" t="s">
        <v>119</v>
      </c>
      <c r="J55" t="s">
        <v>22</v>
      </c>
      <c r="K55" t="s">
        <v>93</v>
      </c>
    </row>
    <row r="56" spans="1:11" x14ac:dyDescent="0.25">
      <c r="A56" s="25" t="s">
        <v>98</v>
      </c>
      <c r="B56" s="26">
        <v>1055</v>
      </c>
      <c r="C56">
        <v>6119</v>
      </c>
      <c r="D56" t="s">
        <v>95</v>
      </c>
      <c r="E56" s="1">
        <v>9</v>
      </c>
      <c r="F56" s="1">
        <v>14</v>
      </c>
      <c r="G56" s="1">
        <f t="shared" si="0"/>
        <v>5</v>
      </c>
      <c r="H56">
        <f t="shared" si="1"/>
        <v>0.5</v>
      </c>
      <c r="I56" t="s">
        <v>117</v>
      </c>
      <c r="J56" t="s">
        <v>118</v>
      </c>
      <c r="K56" t="s">
        <v>93</v>
      </c>
    </row>
    <row r="57" spans="1:11" x14ac:dyDescent="0.25">
      <c r="A57" s="25" t="s">
        <v>98</v>
      </c>
      <c r="B57" s="26">
        <v>1056</v>
      </c>
      <c r="C57">
        <v>1109</v>
      </c>
      <c r="D57" t="s">
        <v>87</v>
      </c>
      <c r="E57" s="1">
        <v>3</v>
      </c>
      <c r="F57" s="1">
        <v>8</v>
      </c>
      <c r="G57" s="1">
        <f t="shared" si="0"/>
        <v>5</v>
      </c>
      <c r="H57">
        <f t="shared" si="1"/>
        <v>0.5</v>
      </c>
      <c r="I57" t="s">
        <v>119</v>
      </c>
      <c r="J57" t="s">
        <v>22</v>
      </c>
      <c r="K57" t="s">
        <v>83</v>
      </c>
    </row>
    <row r="58" spans="1:11" x14ac:dyDescent="0.25">
      <c r="A58" s="25" t="s">
        <v>98</v>
      </c>
      <c r="B58" s="26">
        <v>1057</v>
      </c>
      <c r="C58">
        <v>2499</v>
      </c>
      <c r="D58" t="s">
        <v>84</v>
      </c>
      <c r="E58" s="1">
        <v>6.2</v>
      </c>
      <c r="F58" s="1">
        <v>9.1999999999999993</v>
      </c>
      <c r="G58" s="1">
        <f t="shared" si="0"/>
        <v>2.9999999999999991</v>
      </c>
      <c r="H58">
        <f t="shared" si="1"/>
        <v>0.29999999999999993</v>
      </c>
      <c r="I58" t="s">
        <v>117</v>
      </c>
      <c r="J58" t="s">
        <v>118</v>
      </c>
      <c r="K58" t="s">
        <v>83</v>
      </c>
    </row>
    <row r="59" spans="1:11" x14ac:dyDescent="0.25">
      <c r="A59" s="25" t="s">
        <v>98</v>
      </c>
      <c r="B59" s="26">
        <v>1058</v>
      </c>
      <c r="C59">
        <v>6119</v>
      </c>
      <c r="D59" t="s">
        <v>95</v>
      </c>
      <c r="E59" s="1">
        <v>9</v>
      </c>
      <c r="F59" s="1">
        <v>14</v>
      </c>
      <c r="G59" s="1">
        <f t="shared" si="0"/>
        <v>5</v>
      </c>
      <c r="H59">
        <f t="shared" si="1"/>
        <v>0.5</v>
      </c>
      <c r="I59" t="s">
        <v>120</v>
      </c>
      <c r="J59" t="s">
        <v>121</v>
      </c>
      <c r="K59" t="s">
        <v>85</v>
      </c>
    </row>
    <row r="60" spans="1:11" x14ac:dyDescent="0.25">
      <c r="A60" s="25" t="s">
        <v>98</v>
      </c>
      <c r="B60" s="26">
        <v>1059</v>
      </c>
      <c r="C60">
        <v>2242</v>
      </c>
      <c r="D60" t="s">
        <v>92</v>
      </c>
      <c r="E60" s="1">
        <v>60</v>
      </c>
      <c r="F60" s="1">
        <v>124</v>
      </c>
      <c r="G60" s="1">
        <f t="shared" si="0"/>
        <v>64</v>
      </c>
      <c r="H60">
        <f t="shared" si="1"/>
        <v>12.8</v>
      </c>
      <c r="I60" t="s">
        <v>119</v>
      </c>
      <c r="J60" t="s">
        <v>22</v>
      </c>
      <c r="K60" t="s">
        <v>85</v>
      </c>
    </row>
    <row r="61" spans="1:11" x14ac:dyDescent="0.25">
      <c r="A61" s="25" t="s">
        <v>98</v>
      </c>
      <c r="B61" s="26">
        <v>1060</v>
      </c>
      <c r="C61">
        <v>6119</v>
      </c>
      <c r="D61" t="s">
        <v>95</v>
      </c>
      <c r="E61" s="1">
        <v>9</v>
      </c>
      <c r="F61" s="1">
        <v>14</v>
      </c>
      <c r="G61" s="1">
        <f t="shared" si="0"/>
        <v>5</v>
      </c>
      <c r="H61">
        <f t="shared" si="1"/>
        <v>0.5</v>
      </c>
      <c r="I61" t="s">
        <v>119</v>
      </c>
      <c r="J61" t="s">
        <v>22</v>
      </c>
      <c r="K61" t="s">
        <v>93</v>
      </c>
    </row>
    <row r="62" spans="1:11" x14ac:dyDescent="0.25">
      <c r="A62" s="25" t="s">
        <v>99</v>
      </c>
      <c r="B62" s="26">
        <v>1061</v>
      </c>
      <c r="C62">
        <v>1109</v>
      </c>
      <c r="D62" t="s">
        <v>87</v>
      </c>
      <c r="E62" s="1">
        <v>3</v>
      </c>
      <c r="F62" s="1">
        <v>8</v>
      </c>
      <c r="G62" s="1">
        <f t="shared" si="0"/>
        <v>5</v>
      </c>
      <c r="H62">
        <f t="shared" si="1"/>
        <v>0.5</v>
      </c>
      <c r="I62" t="s">
        <v>119</v>
      </c>
      <c r="J62" t="s">
        <v>22</v>
      </c>
      <c r="K62" t="s">
        <v>93</v>
      </c>
    </row>
    <row r="63" spans="1:11" x14ac:dyDescent="0.25">
      <c r="A63" s="25" t="s">
        <v>99</v>
      </c>
      <c r="B63" s="26">
        <v>1062</v>
      </c>
      <c r="C63">
        <v>2499</v>
      </c>
      <c r="D63" t="s">
        <v>84</v>
      </c>
      <c r="E63" s="1">
        <v>6.2</v>
      </c>
      <c r="F63" s="1">
        <v>9.1999999999999993</v>
      </c>
      <c r="G63" s="1">
        <f t="shared" si="0"/>
        <v>2.9999999999999991</v>
      </c>
      <c r="H63">
        <f t="shared" si="1"/>
        <v>0.29999999999999993</v>
      </c>
      <c r="I63" t="s">
        <v>115</v>
      </c>
      <c r="J63" t="s">
        <v>116</v>
      </c>
      <c r="K63" t="s">
        <v>85</v>
      </c>
    </row>
    <row r="64" spans="1:11" x14ac:dyDescent="0.25">
      <c r="A64" s="25" t="s">
        <v>99</v>
      </c>
      <c r="B64" s="26">
        <v>1063</v>
      </c>
      <c r="C64">
        <v>1109</v>
      </c>
      <c r="D64" t="s">
        <v>87</v>
      </c>
      <c r="E64" s="1">
        <v>3</v>
      </c>
      <c r="F64" s="1">
        <v>8</v>
      </c>
      <c r="G64" s="1">
        <f t="shared" si="0"/>
        <v>5</v>
      </c>
      <c r="H64">
        <f t="shared" si="1"/>
        <v>0.5</v>
      </c>
      <c r="I64" t="s">
        <v>119</v>
      </c>
      <c r="J64" t="s">
        <v>22</v>
      </c>
      <c r="K64" t="s">
        <v>83</v>
      </c>
    </row>
    <row r="65" spans="1:11" x14ac:dyDescent="0.25">
      <c r="A65" s="25" t="s">
        <v>99</v>
      </c>
      <c r="B65" s="26">
        <v>1064</v>
      </c>
      <c r="C65">
        <v>2499</v>
      </c>
      <c r="D65" t="s">
        <v>84</v>
      </c>
      <c r="E65" s="1">
        <v>6.2</v>
      </c>
      <c r="F65" s="1">
        <v>9.1999999999999993</v>
      </c>
      <c r="G65" s="1">
        <f t="shared" si="0"/>
        <v>2.9999999999999991</v>
      </c>
      <c r="H65">
        <f t="shared" si="1"/>
        <v>0.29999999999999993</v>
      </c>
      <c r="I65" t="s">
        <v>120</v>
      </c>
      <c r="J65" t="s">
        <v>121</v>
      </c>
      <c r="K65" t="s">
        <v>85</v>
      </c>
    </row>
    <row r="66" spans="1:11" x14ac:dyDescent="0.25">
      <c r="A66" s="25" t="s">
        <v>99</v>
      </c>
      <c r="B66" s="26">
        <v>1065</v>
      </c>
      <c r="C66">
        <v>2499</v>
      </c>
      <c r="D66" t="s">
        <v>84</v>
      </c>
      <c r="E66" s="1">
        <v>6.2</v>
      </c>
      <c r="F66" s="1">
        <v>9.1999999999999993</v>
      </c>
      <c r="G66" s="1">
        <f t="shared" si="0"/>
        <v>2.9999999999999991</v>
      </c>
      <c r="H66">
        <f t="shared" si="1"/>
        <v>0.29999999999999993</v>
      </c>
      <c r="I66" t="s">
        <v>119</v>
      </c>
      <c r="J66" t="s">
        <v>22</v>
      </c>
      <c r="K66" t="s">
        <v>81</v>
      </c>
    </row>
    <row r="67" spans="1:11" x14ac:dyDescent="0.25">
      <c r="A67" s="25" t="s">
        <v>99</v>
      </c>
      <c r="B67" s="26">
        <v>1066</v>
      </c>
      <c r="C67">
        <v>2877</v>
      </c>
      <c r="D67" t="s">
        <v>82</v>
      </c>
      <c r="E67" s="1">
        <v>11.4</v>
      </c>
      <c r="F67" s="1">
        <v>16.3</v>
      </c>
      <c r="G67" s="1">
        <f t="shared" ref="G67:G130" si="2">F67-E67</f>
        <v>4.9000000000000004</v>
      </c>
      <c r="H67">
        <f t="shared" ref="H67:H130" si="3">IF(F67&gt;50,G67*0.2,G67*0.1)</f>
        <v>0.49000000000000005</v>
      </c>
      <c r="I67" t="s">
        <v>119</v>
      </c>
      <c r="J67" t="s">
        <v>22</v>
      </c>
      <c r="K67" t="s">
        <v>93</v>
      </c>
    </row>
    <row r="68" spans="1:11" x14ac:dyDescent="0.25">
      <c r="A68" s="25" t="s">
        <v>99</v>
      </c>
      <c r="B68" s="26">
        <v>1067</v>
      </c>
      <c r="C68">
        <v>2877</v>
      </c>
      <c r="D68" t="s">
        <v>82</v>
      </c>
      <c r="E68" s="1">
        <v>11.4</v>
      </c>
      <c r="F68" s="1">
        <v>16.3</v>
      </c>
      <c r="G68" s="1">
        <f t="shared" si="2"/>
        <v>4.9000000000000004</v>
      </c>
      <c r="H68">
        <f t="shared" si="3"/>
        <v>0.49000000000000005</v>
      </c>
      <c r="I68" t="s">
        <v>119</v>
      </c>
      <c r="J68" t="s">
        <v>22</v>
      </c>
      <c r="K68" t="s">
        <v>94</v>
      </c>
    </row>
    <row r="69" spans="1:11" x14ac:dyDescent="0.25">
      <c r="A69" s="25" t="s">
        <v>99</v>
      </c>
      <c r="B69" s="26">
        <v>1068</v>
      </c>
      <c r="C69">
        <v>6119</v>
      </c>
      <c r="D69" t="s">
        <v>95</v>
      </c>
      <c r="E69" s="1">
        <v>9</v>
      </c>
      <c r="F69" s="1">
        <v>14</v>
      </c>
      <c r="G69" s="1">
        <f t="shared" si="2"/>
        <v>5</v>
      </c>
      <c r="H69">
        <f t="shared" si="3"/>
        <v>0.5</v>
      </c>
      <c r="I69" t="s">
        <v>117</v>
      </c>
      <c r="J69" t="s">
        <v>118</v>
      </c>
      <c r="K69" t="s">
        <v>83</v>
      </c>
    </row>
    <row r="70" spans="1:11" x14ac:dyDescent="0.25">
      <c r="A70" s="25" t="s">
        <v>99</v>
      </c>
      <c r="B70" s="26">
        <v>1069</v>
      </c>
      <c r="C70">
        <v>1109</v>
      </c>
      <c r="D70" t="s">
        <v>87</v>
      </c>
      <c r="E70" s="1">
        <v>3</v>
      </c>
      <c r="F70" s="1">
        <v>8</v>
      </c>
      <c r="G70" s="1">
        <f t="shared" si="2"/>
        <v>5</v>
      </c>
      <c r="H70">
        <f t="shared" si="3"/>
        <v>0.5</v>
      </c>
      <c r="I70" t="s">
        <v>119</v>
      </c>
      <c r="J70" t="s">
        <v>22</v>
      </c>
      <c r="K70" t="s">
        <v>85</v>
      </c>
    </row>
    <row r="71" spans="1:11" x14ac:dyDescent="0.25">
      <c r="A71" s="25" t="s">
        <v>99</v>
      </c>
      <c r="B71" s="26">
        <v>1070</v>
      </c>
      <c r="C71">
        <v>2499</v>
      </c>
      <c r="D71" t="s">
        <v>84</v>
      </c>
      <c r="E71" s="1">
        <v>6.2</v>
      </c>
      <c r="F71" s="1">
        <v>9.1999999999999993</v>
      </c>
      <c r="G71" s="1">
        <f t="shared" si="2"/>
        <v>2.9999999999999991</v>
      </c>
      <c r="H71">
        <f t="shared" si="3"/>
        <v>0.29999999999999993</v>
      </c>
      <c r="I71" t="s">
        <v>120</v>
      </c>
      <c r="J71" t="s">
        <v>121</v>
      </c>
      <c r="K71" t="s">
        <v>85</v>
      </c>
    </row>
    <row r="72" spans="1:11" x14ac:dyDescent="0.25">
      <c r="A72" s="25" t="s">
        <v>99</v>
      </c>
      <c r="B72" s="26">
        <v>1071</v>
      </c>
      <c r="C72">
        <v>1109</v>
      </c>
      <c r="D72" t="s">
        <v>87</v>
      </c>
      <c r="E72" s="1">
        <v>3</v>
      </c>
      <c r="F72" s="1">
        <v>8</v>
      </c>
      <c r="G72" s="1">
        <f t="shared" si="2"/>
        <v>5</v>
      </c>
      <c r="H72">
        <f t="shared" si="3"/>
        <v>0.5</v>
      </c>
      <c r="I72" t="s">
        <v>115</v>
      </c>
      <c r="J72" t="s">
        <v>116</v>
      </c>
      <c r="K72" t="s">
        <v>85</v>
      </c>
    </row>
    <row r="73" spans="1:11" x14ac:dyDescent="0.25">
      <c r="A73" s="25" t="s">
        <v>99</v>
      </c>
      <c r="B73" s="26">
        <v>1072</v>
      </c>
      <c r="C73">
        <v>1109</v>
      </c>
      <c r="D73" t="s">
        <v>87</v>
      </c>
      <c r="E73" s="1">
        <v>3</v>
      </c>
      <c r="F73" s="1">
        <v>8</v>
      </c>
      <c r="G73" s="1">
        <f t="shared" si="2"/>
        <v>5</v>
      </c>
      <c r="H73">
        <f t="shared" si="3"/>
        <v>0.5</v>
      </c>
      <c r="I73" t="s">
        <v>119</v>
      </c>
      <c r="J73" t="s">
        <v>22</v>
      </c>
      <c r="K73" t="s">
        <v>93</v>
      </c>
    </row>
    <row r="74" spans="1:11" x14ac:dyDescent="0.25">
      <c r="A74" s="25" t="s">
        <v>99</v>
      </c>
      <c r="B74" s="26">
        <v>1073</v>
      </c>
      <c r="C74">
        <v>6622</v>
      </c>
      <c r="D74" t="s">
        <v>97</v>
      </c>
      <c r="E74" s="1">
        <v>42</v>
      </c>
      <c r="F74" s="1">
        <v>77</v>
      </c>
      <c r="G74" s="1">
        <f t="shared" si="2"/>
        <v>35</v>
      </c>
      <c r="H74">
        <f t="shared" si="3"/>
        <v>7</v>
      </c>
      <c r="I74" t="s">
        <v>119</v>
      </c>
      <c r="J74" t="s">
        <v>22</v>
      </c>
      <c r="K74" t="s">
        <v>83</v>
      </c>
    </row>
    <row r="75" spans="1:11" x14ac:dyDescent="0.25">
      <c r="A75" s="25" t="s">
        <v>99</v>
      </c>
      <c r="B75" s="26">
        <v>1074</v>
      </c>
      <c r="C75">
        <v>2877</v>
      </c>
      <c r="D75" t="s">
        <v>82</v>
      </c>
      <c r="E75" s="1">
        <v>11.4</v>
      </c>
      <c r="F75" s="1">
        <v>16.3</v>
      </c>
      <c r="G75" s="1">
        <f t="shared" si="2"/>
        <v>4.9000000000000004</v>
      </c>
      <c r="H75">
        <f t="shared" si="3"/>
        <v>0.49000000000000005</v>
      </c>
      <c r="I75" t="s">
        <v>119</v>
      </c>
      <c r="J75" t="s">
        <v>22</v>
      </c>
      <c r="K75" t="s">
        <v>85</v>
      </c>
    </row>
    <row r="76" spans="1:11" x14ac:dyDescent="0.25">
      <c r="A76" s="25" t="s">
        <v>99</v>
      </c>
      <c r="B76" s="26">
        <v>1075</v>
      </c>
      <c r="C76">
        <v>1109</v>
      </c>
      <c r="D76" t="s">
        <v>87</v>
      </c>
      <c r="E76" s="1">
        <v>3</v>
      </c>
      <c r="F76" s="1">
        <v>8</v>
      </c>
      <c r="G76" s="1">
        <f t="shared" si="2"/>
        <v>5</v>
      </c>
      <c r="H76">
        <f t="shared" si="3"/>
        <v>0.5</v>
      </c>
      <c r="I76" t="s">
        <v>120</v>
      </c>
      <c r="J76" t="s">
        <v>121</v>
      </c>
      <c r="K76" t="s">
        <v>83</v>
      </c>
    </row>
    <row r="77" spans="1:11" x14ac:dyDescent="0.25">
      <c r="A77" s="25" t="s">
        <v>99</v>
      </c>
      <c r="B77" s="26">
        <v>1076</v>
      </c>
      <c r="C77">
        <v>1109</v>
      </c>
      <c r="D77" t="s">
        <v>87</v>
      </c>
      <c r="E77" s="1">
        <v>3</v>
      </c>
      <c r="F77" s="1">
        <v>8</v>
      </c>
      <c r="G77" s="1">
        <f t="shared" si="2"/>
        <v>5</v>
      </c>
      <c r="H77">
        <f t="shared" si="3"/>
        <v>0.5</v>
      </c>
      <c r="I77" t="s">
        <v>117</v>
      </c>
      <c r="J77" t="s">
        <v>118</v>
      </c>
      <c r="K77" t="s">
        <v>85</v>
      </c>
    </row>
    <row r="78" spans="1:11" x14ac:dyDescent="0.25">
      <c r="A78" s="25" t="s">
        <v>99</v>
      </c>
      <c r="B78" s="26">
        <v>1077</v>
      </c>
      <c r="C78">
        <v>9822</v>
      </c>
      <c r="D78" t="s">
        <v>80</v>
      </c>
      <c r="E78" s="1">
        <v>58.3</v>
      </c>
      <c r="F78" s="1">
        <v>98.4</v>
      </c>
      <c r="G78" s="1">
        <f t="shared" si="2"/>
        <v>40.100000000000009</v>
      </c>
      <c r="H78">
        <f t="shared" si="3"/>
        <v>8.0200000000000014</v>
      </c>
      <c r="I78" t="s">
        <v>120</v>
      </c>
      <c r="J78" t="s">
        <v>121</v>
      </c>
      <c r="K78" t="s">
        <v>85</v>
      </c>
    </row>
    <row r="79" spans="1:11" x14ac:dyDescent="0.25">
      <c r="A79" s="25" t="s">
        <v>99</v>
      </c>
      <c r="B79" s="26">
        <v>1078</v>
      </c>
      <c r="C79">
        <v>2877</v>
      </c>
      <c r="D79" t="s">
        <v>82</v>
      </c>
      <c r="E79" s="1">
        <v>11.4</v>
      </c>
      <c r="F79" s="1">
        <v>16.3</v>
      </c>
      <c r="G79" s="1">
        <f t="shared" si="2"/>
        <v>4.9000000000000004</v>
      </c>
      <c r="H79">
        <f t="shared" si="3"/>
        <v>0.49000000000000005</v>
      </c>
      <c r="I79" t="s">
        <v>117</v>
      </c>
      <c r="J79" t="s">
        <v>118</v>
      </c>
      <c r="K79" t="s">
        <v>93</v>
      </c>
    </row>
    <row r="80" spans="1:11" x14ac:dyDescent="0.25">
      <c r="A80" s="25" t="s">
        <v>100</v>
      </c>
      <c r="B80" s="26">
        <v>1079</v>
      </c>
      <c r="C80">
        <v>2877</v>
      </c>
      <c r="D80" t="s">
        <v>82</v>
      </c>
      <c r="E80" s="1">
        <v>11.4</v>
      </c>
      <c r="F80" s="1">
        <v>16.3</v>
      </c>
      <c r="G80" s="1">
        <f t="shared" si="2"/>
        <v>4.9000000000000004</v>
      </c>
      <c r="H80">
        <f t="shared" si="3"/>
        <v>0.49000000000000005</v>
      </c>
      <c r="I80" t="s">
        <v>117</v>
      </c>
      <c r="J80" t="s">
        <v>118</v>
      </c>
      <c r="K80" t="s">
        <v>81</v>
      </c>
    </row>
    <row r="81" spans="1:11" x14ac:dyDescent="0.25">
      <c r="A81" s="25" t="s">
        <v>100</v>
      </c>
      <c r="B81" s="26">
        <v>1080</v>
      </c>
      <c r="C81">
        <v>4421</v>
      </c>
      <c r="D81" t="s">
        <v>89</v>
      </c>
      <c r="E81" s="1">
        <v>45</v>
      </c>
      <c r="F81" s="1">
        <v>87</v>
      </c>
      <c r="G81" s="1">
        <f t="shared" si="2"/>
        <v>42</v>
      </c>
      <c r="H81">
        <f t="shared" si="3"/>
        <v>8.4</v>
      </c>
      <c r="I81" t="s">
        <v>119</v>
      </c>
      <c r="J81" t="s">
        <v>22</v>
      </c>
      <c r="K81" t="s">
        <v>83</v>
      </c>
    </row>
    <row r="82" spans="1:11" x14ac:dyDescent="0.25">
      <c r="A82" s="25" t="s">
        <v>100</v>
      </c>
      <c r="B82" s="26">
        <v>1081</v>
      </c>
      <c r="C82">
        <v>6119</v>
      </c>
      <c r="D82" t="s">
        <v>95</v>
      </c>
      <c r="E82" s="1">
        <v>9</v>
      </c>
      <c r="F82" s="1">
        <v>14</v>
      </c>
      <c r="G82" s="1">
        <f t="shared" si="2"/>
        <v>5</v>
      </c>
      <c r="H82">
        <f t="shared" si="3"/>
        <v>0.5</v>
      </c>
      <c r="I82" t="s">
        <v>119</v>
      </c>
      <c r="J82" t="s">
        <v>22</v>
      </c>
      <c r="K82" t="s">
        <v>94</v>
      </c>
    </row>
    <row r="83" spans="1:11" x14ac:dyDescent="0.25">
      <c r="A83" s="25" t="s">
        <v>100</v>
      </c>
      <c r="B83" s="26">
        <v>1082</v>
      </c>
      <c r="C83">
        <v>1109</v>
      </c>
      <c r="D83" t="s">
        <v>87</v>
      </c>
      <c r="E83" s="1">
        <v>3</v>
      </c>
      <c r="F83" s="1">
        <v>8</v>
      </c>
      <c r="G83" s="1">
        <f t="shared" si="2"/>
        <v>5</v>
      </c>
      <c r="H83">
        <f t="shared" si="3"/>
        <v>0.5</v>
      </c>
      <c r="I83" t="s">
        <v>115</v>
      </c>
      <c r="J83" t="s">
        <v>116</v>
      </c>
      <c r="K83" t="s">
        <v>83</v>
      </c>
    </row>
    <row r="84" spans="1:11" x14ac:dyDescent="0.25">
      <c r="A84" s="25" t="s">
        <v>100</v>
      </c>
      <c r="B84" s="26">
        <v>1083</v>
      </c>
      <c r="C84">
        <v>1109</v>
      </c>
      <c r="D84" t="s">
        <v>87</v>
      </c>
      <c r="E84" s="1">
        <v>3</v>
      </c>
      <c r="F84" s="1">
        <v>8</v>
      </c>
      <c r="G84" s="1">
        <f t="shared" si="2"/>
        <v>5</v>
      </c>
      <c r="H84">
        <f t="shared" si="3"/>
        <v>0.5</v>
      </c>
      <c r="I84" t="s">
        <v>115</v>
      </c>
      <c r="J84" t="s">
        <v>116</v>
      </c>
      <c r="K84" t="s">
        <v>93</v>
      </c>
    </row>
    <row r="85" spans="1:11" x14ac:dyDescent="0.25">
      <c r="A85" s="25" t="s">
        <v>100</v>
      </c>
      <c r="B85" s="26">
        <v>1084</v>
      </c>
      <c r="C85">
        <v>6119</v>
      </c>
      <c r="D85" t="s">
        <v>95</v>
      </c>
      <c r="E85" s="1">
        <v>9</v>
      </c>
      <c r="F85" s="1">
        <v>14</v>
      </c>
      <c r="G85" s="1">
        <f t="shared" si="2"/>
        <v>5</v>
      </c>
      <c r="H85">
        <f t="shared" si="3"/>
        <v>0.5</v>
      </c>
      <c r="I85" t="s">
        <v>115</v>
      </c>
      <c r="J85" t="s">
        <v>116</v>
      </c>
      <c r="K85" t="s">
        <v>85</v>
      </c>
    </row>
    <row r="86" spans="1:11" x14ac:dyDescent="0.25">
      <c r="A86" s="25" t="s">
        <v>100</v>
      </c>
      <c r="B86" s="26">
        <v>1085</v>
      </c>
      <c r="C86">
        <v>9822</v>
      </c>
      <c r="D86" t="s">
        <v>80</v>
      </c>
      <c r="E86" s="1">
        <v>58.3</v>
      </c>
      <c r="F86" s="1">
        <v>98.4</v>
      </c>
      <c r="G86" s="1">
        <f t="shared" si="2"/>
        <v>40.100000000000009</v>
      </c>
      <c r="H86">
        <f t="shared" si="3"/>
        <v>8.0200000000000014</v>
      </c>
      <c r="I86" t="s">
        <v>119</v>
      </c>
      <c r="J86" t="s">
        <v>22</v>
      </c>
      <c r="K86" t="s">
        <v>93</v>
      </c>
    </row>
    <row r="87" spans="1:11" x14ac:dyDescent="0.25">
      <c r="A87" s="25" t="s">
        <v>100</v>
      </c>
      <c r="B87" s="26">
        <v>1086</v>
      </c>
      <c r="C87">
        <v>1109</v>
      </c>
      <c r="D87" t="s">
        <v>87</v>
      </c>
      <c r="E87" s="1">
        <v>3</v>
      </c>
      <c r="F87" s="1">
        <v>8</v>
      </c>
      <c r="G87" s="1">
        <f t="shared" si="2"/>
        <v>5</v>
      </c>
      <c r="H87">
        <f t="shared" si="3"/>
        <v>0.5</v>
      </c>
      <c r="I87" t="s">
        <v>120</v>
      </c>
      <c r="J87" t="s">
        <v>121</v>
      </c>
      <c r="K87" t="s">
        <v>85</v>
      </c>
    </row>
    <row r="88" spans="1:11" x14ac:dyDescent="0.25">
      <c r="A88" s="25" t="s">
        <v>100</v>
      </c>
      <c r="B88" s="26">
        <v>1087</v>
      </c>
      <c r="C88">
        <v>2499</v>
      </c>
      <c r="D88" t="s">
        <v>84</v>
      </c>
      <c r="E88" s="1">
        <v>6.2</v>
      </c>
      <c r="F88" s="1">
        <v>9.1999999999999993</v>
      </c>
      <c r="G88" s="1">
        <f t="shared" si="2"/>
        <v>2.9999999999999991</v>
      </c>
      <c r="H88">
        <f t="shared" si="3"/>
        <v>0.29999999999999993</v>
      </c>
      <c r="I88" t="s">
        <v>115</v>
      </c>
      <c r="J88" t="s">
        <v>116</v>
      </c>
      <c r="K88" t="s">
        <v>83</v>
      </c>
    </row>
    <row r="89" spans="1:11" x14ac:dyDescent="0.25">
      <c r="A89" s="25" t="s">
        <v>100</v>
      </c>
      <c r="B89" s="26">
        <v>1088</v>
      </c>
      <c r="C89">
        <v>2499</v>
      </c>
      <c r="D89" t="s">
        <v>84</v>
      </c>
      <c r="E89" s="1">
        <v>6.2</v>
      </c>
      <c r="F89" s="1">
        <v>9.1999999999999993</v>
      </c>
      <c r="G89" s="1">
        <f t="shared" si="2"/>
        <v>2.9999999999999991</v>
      </c>
      <c r="H89">
        <f t="shared" si="3"/>
        <v>0.29999999999999993</v>
      </c>
      <c r="I89" t="s">
        <v>115</v>
      </c>
      <c r="J89" t="s">
        <v>116</v>
      </c>
      <c r="K89" t="s">
        <v>81</v>
      </c>
    </row>
    <row r="90" spans="1:11" x14ac:dyDescent="0.25">
      <c r="A90" s="25" t="s">
        <v>100</v>
      </c>
      <c r="B90" s="26">
        <v>1089</v>
      </c>
      <c r="C90">
        <v>6119</v>
      </c>
      <c r="D90" t="s">
        <v>95</v>
      </c>
      <c r="E90" s="1">
        <v>9</v>
      </c>
      <c r="F90" s="1">
        <v>14</v>
      </c>
      <c r="G90" s="1">
        <f t="shared" si="2"/>
        <v>5</v>
      </c>
      <c r="H90">
        <f t="shared" si="3"/>
        <v>0.5</v>
      </c>
      <c r="I90" t="s">
        <v>119</v>
      </c>
      <c r="J90" t="s">
        <v>22</v>
      </c>
      <c r="K90" t="s">
        <v>93</v>
      </c>
    </row>
    <row r="91" spans="1:11" x14ac:dyDescent="0.25">
      <c r="A91" s="25" t="s">
        <v>100</v>
      </c>
      <c r="B91" s="26">
        <v>1090</v>
      </c>
      <c r="C91">
        <v>2877</v>
      </c>
      <c r="D91" t="s">
        <v>82</v>
      </c>
      <c r="E91" s="1">
        <v>11.4</v>
      </c>
      <c r="F91" s="1">
        <v>16.3</v>
      </c>
      <c r="G91" s="1">
        <f t="shared" si="2"/>
        <v>4.9000000000000004</v>
      </c>
      <c r="H91">
        <f t="shared" si="3"/>
        <v>0.49000000000000005</v>
      </c>
      <c r="I91" t="s">
        <v>115</v>
      </c>
      <c r="J91" t="s">
        <v>116</v>
      </c>
      <c r="K91" t="s">
        <v>83</v>
      </c>
    </row>
    <row r="92" spans="1:11" x14ac:dyDescent="0.25">
      <c r="A92" s="25" t="s">
        <v>100</v>
      </c>
      <c r="B92" s="26">
        <v>1091</v>
      </c>
      <c r="C92">
        <v>2877</v>
      </c>
      <c r="D92" t="s">
        <v>82</v>
      </c>
      <c r="E92" s="1">
        <v>11.4</v>
      </c>
      <c r="F92" s="1">
        <v>16.3</v>
      </c>
      <c r="G92" s="1">
        <f t="shared" si="2"/>
        <v>4.9000000000000004</v>
      </c>
      <c r="H92">
        <f t="shared" si="3"/>
        <v>0.49000000000000005</v>
      </c>
      <c r="I92" t="s">
        <v>120</v>
      </c>
      <c r="J92" t="s">
        <v>121</v>
      </c>
      <c r="K92" t="s">
        <v>93</v>
      </c>
    </row>
    <row r="93" spans="1:11" x14ac:dyDescent="0.25">
      <c r="A93" s="25" t="s">
        <v>100</v>
      </c>
      <c r="B93" s="26">
        <v>1092</v>
      </c>
      <c r="C93">
        <v>2877</v>
      </c>
      <c r="D93" t="s">
        <v>82</v>
      </c>
      <c r="E93" s="1">
        <v>11.4</v>
      </c>
      <c r="F93" s="1">
        <v>16.3</v>
      </c>
      <c r="G93" s="1">
        <f t="shared" si="2"/>
        <v>4.9000000000000004</v>
      </c>
      <c r="H93">
        <f t="shared" si="3"/>
        <v>0.49000000000000005</v>
      </c>
      <c r="I93" t="s">
        <v>119</v>
      </c>
      <c r="J93" t="s">
        <v>22</v>
      </c>
      <c r="K93" t="s">
        <v>83</v>
      </c>
    </row>
    <row r="94" spans="1:11" x14ac:dyDescent="0.25">
      <c r="A94" s="25" t="s">
        <v>100</v>
      </c>
      <c r="B94" s="26">
        <v>1093</v>
      </c>
      <c r="C94">
        <v>6119</v>
      </c>
      <c r="D94" t="s">
        <v>95</v>
      </c>
      <c r="E94" s="1">
        <v>9</v>
      </c>
      <c r="F94" s="1">
        <v>14</v>
      </c>
      <c r="G94" s="1">
        <f t="shared" si="2"/>
        <v>5</v>
      </c>
      <c r="H94">
        <f t="shared" si="3"/>
        <v>0.5</v>
      </c>
      <c r="I94" t="s">
        <v>117</v>
      </c>
      <c r="J94" t="s">
        <v>118</v>
      </c>
      <c r="K94" t="s">
        <v>85</v>
      </c>
    </row>
    <row r="95" spans="1:11" x14ac:dyDescent="0.25">
      <c r="A95" s="25" t="s">
        <v>100</v>
      </c>
      <c r="B95" s="26">
        <v>1094</v>
      </c>
      <c r="C95">
        <v>6119</v>
      </c>
      <c r="D95" t="s">
        <v>95</v>
      </c>
      <c r="E95" s="1">
        <v>9</v>
      </c>
      <c r="F95" s="1">
        <v>14</v>
      </c>
      <c r="G95" s="1">
        <f t="shared" si="2"/>
        <v>5</v>
      </c>
      <c r="H95">
        <f t="shared" si="3"/>
        <v>0.5</v>
      </c>
      <c r="I95" t="s">
        <v>119</v>
      </c>
      <c r="J95" t="s">
        <v>22</v>
      </c>
      <c r="K95" t="s">
        <v>83</v>
      </c>
    </row>
    <row r="96" spans="1:11" x14ac:dyDescent="0.25">
      <c r="A96" s="25" t="s">
        <v>100</v>
      </c>
      <c r="B96" s="26">
        <v>1095</v>
      </c>
      <c r="C96">
        <v>2499</v>
      </c>
      <c r="D96" t="s">
        <v>84</v>
      </c>
      <c r="E96" s="1">
        <v>6.2</v>
      </c>
      <c r="F96" s="1">
        <v>9.1999999999999993</v>
      </c>
      <c r="G96" s="1">
        <f t="shared" si="2"/>
        <v>2.9999999999999991</v>
      </c>
      <c r="H96">
        <f t="shared" si="3"/>
        <v>0.29999999999999993</v>
      </c>
      <c r="I96" t="s">
        <v>120</v>
      </c>
      <c r="J96" t="s">
        <v>121</v>
      </c>
      <c r="K96" t="s">
        <v>85</v>
      </c>
    </row>
    <row r="97" spans="1:11" x14ac:dyDescent="0.25">
      <c r="A97" s="25" t="s">
        <v>100</v>
      </c>
      <c r="B97" s="26">
        <v>1096</v>
      </c>
      <c r="C97">
        <v>6119</v>
      </c>
      <c r="D97" t="s">
        <v>95</v>
      </c>
      <c r="E97" s="1">
        <v>9</v>
      </c>
      <c r="F97" s="1">
        <v>14</v>
      </c>
      <c r="G97" s="1">
        <f t="shared" si="2"/>
        <v>5</v>
      </c>
      <c r="H97">
        <f t="shared" si="3"/>
        <v>0.5</v>
      </c>
      <c r="I97" t="s">
        <v>119</v>
      </c>
      <c r="J97" t="s">
        <v>22</v>
      </c>
      <c r="K97" t="s">
        <v>85</v>
      </c>
    </row>
    <row r="98" spans="1:11" x14ac:dyDescent="0.25">
      <c r="A98" s="25" t="s">
        <v>100</v>
      </c>
      <c r="B98" s="26">
        <v>1097</v>
      </c>
      <c r="C98">
        <v>9212</v>
      </c>
      <c r="D98" t="s">
        <v>90</v>
      </c>
      <c r="E98" s="1">
        <v>4</v>
      </c>
      <c r="F98" s="1">
        <v>7</v>
      </c>
      <c r="G98" s="1">
        <f t="shared" si="2"/>
        <v>3</v>
      </c>
      <c r="H98">
        <f t="shared" si="3"/>
        <v>0.30000000000000004</v>
      </c>
      <c r="I98" t="s">
        <v>120</v>
      </c>
      <c r="J98" t="s">
        <v>121</v>
      </c>
      <c r="K98" t="s">
        <v>93</v>
      </c>
    </row>
    <row r="99" spans="1:11" x14ac:dyDescent="0.25">
      <c r="A99" s="25" t="s">
        <v>100</v>
      </c>
      <c r="B99" s="26">
        <v>1098</v>
      </c>
      <c r="C99">
        <v>2877</v>
      </c>
      <c r="D99" t="s">
        <v>82</v>
      </c>
      <c r="E99" s="1">
        <v>11.4</v>
      </c>
      <c r="F99" s="1">
        <v>16.3</v>
      </c>
      <c r="G99" s="1">
        <f t="shared" si="2"/>
        <v>4.9000000000000004</v>
      </c>
      <c r="H99">
        <f t="shared" si="3"/>
        <v>0.49000000000000005</v>
      </c>
      <c r="I99" t="s">
        <v>117</v>
      </c>
      <c r="J99" t="s">
        <v>118</v>
      </c>
      <c r="K99" t="s">
        <v>81</v>
      </c>
    </row>
    <row r="100" spans="1:11" x14ac:dyDescent="0.25">
      <c r="A100" s="25" t="s">
        <v>101</v>
      </c>
      <c r="B100" s="26">
        <v>1099</v>
      </c>
      <c r="C100">
        <v>2877</v>
      </c>
      <c r="D100" t="s">
        <v>82</v>
      </c>
      <c r="E100" s="1">
        <v>11.4</v>
      </c>
      <c r="F100" s="1">
        <v>16.3</v>
      </c>
      <c r="G100" s="1">
        <f t="shared" si="2"/>
        <v>4.9000000000000004</v>
      </c>
      <c r="H100">
        <f t="shared" si="3"/>
        <v>0.49000000000000005</v>
      </c>
      <c r="I100" t="s">
        <v>119</v>
      </c>
      <c r="J100" t="s">
        <v>22</v>
      </c>
      <c r="K100" t="s">
        <v>83</v>
      </c>
    </row>
    <row r="101" spans="1:11" x14ac:dyDescent="0.25">
      <c r="A101" s="25" t="s">
        <v>101</v>
      </c>
      <c r="B101" s="26">
        <v>1100</v>
      </c>
      <c r="C101">
        <v>6119</v>
      </c>
      <c r="D101" t="s">
        <v>95</v>
      </c>
      <c r="E101" s="1">
        <v>9</v>
      </c>
      <c r="F101" s="1">
        <v>14</v>
      </c>
      <c r="G101" s="1">
        <f t="shared" si="2"/>
        <v>5</v>
      </c>
      <c r="H101">
        <f t="shared" si="3"/>
        <v>0.5</v>
      </c>
      <c r="I101" t="s">
        <v>115</v>
      </c>
      <c r="J101" t="s">
        <v>116</v>
      </c>
      <c r="K101" t="s">
        <v>94</v>
      </c>
    </row>
    <row r="102" spans="1:11" x14ac:dyDescent="0.25">
      <c r="A102" s="25" t="s">
        <v>101</v>
      </c>
      <c r="B102" s="26">
        <v>1101</v>
      </c>
      <c r="C102">
        <v>2499</v>
      </c>
      <c r="D102" t="s">
        <v>84</v>
      </c>
      <c r="E102" s="1">
        <v>6.2</v>
      </c>
      <c r="F102" s="1">
        <v>9.1999999999999993</v>
      </c>
      <c r="G102" s="1">
        <f t="shared" si="2"/>
        <v>2.9999999999999991</v>
      </c>
      <c r="H102">
        <f t="shared" si="3"/>
        <v>0.29999999999999993</v>
      </c>
      <c r="I102" t="s">
        <v>119</v>
      </c>
      <c r="J102" t="s">
        <v>22</v>
      </c>
      <c r="K102" t="s">
        <v>83</v>
      </c>
    </row>
    <row r="103" spans="1:11" x14ac:dyDescent="0.25">
      <c r="A103" s="25" t="s">
        <v>101</v>
      </c>
      <c r="B103" s="26">
        <v>1102</v>
      </c>
      <c r="C103">
        <v>2242</v>
      </c>
      <c r="D103" t="s">
        <v>92</v>
      </c>
      <c r="E103" s="1">
        <v>60</v>
      </c>
      <c r="F103" s="1">
        <v>124</v>
      </c>
      <c r="G103" s="1">
        <f t="shared" si="2"/>
        <v>64</v>
      </c>
      <c r="H103">
        <f t="shared" si="3"/>
        <v>12.8</v>
      </c>
      <c r="I103" t="s">
        <v>117</v>
      </c>
      <c r="J103" t="s">
        <v>118</v>
      </c>
      <c r="K103" t="s">
        <v>93</v>
      </c>
    </row>
    <row r="104" spans="1:11" x14ac:dyDescent="0.25">
      <c r="A104" s="25" t="s">
        <v>101</v>
      </c>
      <c r="B104" s="26">
        <v>1103</v>
      </c>
      <c r="C104">
        <v>2877</v>
      </c>
      <c r="D104" t="s">
        <v>82</v>
      </c>
      <c r="E104" s="1">
        <v>11.4</v>
      </c>
      <c r="F104" s="1">
        <v>16.3</v>
      </c>
      <c r="G104" s="1">
        <f t="shared" si="2"/>
        <v>4.9000000000000004</v>
      </c>
      <c r="H104">
        <f t="shared" si="3"/>
        <v>0.49000000000000005</v>
      </c>
      <c r="I104" t="s">
        <v>117</v>
      </c>
      <c r="J104" t="s">
        <v>118</v>
      </c>
      <c r="K104" t="s">
        <v>85</v>
      </c>
    </row>
    <row r="105" spans="1:11" x14ac:dyDescent="0.25">
      <c r="A105" s="25" t="s">
        <v>101</v>
      </c>
      <c r="B105" s="26">
        <v>1104</v>
      </c>
      <c r="C105">
        <v>2877</v>
      </c>
      <c r="D105" t="s">
        <v>82</v>
      </c>
      <c r="E105" s="1">
        <v>11.4</v>
      </c>
      <c r="F105" s="1">
        <v>16.3</v>
      </c>
      <c r="G105" s="1">
        <f t="shared" si="2"/>
        <v>4.9000000000000004</v>
      </c>
      <c r="H105">
        <f t="shared" si="3"/>
        <v>0.49000000000000005</v>
      </c>
      <c r="I105" t="s">
        <v>119</v>
      </c>
      <c r="J105" t="s">
        <v>22</v>
      </c>
      <c r="K105" t="s">
        <v>93</v>
      </c>
    </row>
    <row r="106" spans="1:11" x14ac:dyDescent="0.25">
      <c r="A106" s="25" t="s">
        <v>101</v>
      </c>
      <c r="B106" s="26">
        <v>1105</v>
      </c>
      <c r="C106">
        <v>2499</v>
      </c>
      <c r="D106" t="s">
        <v>84</v>
      </c>
      <c r="E106" s="1">
        <v>6.2</v>
      </c>
      <c r="F106" s="1">
        <v>9.1999999999999993</v>
      </c>
      <c r="G106" s="1">
        <f t="shared" si="2"/>
        <v>2.9999999999999991</v>
      </c>
      <c r="H106">
        <f t="shared" si="3"/>
        <v>0.29999999999999993</v>
      </c>
      <c r="I106" t="s">
        <v>117</v>
      </c>
      <c r="J106" t="s">
        <v>118</v>
      </c>
      <c r="K106" t="s">
        <v>85</v>
      </c>
    </row>
    <row r="107" spans="1:11" x14ac:dyDescent="0.25">
      <c r="A107" s="25" t="s">
        <v>101</v>
      </c>
      <c r="B107" s="26">
        <v>1106</v>
      </c>
      <c r="C107">
        <v>9822</v>
      </c>
      <c r="D107" t="s">
        <v>80</v>
      </c>
      <c r="E107" s="1">
        <v>58.3</v>
      </c>
      <c r="F107" s="1">
        <v>98.4</v>
      </c>
      <c r="G107" s="1">
        <f t="shared" si="2"/>
        <v>40.100000000000009</v>
      </c>
      <c r="H107">
        <f t="shared" si="3"/>
        <v>8.0200000000000014</v>
      </c>
      <c r="I107" t="s">
        <v>117</v>
      </c>
      <c r="J107" t="s">
        <v>118</v>
      </c>
      <c r="K107" t="s">
        <v>83</v>
      </c>
    </row>
    <row r="108" spans="1:11" x14ac:dyDescent="0.25">
      <c r="A108" s="25" t="s">
        <v>101</v>
      </c>
      <c r="B108" s="26">
        <v>1107</v>
      </c>
      <c r="C108">
        <v>1109</v>
      </c>
      <c r="D108" t="s">
        <v>87</v>
      </c>
      <c r="E108" s="1">
        <v>3</v>
      </c>
      <c r="F108" s="1">
        <v>8</v>
      </c>
      <c r="G108" s="1">
        <f t="shared" si="2"/>
        <v>5</v>
      </c>
      <c r="H108">
        <f t="shared" si="3"/>
        <v>0.5</v>
      </c>
      <c r="I108" t="s">
        <v>120</v>
      </c>
      <c r="J108" t="s">
        <v>121</v>
      </c>
      <c r="K108" t="s">
        <v>81</v>
      </c>
    </row>
    <row r="109" spans="1:11" x14ac:dyDescent="0.25">
      <c r="A109" s="25" t="s">
        <v>101</v>
      </c>
      <c r="B109" s="26">
        <v>1108</v>
      </c>
      <c r="C109">
        <v>9822</v>
      </c>
      <c r="D109" t="s">
        <v>80</v>
      </c>
      <c r="E109" s="1">
        <v>58.3</v>
      </c>
      <c r="F109" s="1">
        <v>98.4</v>
      </c>
      <c r="G109" s="1">
        <f t="shared" si="2"/>
        <v>40.100000000000009</v>
      </c>
      <c r="H109">
        <f t="shared" si="3"/>
        <v>8.0200000000000014</v>
      </c>
      <c r="I109" t="s">
        <v>119</v>
      </c>
      <c r="J109" t="s">
        <v>22</v>
      </c>
      <c r="K109" t="s">
        <v>93</v>
      </c>
    </row>
    <row r="110" spans="1:11" x14ac:dyDescent="0.25">
      <c r="A110" s="25" t="s">
        <v>101</v>
      </c>
      <c r="B110" s="26">
        <v>1109</v>
      </c>
      <c r="C110">
        <v>8722</v>
      </c>
      <c r="D110" t="s">
        <v>86</v>
      </c>
      <c r="E110" s="1">
        <v>344</v>
      </c>
      <c r="F110" s="1">
        <v>502</v>
      </c>
      <c r="G110" s="1">
        <f t="shared" si="2"/>
        <v>158</v>
      </c>
      <c r="H110">
        <f t="shared" si="3"/>
        <v>31.6</v>
      </c>
      <c r="I110" t="s">
        <v>117</v>
      </c>
      <c r="J110" t="s">
        <v>118</v>
      </c>
      <c r="K110" t="s">
        <v>83</v>
      </c>
    </row>
    <row r="111" spans="1:11" x14ac:dyDescent="0.25">
      <c r="A111" s="25" t="s">
        <v>101</v>
      </c>
      <c r="B111" s="26">
        <v>1110</v>
      </c>
      <c r="C111">
        <v>8722</v>
      </c>
      <c r="D111" t="s">
        <v>86</v>
      </c>
      <c r="E111" s="1">
        <v>344</v>
      </c>
      <c r="F111" s="1">
        <v>502</v>
      </c>
      <c r="G111" s="1">
        <f t="shared" si="2"/>
        <v>158</v>
      </c>
      <c r="H111">
        <f t="shared" si="3"/>
        <v>31.6</v>
      </c>
      <c r="I111" t="s">
        <v>120</v>
      </c>
      <c r="J111" t="s">
        <v>121</v>
      </c>
      <c r="K111" t="s">
        <v>93</v>
      </c>
    </row>
    <row r="112" spans="1:11" x14ac:dyDescent="0.25">
      <c r="A112" s="25" t="s">
        <v>101</v>
      </c>
      <c r="B112" s="26">
        <v>1111</v>
      </c>
      <c r="C112">
        <v>6622</v>
      </c>
      <c r="D112" t="s">
        <v>97</v>
      </c>
      <c r="E112" s="1">
        <v>42</v>
      </c>
      <c r="F112" s="1">
        <v>77</v>
      </c>
      <c r="G112" s="1">
        <f t="shared" si="2"/>
        <v>35</v>
      </c>
      <c r="H112">
        <f t="shared" si="3"/>
        <v>7</v>
      </c>
      <c r="I112" t="s">
        <v>120</v>
      </c>
      <c r="J112" t="s">
        <v>121</v>
      </c>
      <c r="K112" t="s">
        <v>83</v>
      </c>
    </row>
    <row r="113" spans="1:11" x14ac:dyDescent="0.25">
      <c r="A113" s="25" t="s">
        <v>101</v>
      </c>
      <c r="B113" s="26">
        <v>1112</v>
      </c>
      <c r="C113">
        <v>6622</v>
      </c>
      <c r="D113" t="s">
        <v>97</v>
      </c>
      <c r="E113" s="1">
        <v>42</v>
      </c>
      <c r="F113" s="1">
        <v>77</v>
      </c>
      <c r="G113" s="1">
        <f t="shared" si="2"/>
        <v>35</v>
      </c>
      <c r="H113">
        <f t="shared" si="3"/>
        <v>7</v>
      </c>
      <c r="I113" t="s">
        <v>119</v>
      </c>
      <c r="J113" t="s">
        <v>22</v>
      </c>
      <c r="K113" t="s">
        <v>85</v>
      </c>
    </row>
    <row r="114" spans="1:11" x14ac:dyDescent="0.25">
      <c r="A114" s="25" t="s">
        <v>101</v>
      </c>
      <c r="B114" s="26">
        <v>1113</v>
      </c>
      <c r="C114">
        <v>9822</v>
      </c>
      <c r="D114" t="s">
        <v>80</v>
      </c>
      <c r="E114" s="1">
        <v>58.3</v>
      </c>
      <c r="F114" s="1">
        <v>98.4</v>
      </c>
      <c r="G114" s="1">
        <f t="shared" si="2"/>
        <v>40.100000000000009</v>
      </c>
      <c r="H114">
        <f t="shared" si="3"/>
        <v>8.0200000000000014</v>
      </c>
      <c r="I114" t="s">
        <v>115</v>
      </c>
      <c r="J114" t="s">
        <v>116</v>
      </c>
      <c r="K114" t="s">
        <v>83</v>
      </c>
    </row>
    <row r="115" spans="1:11" x14ac:dyDescent="0.25">
      <c r="A115" s="25" t="s">
        <v>101</v>
      </c>
      <c r="B115" s="26">
        <v>1114</v>
      </c>
      <c r="C115">
        <v>2242</v>
      </c>
      <c r="D115" t="s">
        <v>92</v>
      </c>
      <c r="E115" s="1">
        <v>60</v>
      </c>
      <c r="F115" s="1">
        <v>124</v>
      </c>
      <c r="G115" s="1">
        <f t="shared" si="2"/>
        <v>64</v>
      </c>
      <c r="H115">
        <f t="shared" si="3"/>
        <v>12.8</v>
      </c>
      <c r="I115" t="s">
        <v>117</v>
      </c>
      <c r="J115" t="s">
        <v>118</v>
      </c>
      <c r="K115" t="s">
        <v>85</v>
      </c>
    </row>
    <row r="116" spans="1:11" x14ac:dyDescent="0.25">
      <c r="A116" s="25" t="s">
        <v>101</v>
      </c>
      <c r="B116" s="26">
        <v>1115</v>
      </c>
      <c r="C116">
        <v>8722</v>
      </c>
      <c r="D116" t="s">
        <v>86</v>
      </c>
      <c r="E116" s="1">
        <v>344</v>
      </c>
      <c r="F116" s="1">
        <v>502</v>
      </c>
      <c r="G116" s="1">
        <f t="shared" si="2"/>
        <v>158</v>
      </c>
      <c r="H116">
        <f t="shared" si="3"/>
        <v>31.6</v>
      </c>
      <c r="I116" t="s">
        <v>115</v>
      </c>
      <c r="J116" t="s">
        <v>116</v>
      </c>
      <c r="K116" t="s">
        <v>85</v>
      </c>
    </row>
    <row r="117" spans="1:11" x14ac:dyDescent="0.25">
      <c r="A117" s="25" t="s">
        <v>101</v>
      </c>
      <c r="B117" s="26">
        <v>1116</v>
      </c>
      <c r="C117">
        <v>6622</v>
      </c>
      <c r="D117" t="s">
        <v>97</v>
      </c>
      <c r="E117" s="1">
        <v>42</v>
      </c>
      <c r="F117" s="1">
        <v>77</v>
      </c>
      <c r="G117" s="1">
        <f t="shared" si="2"/>
        <v>35</v>
      </c>
      <c r="H117">
        <f t="shared" si="3"/>
        <v>7</v>
      </c>
      <c r="I117" t="s">
        <v>119</v>
      </c>
      <c r="J117" t="s">
        <v>22</v>
      </c>
      <c r="K117" t="s">
        <v>93</v>
      </c>
    </row>
    <row r="118" spans="1:11" x14ac:dyDescent="0.25">
      <c r="A118" s="25" t="s">
        <v>101</v>
      </c>
      <c r="B118" s="26">
        <v>1117</v>
      </c>
      <c r="C118">
        <v>8722</v>
      </c>
      <c r="D118" t="s">
        <v>86</v>
      </c>
      <c r="E118" s="1">
        <v>344</v>
      </c>
      <c r="F118" s="1">
        <v>502</v>
      </c>
      <c r="G118" s="1">
        <f t="shared" si="2"/>
        <v>158</v>
      </c>
      <c r="H118">
        <f t="shared" si="3"/>
        <v>31.6</v>
      </c>
      <c r="I118" t="s">
        <v>120</v>
      </c>
      <c r="J118" t="s">
        <v>121</v>
      </c>
      <c r="K118" t="s">
        <v>81</v>
      </c>
    </row>
    <row r="119" spans="1:11" x14ac:dyDescent="0.25">
      <c r="A119" s="25" t="s">
        <v>101</v>
      </c>
      <c r="B119" s="26">
        <v>1118</v>
      </c>
      <c r="C119">
        <v>9822</v>
      </c>
      <c r="D119" t="s">
        <v>80</v>
      </c>
      <c r="E119" s="1">
        <v>58.3</v>
      </c>
      <c r="F119" s="1">
        <v>98.4</v>
      </c>
      <c r="G119" s="1">
        <f t="shared" si="2"/>
        <v>40.100000000000009</v>
      </c>
      <c r="H119">
        <f t="shared" si="3"/>
        <v>8.0200000000000014</v>
      </c>
      <c r="I119" t="s">
        <v>117</v>
      </c>
      <c r="J119" t="s">
        <v>118</v>
      </c>
      <c r="K119" t="s">
        <v>83</v>
      </c>
    </row>
    <row r="120" spans="1:11" x14ac:dyDescent="0.25">
      <c r="A120" s="25" t="s">
        <v>101</v>
      </c>
      <c r="B120" s="26">
        <v>1119</v>
      </c>
      <c r="C120">
        <v>2242</v>
      </c>
      <c r="D120" t="s">
        <v>92</v>
      </c>
      <c r="E120" s="1">
        <v>60</v>
      </c>
      <c r="F120" s="1">
        <v>124</v>
      </c>
      <c r="G120" s="1">
        <f t="shared" si="2"/>
        <v>64</v>
      </c>
      <c r="H120">
        <f t="shared" si="3"/>
        <v>12.8</v>
      </c>
      <c r="I120" t="s">
        <v>115</v>
      </c>
      <c r="J120" t="s">
        <v>116</v>
      </c>
      <c r="K120" t="s">
        <v>94</v>
      </c>
    </row>
    <row r="121" spans="1:11" x14ac:dyDescent="0.25">
      <c r="A121" s="25" t="s">
        <v>101</v>
      </c>
      <c r="B121" s="26">
        <v>1120</v>
      </c>
      <c r="C121">
        <v>2242</v>
      </c>
      <c r="D121" t="s">
        <v>92</v>
      </c>
      <c r="E121" s="1">
        <v>60</v>
      </c>
      <c r="F121" s="1">
        <v>124</v>
      </c>
      <c r="G121" s="1">
        <f t="shared" si="2"/>
        <v>64</v>
      </c>
      <c r="H121">
        <f t="shared" si="3"/>
        <v>12.8</v>
      </c>
      <c r="I121" t="s">
        <v>119</v>
      </c>
      <c r="J121" t="s">
        <v>22</v>
      </c>
      <c r="K121" t="s">
        <v>83</v>
      </c>
    </row>
    <row r="122" spans="1:11" x14ac:dyDescent="0.25">
      <c r="A122" s="25" t="s">
        <v>101</v>
      </c>
      <c r="B122" s="26">
        <v>1121</v>
      </c>
      <c r="C122">
        <v>4421</v>
      </c>
      <c r="D122" t="s">
        <v>89</v>
      </c>
      <c r="E122" s="1">
        <v>45</v>
      </c>
      <c r="F122" s="1">
        <v>87</v>
      </c>
      <c r="G122" s="1">
        <f t="shared" si="2"/>
        <v>42</v>
      </c>
      <c r="H122">
        <f t="shared" si="3"/>
        <v>8.4</v>
      </c>
      <c r="I122" t="s">
        <v>119</v>
      </c>
      <c r="J122" t="s">
        <v>22</v>
      </c>
      <c r="K122" t="s">
        <v>93</v>
      </c>
    </row>
    <row r="123" spans="1:11" x14ac:dyDescent="0.25">
      <c r="A123" s="25" t="s">
        <v>101</v>
      </c>
      <c r="B123" s="26">
        <v>1122</v>
      </c>
      <c r="C123">
        <v>8722</v>
      </c>
      <c r="D123" t="s">
        <v>86</v>
      </c>
      <c r="E123" s="1">
        <v>344</v>
      </c>
      <c r="F123" s="1">
        <v>502</v>
      </c>
      <c r="G123" s="1">
        <f t="shared" si="2"/>
        <v>158</v>
      </c>
      <c r="H123">
        <f t="shared" si="3"/>
        <v>31.6</v>
      </c>
      <c r="I123" t="s">
        <v>119</v>
      </c>
      <c r="J123" t="s">
        <v>22</v>
      </c>
      <c r="K123" t="s">
        <v>85</v>
      </c>
    </row>
    <row r="124" spans="1:11" x14ac:dyDescent="0.25">
      <c r="A124" s="25" t="s">
        <v>101</v>
      </c>
      <c r="B124" s="26">
        <v>1123</v>
      </c>
      <c r="C124">
        <v>9822</v>
      </c>
      <c r="D124" t="s">
        <v>80</v>
      </c>
      <c r="E124" s="1">
        <v>58.3</v>
      </c>
      <c r="F124" s="1">
        <v>98.4</v>
      </c>
      <c r="G124" s="1">
        <f t="shared" si="2"/>
        <v>40.100000000000009</v>
      </c>
      <c r="H124">
        <f t="shared" si="3"/>
        <v>8.0200000000000014</v>
      </c>
      <c r="I124" t="s">
        <v>119</v>
      </c>
      <c r="J124" t="s">
        <v>22</v>
      </c>
      <c r="K124" t="s">
        <v>93</v>
      </c>
    </row>
    <row r="125" spans="1:11" x14ac:dyDescent="0.25">
      <c r="A125" s="25" t="s">
        <v>101</v>
      </c>
      <c r="B125" s="26">
        <v>1124</v>
      </c>
      <c r="C125">
        <v>4421</v>
      </c>
      <c r="D125" t="s">
        <v>89</v>
      </c>
      <c r="E125" s="1">
        <v>45</v>
      </c>
      <c r="F125" s="1">
        <v>87</v>
      </c>
      <c r="G125" s="1">
        <f t="shared" si="2"/>
        <v>42</v>
      </c>
      <c r="H125">
        <f t="shared" si="3"/>
        <v>8.4</v>
      </c>
      <c r="I125" t="s">
        <v>119</v>
      </c>
      <c r="J125" t="s">
        <v>22</v>
      </c>
      <c r="K125" t="s">
        <v>85</v>
      </c>
    </row>
    <row r="126" spans="1:11" x14ac:dyDescent="0.25">
      <c r="A126" s="25" t="s">
        <v>102</v>
      </c>
      <c r="B126" s="26">
        <v>1125</v>
      </c>
      <c r="C126">
        <v>2242</v>
      </c>
      <c r="D126" t="s">
        <v>92</v>
      </c>
      <c r="E126" s="1">
        <v>60</v>
      </c>
      <c r="F126" s="1">
        <v>124</v>
      </c>
      <c r="G126" s="1">
        <f t="shared" si="2"/>
        <v>64</v>
      </c>
      <c r="H126">
        <f t="shared" si="3"/>
        <v>12.8</v>
      </c>
      <c r="I126" t="s">
        <v>119</v>
      </c>
      <c r="J126" t="s">
        <v>22</v>
      </c>
      <c r="K126" t="s">
        <v>83</v>
      </c>
    </row>
    <row r="127" spans="1:11" x14ac:dyDescent="0.25">
      <c r="A127" s="25" t="s">
        <v>102</v>
      </c>
      <c r="B127" s="26">
        <v>1126</v>
      </c>
      <c r="C127">
        <v>9212</v>
      </c>
      <c r="D127" t="s">
        <v>90</v>
      </c>
      <c r="E127" s="1">
        <v>4</v>
      </c>
      <c r="F127" s="1">
        <v>7</v>
      </c>
      <c r="G127" s="1">
        <f t="shared" si="2"/>
        <v>3</v>
      </c>
      <c r="H127">
        <f t="shared" si="3"/>
        <v>0.30000000000000004</v>
      </c>
      <c r="I127" t="s">
        <v>119</v>
      </c>
      <c r="J127" t="s">
        <v>22</v>
      </c>
      <c r="K127" t="s">
        <v>81</v>
      </c>
    </row>
    <row r="128" spans="1:11" x14ac:dyDescent="0.25">
      <c r="A128" s="25" t="s">
        <v>102</v>
      </c>
      <c r="B128" s="26">
        <v>1127</v>
      </c>
      <c r="C128">
        <v>8722</v>
      </c>
      <c r="D128" t="s">
        <v>86</v>
      </c>
      <c r="E128" s="1">
        <v>344</v>
      </c>
      <c r="F128" s="1">
        <v>502</v>
      </c>
      <c r="G128" s="1">
        <f t="shared" si="2"/>
        <v>158</v>
      </c>
      <c r="H128">
        <f t="shared" si="3"/>
        <v>31.6</v>
      </c>
      <c r="I128" t="s">
        <v>115</v>
      </c>
      <c r="J128" t="s">
        <v>116</v>
      </c>
      <c r="K128" t="s">
        <v>93</v>
      </c>
    </row>
    <row r="129" spans="1:11" x14ac:dyDescent="0.25">
      <c r="A129" s="25" t="s">
        <v>102</v>
      </c>
      <c r="B129" s="26">
        <v>1128</v>
      </c>
      <c r="C129">
        <v>6622</v>
      </c>
      <c r="D129" t="s">
        <v>97</v>
      </c>
      <c r="E129" s="1">
        <v>42</v>
      </c>
      <c r="F129" s="1">
        <v>77</v>
      </c>
      <c r="G129" s="1">
        <f t="shared" si="2"/>
        <v>35</v>
      </c>
      <c r="H129">
        <f t="shared" si="3"/>
        <v>7</v>
      </c>
      <c r="I129" t="s">
        <v>117</v>
      </c>
      <c r="J129" t="s">
        <v>118</v>
      </c>
      <c r="K129" t="s">
        <v>83</v>
      </c>
    </row>
    <row r="130" spans="1:11" x14ac:dyDescent="0.25">
      <c r="A130" s="25" t="s">
        <v>102</v>
      </c>
      <c r="B130" s="26">
        <v>1129</v>
      </c>
      <c r="C130">
        <v>9822</v>
      </c>
      <c r="D130" t="s">
        <v>80</v>
      </c>
      <c r="E130" s="1">
        <v>58.3</v>
      </c>
      <c r="F130" s="1">
        <v>98.4</v>
      </c>
      <c r="G130" s="1">
        <f t="shared" si="2"/>
        <v>40.100000000000009</v>
      </c>
      <c r="H130">
        <f t="shared" si="3"/>
        <v>8.0200000000000014</v>
      </c>
      <c r="I130" t="s">
        <v>120</v>
      </c>
      <c r="J130" t="s">
        <v>121</v>
      </c>
      <c r="K130" t="s">
        <v>93</v>
      </c>
    </row>
    <row r="131" spans="1:11" x14ac:dyDescent="0.25">
      <c r="A131" s="25" t="s">
        <v>102</v>
      </c>
      <c r="B131" s="26">
        <v>1130</v>
      </c>
      <c r="C131">
        <v>4421</v>
      </c>
      <c r="D131" t="s">
        <v>89</v>
      </c>
      <c r="E131" s="1">
        <v>45</v>
      </c>
      <c r="F131" s="1">
        <v>87</v>
      </c>
      <c r="G131" s="1">
        <f t="shared" ref="G131:G172" si="4">F131-E131</f>
        <v>42</v>
      </c>
      <c r="H131">
        <f t="shared" ref="H131:H172" si="5">IF(F131&gt;50,G131*0.2,G131*0.1)</f>
        <v>8.4</v>
      </c>
      <c r="I131" t="s">
        <v>120</v>
      </c>
      <c r="J131" t="s">
        <v>121</v>
      </c>
      <c r="K131" t="s">
        <v>83</v>
      </c>
    </row>
    <row r="132" spans="1:11" x14ac:dyDescent="0.25">
      <c r="A132" s="25" t="s">
        <v>102</v>
      </c>
      <c r="B132" s="26">
        <v>1131</v>
      </c>
      <c r="C132">
        <v>9212</v>
      </c>
      <c r="D132" t="s">
        <v>90</v>
      </c>
      <c r="E132" s="1">
        <v>4</v>
      </c>
      <c r="F132" s="1">
        <v>7</v>
      </c>
      <c r="G132" s="1">
        <f t="shared" si="4"/>
        <v>3</v>
      </c>
      <c r="H132">
        <f t="shared" si="5"/>
        <v>0.30000000000000004</v>
      </c>
      <c r="I132" t="s">
        <v>120</v>
      </c>
      <c r="J132" t="s">
        <v>121</v>
      </c>
      <c r="K132" t="s">
        <v>85</v>
      </c>
    </row>
    <row r="133" spans="1:11" x14ac:dyDescent="0.25">
      <c r="A133" s="25" t="s">
        <v>102</v>
      </c>
      <c r="B133" s="26">
        <v>1132</v>
      </c>
      <c r="C133">
        <v>9212</v>
      </c>
      <c r="D133" t="s">
        <v>90</v>
      </c>
      <c r="E133" s="1">
        <v>4</v>
      </c>
      <c r="F133" s="1">
        <v>7</v>
      </c>
      <c r="G133" s="1">
        <f t="shared" si="4"/>
        <v>3</v>
      </c>
      <c r="H133">
        <f t="shared" si="5"/>
        <v>0.30000000000000004</v>
      </c>
      <c r="I133" t="s">
        <v>120</v>
      </c>
      <c r="J133" t="s">
        <v>121</v>
      </c>
      <c r="K133" t="s">
        <v>83</v>
      </c>
    </row>
    <row r="134" spans="1:11" x14ac:dyDescent="0.25">
      <c r="A134" s="25" t="s">
        <v>102</v>
      </c>
      <c r="B134" s="26">
        <v>1133</v>
      </c>
      <c r="C134">
        <v>9822</v>
      </c>
      <c r="D134" t="s">
        <v>80</v>
      </c>
      <c r="E134" s="1">
        <v>58.3</v>
      </c>
      <c r="F134" s="1">
        <v>98.4</v>
      </c>
      <c r="G134" s="1">
        <f t="shared" si="4"/>
        <v>40.100000000000009</v>
      </c>
      <c r="H134">
        <f t="shared" si="5"/>
        <v>8.0200000000000014</v>
      </c>
      <c r="I134" t="s">
        <v>115</v>
      </c>
      <c r="J134" t="s">
        <v>116</v>
      </c>
      <c r="K134" t="s">
        <v>85</v>
      </c>
    </row>
    <row r="135" spans="1:11" x14ac:dyDescent="0.25">
      <c r="A135" s="25" t="s">
        <v>102</v>
      </c>
      <c r="B135" s="26">
        <v>1134</v>
      </c>
      <c r="C135">
        <v>9822</v>
      </c>
      <c r="D135" t="s">
        <v>80</v>
      </c>
      <c r="E135" s="1">
        <v>58.3</v>
      </c>
      <c r="F135" s="1">
        <v>98.4</v>
      </c>
      <c r="G135" s="1">
        <f t="shared" si="4"/>
        <v>40.100000000000009</v>
      </c>
      <c r="H135">
        <f t="shared" si="5"/>
        <v>8.0200000000000014</v>
      </c>
      <c r="I135" t="s">
        <v>119</v>
      </c>
      <c r="J135" t="s">
        <v>22</v>
      </c>
      <c r="K135" t="s">
        <v>85</v>
      </c>
    </row>
    <row r="136" spans="1:11" x14ac:dyDescent="0.25">
      <c r="A136" s="25" t="s">
        <v>102</v>
      </c>
      <c r="B136" s="26">
        <v>1135</v>
      </c>
      <c r="C136">
        <v>8722</v>
      </c>
      <c r="D136" t="s">
        <v>86</v>
      </c>
      <c r="E136" s="1">
        <v>344</v>
      </c>
      <c r="F136" s="1">
        <v>502</v>
      </c>
      <c r="G136" s="1">
        <f t="shared" si="4"/>
        <v>158</v>
      </c>
      <c r="H136">
        <f t="shared" si="5"/>
        <v>31.6</v>
      </c>
      <c r="I136" t="s">
        <v>115</v>
      </c>
      <c r="J136" t="s">
        <v>116</v>
      </c>
      <c r="K136" t="s">
        <v>93</v>
      </c>
    </row>
    <row r="137" spans="1:11" x14ac:dyDescent="0.25">
      <c r="A137" s="25" t="s">
        <v>102</v>
      </c>
      <c r="B137" s="26">
        <v>1136</v>
      </c>
      <c r="C137">
        <v>2242</v>
      </c>
      <c r="D137" t="s">
        <v>92</v>
      </c>
      <c r="E137" s="1">
        <v>60</v>
      </c>
      <c r="F137" s="1">
        <v>124</v>
      </c>
      <c r="G137" s="1">
        <f t="shared" si="4"/>
        <v>64</v>
      </c>
      <c r="H137">
        <f t="shared" si="5"/>
        <v>12.8</v>
      </c>
      <c r="I137" t="s">
        <v>119</v>
      </c>
      <c r="J137" t="s">
        <v>22</v>
      </c>
      <c r="K137" t="s">
        <v>81</v>
      </c>
    </row>
    <row r="138" spans="1:11" x14ac:dyDescent="0.25">
      <c r="A138" s="25" t="s">
        <v>102</v>
      </c>
      <c r="B138" s="26">
        <v>1137</v>
      </c>
      <c r="C138">
        <v>9822</v>
      </c>
      <c r="D138" t="s">
        <v>80</v>
      </c>
      <c r="E138" s="1">
        <v>58.3</v>
      </c>
      <c r="F138" s="1">
        <v>98.4</v>
      </c>
      <c r="G138" s="1">
        <f t="shared" si="4"/>
        <v>40.100000000000009</v>
      </c>
      <c r="H138">
        <f t="shared" si="5"/>
        <v>8.0200000000000014</v>
      </c>
      <c r="I138" t="s">
        <v>117</v>
      </c>
      <c r="J138" t="s">
        <v>118</v>
      </c>
      <c r="K138" t="s">
        <v>83</v>
      </c>
    </row>
    <row r="139" spans="1:11" x14ac:dyDescent="0.25">
      <c r="A139" s="25" t="s">
        <v>102</v>
      </c>
      <c r="B139" s="26">
        <v>1138</v>
      </c>
      <c r="C139">
        <v>8722</v>
      </c>
      <c r="D139" t="s">
        <v>86</v>
      </c>
      <c r="E139" s="1">
        <v>344</v>
      </c>
      <c r="F139" s="1">
        <v>502</v>
      </c>
      <c r="G139" s="1">
        <f t="shared" si="4"/>
        <v>158</v>
      </c>
      <c r="H139">
        <f t="shared" si="5"/>
        <v>31.6</v>
      </c>
      <c r="I139" t="s">
        <v>115</v>
      </c>
      <c r="J139" t="s">
        <v>116</v>
      </c>
      <c r="K139" t="s">
        <v>94</v>
      </c>
    </row>
    <row r="140" spans="1:11" x14ac:dyDescent="0.25">
      <c r="A140" s="25" t="s">
        <v>102</v>
      </c>
      <c r="B140" s="26">
        <v>1139</v>
      </c>
      <c r="C140">
        <v>4421</v>
      </c>
      <c r="D140" t="s">
        <v>89</v>
      </c>
      <c r="E140" s="1">
        <v>45</v>
      </c>
      <c r="F140" s="1">
        <v>87</v>
      </c>
      <c r="G140" s="1">
        <f t="shared" si="4"/>
        <v>42</v>
      </c>
      <c r="H140">
        <f t="shared" si="5"/>
        <v>8.4</v>
      </c>
      <c r="I140" t="s">
        <v>119</v>
      </c>
      <c r="J140" t="s">
        <v>22</v>
      </c>
      <c r="K140" t="s">
        <v>83</v>
      </c>
    </row>
    <row r="141" spans="1:11" x14ac:dyDescent="0.25">
      <c r="A141" s="25" t="s">
        <v>102</v>
      </c>
      <c r="B141" s="26">
        <v>1140</v>
      </c>
      <c r="C141">
        <v>4421</v>
      </c>
      <c r="D141" t="s">
        <v>89</v>
      </c>
      <c r="E141" s="1">
        <v>45</v>
      </c>
      <c r="F141" s="1">
        <v>87</v>
      </c>
      <c r="G141" s="1">
        <f t="shared" si="4"/>
        <v>42</v>
      </c>
      <c r="H141">
        <f t="shared" si="5"/>
        <v>8.4</v>
      </c>
      <c r="I141" t="s">
        <v>117</v>
      </c>
      <c r="J141" t="s">
        <v>118</v>
      </c>
      <c r="K141" t="s">
        <v>93</v>
      </c>
    </row>
    <row r="142" spans="1:11" x14ac:dyDescent="0.25">
      <c r="A142" s="25" t="s">
        <v>102</v>
      </c>
      <c r="B142" s="26">
        <v>1141</v>
      </c>
      <c r="C142">
        <v>9212</v>
      </c>
      <c r="D142" t="s">
        <v>90</v>
      </c>
      <c r="E142" s="1">
        <v>4</v>
      </c>
      <c r="F142" s="1">
        <v>7</v>
      </c>
      <c r="G142" s="1">
        <f t="shared" si="4"/>
        <v>3</v>
      </c>
      <c r="H142">
        <f t="shared" si="5"/>
        <v>0.30000000000000004</v>
      </c>
      <c r="I142" t="s">
        <v>117</v>
      </c>
      <c r="J142" t="s">
        <v>118</v>
      </c>
      <c r="K142" t="s">
        <v>85</v>
      </c>
    </row>
    <row r="143" spans="1:11" x14ac:dyDescent="0.25">
      <c r="A143" s="25" t="s">
        <v>103</v>
      </c>
      <c r="B143" s="26">
        <v>1142</v>
      </c>
      <c r="C143">
        <v>2242</v>
      </c>
      <c r="D143" t="s">
        <v>92</v>
      </c>
      <c r="E143" s="1">
        <v>60</v>
      </c>
      <c r="F143" s="1">
        <v>124</v>
      </c>
      <c r="G143" s="1">
        <f t="shared" si="4"/>
        <v>64</v>
      </c>
      <c r="H143">
        <f t="shared" si="5"/>
        <v>12.8</v>
      </c>
      <c r="I143" t="s">
        <v>117</v>
      </c>
      <c r="J143" t="s">
        <v>118</v>
      </c>
      <c r="K143" t="s">
        <v>93</v>
      </c>
    </row>
    <row r="144" spans="1:11" x14ac:dyDescent="0.25">
      <c r="A144" s="25" t="s">
        <v>103</v>
      </c>
      <c r="B144" s="26">
        <v>1143</v>
      </c>
      <c r="C144">
        <v>9822</v>
      </c>
      <c r="D144" t="s">
        <v>80</v>
      </c>
      <c r="E144" s="1">
        <v>58.3</v>
      </c>
      <c r="F144" s="1">
        <v>98.4</v>
      </c>
      <c r="G144" s="1">
        <f t="shared" si="4"/>
        <v>40.100000000000009</v>
      </c>
      <c r="H144">
        <f t="shared" si="5"/>
        <v>8.0200000000000014</v>
      </c>
      <c r="I144" t="s">
        <v>120</v>
      </c>
      <c r="J144" t="s">
        <v>121</v>
      </c>
      <c r="K144" t="s">
        <v>85</v>
      </c>
    </row>
    <row r="145" spans="1:11" x14ac:dyDescent="0.25">
      <c r="A145" s="25" t="s">
        <v>103</v>
      </c>
      <c r="B145" s="26">
        <v>1144</v>
      </c>
      <c r="C145">
        <v>2242</v>
      </c>
      <c r="D145" t="s">
        <v>92</v>
      </c>
      <c r="E145" s="1">
        <v>60</v>
      </c>
      <c r="F145" s="1">
        <v>124</v>
      </c>
      <c r="G145" s="1">
        <f t="shared" si="4"/>
        <v>64</v>
      </c>
      <c r="H145">
        <f t="shared" si="5"/>
        <v>12.8</v>
      </c>
      <c r="I145" t="s">
        <v>120</v>
      </c>
      <c r="J145" t="s">
        <v>121</v>
      </c>
      <c r="K145" t="s">
        <v>83</v>
      </c>
    </row>
    <row r="146" spans="1:11" x14ac:dyDescent="0.25">
      <c r="A146" s="25" t="s">
        <v>103</v>
      </c>
      <c r="B146" s="26">
        <v>1145</v>
      </c>
      <c r="C146">
        <v>4421</v>
      </c>
      <c r="D146" t="s">
        <v>89</v>
      </c>
      <c r="E146" s="1">
        <v>45</v>
      </c>
      <c r="F146" s="1">
        <v>87</v>
      </c>
      <c r="G146" s="1">
        <f t="shared" si="4"/>
        <v>42</v>
      </c>
      <c r="H146">
        <f t="shared" si="5"/>
        <v>8.4</v>
      </c>
      <c r="I146" t="s">
        <v>120</v>
      </c>
      <c r="J146" t="s">
        <v>121</v>
      </c>
      <c r="K146" t="s">
        <v>81</v>
      </c>
    </row>
    <row r="147" spans="1:11" x14ac:dyDescent="0.25">
      <c r="A147" s="25" t="s">
        <v>103</v>
      </c>
      <c r="B147" s="26">
        <v>1146</v>
      </c>
      <c r="C147">
        <v>8722</v>
      </c>
      <c r="D147" t="s">
        <v>86</v>
      </c>
      <c r="E147" s="1">
        <v>344</v>
      </c>
      <c r="F147" s="1">
        <v>502</v>
      </c>
      <c r="G147" s="1">
        <f t="shared" si="4"/>
        <v>158</v>
      </c>
      <c r="H147">
        <f t="shared" si="5"/>
        <v>31.6</v>
      </c>
      <c r="I147" t="s">
        <v>120</v>
      </c>
      <c r="J147" t="s">
        <v>121</v>
      </c>
      <c r="K147" t="s">
        <v>93</v>
      </c>
    </row>
    <row r="148" spans="1:11" x14ac:dyDescent="0.25">
      <c r="A148" s="25" t="s">
        <v>103</v>
      </c>
      <c r="B148" s="26">
        <v>1147</v>
      </c>
      <c r="C148">
        <v>9822</v>
      </c>
      <c r="D148" t="s">
        <v>80</v>
      </c>
      <c r="E148" s="1">
        <v>58.3</v>
      </c>
      <c r="F148" s="1">
        <v>98.4</v>
      </c>
      <c r="G148" s="1">
        <f t="shared" si="4"/>
        <v>40.100000000000009</v>
      </c>
      <c r="H148">
        <f t="shared" si="5"/>
        <v>8.0200000000000014</v>
      </c>
      <c r="I148" t="s">
        <v>115</v>
      </c>
      <c r="J148" t="s">
        <v>116</v>
      </c>
      <c r="K148" t="s">
        <v>83</v>
      </c>
    </row>
    <row r="149" spans="1:11" x14ac:dyDescent="0.25">
      <c r="A149" s="25" t="s">
        <v>103</v>
      </c>
      <c r="B149" s="26">
        <v>1148</v>
      </c>
      <c r="C149">
        <v>9212</v>
      </c>
      <c r="D149" t="s">
        <v>90</v>
      </c>
      <c r="E149" s="1">
        <v>4</v>
      </c>
      <c r="F149" s="1">
        <v>7</v>
      </c>
      <c r="G149" s="1">
        <f t="shared" si="4"/>
        <v>3</v>
      </c>
      <c r="H149">
        <f t="shared" si="5"/>
        <v>0.30000000000000004</v>
      </c>
      <c r="I149" t="s">
        <v>119</v>
      </c>
      <c r="J149" t="s">
        <v>22</v>
      </c>
      <c r="K149" t="s">
        <v>85</v>
      </c>
    </row>
    <row r="150" spans="1:11" x14ac:dyDescent="0.25">
      <c r="A150" s="25" t="s">
        <v>103</v>
      </c>
      <c r="B150" s="26">
        <v>1149</v>
      </c>
      <c r="C150">
        <v>8722</v>
      </c>
      <c r="D150" t="s">
        <v>86</v>
      </c>
      <c r="E150" s="1">
        <v>344</v>
      </c>
      <c r="F150" s="1">
        <v>502</v>
      </c>
      <c r="G150" s="1">
        <f t="shared" si="4"/>
        <v>158</v>
      </c>
      <c r="H150">
        <f t="shared" si="5"/>
        <v>31.6</v>
      </c>
      <c r="I150" t="s">
        <v>115</v>
      </c>
      <c r="J150" t="s">
        <v>116</v>
      </c>
      <c r="K150" t="s">
        <v>85</v>
      </c>
    </row>
    <row r="151" spans="1:11" x14ac:dyDescent="0.25">
      <c r="A151" s="25" t="s">
        <v>104</v>
      </c>
      <c r="B151" s="26">
        <v>1150</v>
      </c>
      <c r="C151">
        <v>2242</v>
      </c>
      <c r="D151" t="s">
        <v>92</v>
      </c>
      <c r="E151" s="1">
        <v>60</v>
      </c>
      <c r="F151" s="1">
        <v>124</v>
      </c>
      <c r="G151" s="1">
        <f t="shared" si="4"/>
        <v>64</v>
      </c>
      <c r="H151">
        <f t="shared" si="5"/>
        <v>12.8</v>
      </c>
      <c r="I151" t="s">
        <v>119</v>
      </c>
      <c r="J151" t="s">
        <v>22</v>
      </c>
      <c r="K151" t="s">
        <v>94</v>
      </c>
    </row>
    <row r="152" spans="1:11" x14ac:dyDescent="0.25">
      <c r="A152" s="25" t="s">
        <v>104</v>
      </c>
      <c r="B152" s="26">
        <v>1151</v>
      </c>
      <c r="C152">
        <v>2242</v>
      </c>
      <c r="D152" t="s">
        <v>92</v>
      </c>
      <c r="E152" s="1">
        <v>60</v>
      </c>
      <c r="F152" s="1">
        <v>124</v>
      </c>
      <c r="G152" s="1">
        <f t="shared" si="4"/>
        <v>64</v>
      </c>
      <c r="H152">
        <f t="shared" si="5"/>
        <v>12.8</v>
      </c>
      <c r="I152" t="s">
        <v>117</v>
      </c>
      <c r="J152" t="s">
        <v>118</v>
      </c>
      <c r="K152" t="s">
        <v>83</v>
      </c>
    </row>
    <row r="153" spans="1:11" x14ac:dyDescent="0.25">
      <c r="A153" s="25" t="s">
        <v>104</v>
      </c>
      <c r="B153" s="26">
        <v>1152</v>
      </c>
      <c r="C153">
        <v>4421</v>
      </c>
      <c r="D153" t="s">
        <v>89</v>
      </c>
      <c r="E153" s="1">
        <v>45</v>
      </c>
      <c r="F153" s="1">
        <v>87</v>
      </c>
      <c r="G153" s="1">
        <f t="shared" si="4"/>
        <v>42</v>
      </c>
      <c r="H153">
        <f t="shared" si="5"/>
        <v>8.4</v>
      </c>
      <c r="I153" t="s">
        <v>115</v>
      </c>
      <c r="J153" t="s">
        <v>116</v>
      </c>
      <c r="K153" t="s">
        <v>93</v>
      </c>
    </row>
    <row r="154" spans="1:11" x14ac:dyDescent="0.25">
      <c r="A154" s="25" t="s">
        <v>104</v>
      </c>
      <c r="B154" s="26">
        <v>1153</v>
      </c>
      <c r="C154">
        <v>8722</v>
      </c>
      <c r="D154" t="s">
        <v>86</v>
      </c>
      <c r="E154" s="1">
        <v>344</v>
      </c>
      <c r="F154" s="1">
        <v>502</v>
      </c>
      <c r="G154" s="1">
        <f t="shared" si="4"/>
        <v>158</v>
      </c>
      <c r="H154">
        <f t="shared" si="5"/>
        <v>31.6</v>
      </c>
      <c r="I154" t="s">
        <v>119</v>
      </c>
      <c r="J154" t="s">
        <v>22</v>
      </c>
      <c r="K154" t="s">
        <v>85</v>
      </c>
    </row>
    <row r="155" spans="1:11" x14ac:dyDescent="0.25">
      <c r="A155" s="25" t="s">
        <v>104</v>
      </c>
      <c r="B155" s="26">
        <v>1154</v>
      </c>
      <c r="C155">
        <v>9822</v>
      </c>
      <c r="D155" t="s">
        <v>80</v>
      </c>
      <c r="E155" s="1">
        <v>58.3</v>
      </c>
      <c r="F155" s="1">
        <v>98.4</v>
      </c>
      <c r="G155" s="1">
        <f t="shared" si="4"/>
        <v>40.100000000000009</v>
      </c>
      <c r="H155">
        <f t="shared" si="5"/>
        <v>8.0200000000000014</v>
      </c>
      <c r="I155" t="s">
        <v>117</v>
      </c>
      <c r="J155" t="s">
        <v>118</v>
      </c>
      <c r="K155" t="s">
        <v>93</v>
      </c>
    </row>
    <row r="156" spans="1:11" x14ac:dyDescent="0.25">
      <c r="A156" s="25" t="s">
        <v>104</v>
      </c>
      <c r="B156" s="26">
        <v>1155</v>
      </c>
      <c r="C156">
        <v>4421</v>
      </c>
      <c r="D156" t="s">
        <v>89</v>
      </c>
      <c r="E156" s="1">
        <v>45</v>
      </c>
      <c r="F156" s="1">
        <v>87</v>
      </c>
      <c r="G156" s="1">
        <f t="shared" si="4"/>
        <v>42</v>
      </c>
      <c r="H156">
        <f t="shared" si="5"/>
        <v>8.4</v>
      </c>
      <c r="I156" t="s">
        <v>119</v>
      </c>
      <c r="J156" t="s">
        <v>22</v>
      </c>
      <c r="K156" t="s">
        <v>85</v>
      </c>
    </row>
    <row r="157" spans="1:11" x14ac:dyDescent="0.25">
      <c r="A157" s="25" t="s">
        <v>104</v>
      </c>
      <c r="B157" s="26">
        <v>1156</v>
      </c>
      <c r="C157">
        <v>2242</v>
      </c>
      <c r="D157" t="s">
        <v>92</v>
      </c>
      <c r="E157" s="1">
        <v>60</v>
      </c>
      <c r="F157" s="1">
        <v>124</v>
      </c>
      <c r="G157" s="1">
        <f t="shared" si="4"/>
        <v>64</v>
      </c>
      <c r="H157">
        <f t="shared" si="5"/>
        <v>12.8</v>
      </c>
      <c r="I157" t="s">
        <v>119</v>
      </c>
      <c r="J157" t="s">
        <v>22</v>
      </c>
      <c r="K157" t="s">
        <v>83</v>
      </c>
    </row>
    <row r="158" spans="1:11" x14ac:dyDescent="0.25">
      <c r="A158" s="25" t="s">
        <v>104</v>
      </c>
      <c r="B158" s="26">
        <v>1157</v>
      </c>
      <c r="C158">
        <v>9212</v>
      </c>
      <c r="D158" t="s">
        <v>90</v>
      </c>
      <c r="E158" s="1">
        <v>4</v>
      </c>
      <c r="F158" s="1">
        <v>7</v>
      </c>
      <c r="G158" s="1">
        <f t="shared" si="4"/>
        <v>3</v>
      </c>
      <c r="H158">
        <f t="shared" si="5"/>
        <v>0.30000000000000004</v>
      </c>
      <c r="I158" t="s">
        <v>119</v>
      </c>
      <c r="J158" t="s">
        <v>22</v>
      </c>
      <c r="K158" t="s">
        <v>81</v>
      </c>
    </row>
    <row r="159" spans="1:11" x14ac:dyDescent="0.25">
      <c r="A159" s="25" t="s">
        <v>105</v>
      </c>
      <c r="B159" s="26">
        <v>1158</v>
      </c>
      <c r="C159">
        <v>8722</v>
      </c>
      <c r="D159" t="s">
        <v>86</v>
      </c>
      <c r="E159" s="1">
        <v>344</v>
      </c>
      <c r="F159" s="1">
        <v>502</v>
      </c>
      <c r="G159" s="1">
        <f t="shared" si="4"/>
        <v>158</v>
      </c>
      <c r="H159">
        <f t="shared" si="5"/>
        <v>31.6</v>
      </c>
      <c r="I159" t="s">
        <v>115</v>
      </c>
      <c r="J159" t="s">
        <v>116</v>
      </c>
      <c r="K159" t="s">
        <v>93</v>
      </c>
    </row>
    <row r="160" spans="1:11" x14ac:dyDescent="0.25">
      <c r="A160" s="25" t="s">
        <v>105</v>
      </c>
      <c r="B160" s="26">
        <v>1159</v>
      </c>
      <c r="C160">
        <v>6622</v>
      </c>
      <c r="D160" t="s">
        <v>97</v>
      </c>
      <c r="E160" s="1">
        <v>42</v>
      </c>
      <c r="F160" s="1">
        <v>77</v>
      </c>
      <c r="G160" s="1">
        <f t="shared" si="4"/>
        <v>35</v>
      </c>
      <c r="H160">
        <f t="shared" si="5"/>
        <v>7</v>
      </c>
      <c r="I160" t="s">
        <v>119</v>
      </c>
      <c r="J160" t="s">
        <v>22</v>
      </c>
      <c r="K160" t="s">
        <v>83</v>
      </c>
    </row>
    <row r="161" spans="1:14" x14ac:dyDescent="0.25">
      <c r="A161" s="25" t="s">
        <v>105</v>
      </c>
      <c r="B161" s="26">
        <v>1160</v>
      </c>
      <c r="C161">
        <v>9822</v>
      </c>
      <c r="D161" t="s">
        <v>80</v>
      </c>
      <c r="E161" s="1">
        <v>58.3</v>
      </c>
      <c r="F161" s="1">
        <v>98.4</v>
      </c>
      <c r="G161" s="1">
        <f t="shared" si="4"/>
        <v>40.100000000000009</v>
      </c>
      <c r="H161">
        <f t="shared" si="5"/>
        <v>8.0200000000000014</v>
      </c>
      <c r="I161" t="s">
        <v>120</v>
      </c>
      <c r="J161" t="s">
        <v>121</v>
      </c>
      <c r="K161" t="s">
        <v>93</v>
      </c>
    </row>
    <row r="162" spans="1:14" x14ac:dyDescent="0.25">
      <c r="A162" s="25" t="s">
        <v>105</v>
      </c>
      <c r="B162" s="26">
        <v>1161</v>
      </c>
      <c r="C162">
        <v>4421</v>
      </c>
      <c r="D162" t="s">
        <v>89</v>
      </c>
      <c r="E162" s="1">
        <v>45</v>
      </c>
      <c r="F162" s="1">
        <v>87</v>
      </c>
      <c r="G162" s="1">
        <f t="shared" si="4"/>
        <v>42</v>
      </c>
      <c r="H162">
        <f t="shared" si="5"/>
        <v>8.4</v>
      </c>
      <c r="I162" t="s">
        <v>117</v>
      </c>
      <c r="J162" t="s">
        <v>118</v>
      </c>
      <c r="K162" t="s">
        <v>83</v>
      </c>
      <c r="N162" t="s">
        <v>127</v>
      </c>
    </row>
    <row r="163" spans="1:14" x14ac:dyDescent="0.25">
      <c r="A163" s="25" t="s">
        <v>105</v>
      </c>
      <c r="B163" s="26">
        <v>1162</v>
      </c>
      <c r="C163">
        <v>9212</v>
      </c>
      <c r="D163" t="s">
        <v>90</v>
      </c>
      <c r="E163" s="1">
        <v>4</v>
      </c>
      <c r="F163" s="1">
        <v>7</v>
      </c>
      <c r="G163" s="1">
        <f t="shared" si="4"/>
        <v>3</v>
      </c>
      <c r="H163">
        <f t="shared" si="5"/>
        <v>0.30000000000000004</v>
      </c>
      <c r="I163" t="s">
        <v>115</v>
      </c>
      <c r="J163" t="s">
        <v>116</v>
      </c>
      <c r="K163" t="s">
        <v>85</v>
      </c>
    </row>
    <row r="164" spans="1:14" x14ac:dyDescent="0.25">
      <c r="A164" s="25" t="s">
        <v>105</v>
      </c>
      <c r="B164" s="26">
        <v>1163</v>
      </c>
      <c r="C164">
        <v>9212</v>
      </c>
      <c r="D164" t="s">
        <v>90</v>
      </c>
      <c r="E164" s="1">
        <v>4</v>
      </c>
      <c r="F164" s="1">
        <v>7</v>
      </c>
      <c r="G164" s="1">
        <f t="shared" si="4"/>
        <v>3</v>
      </c>
      <c r="H164">
        <f t="shared" si="5"/>
        <v>0.30000000000000004</v>
      </c>
      <c r="I164" t="s">
        <v>119</v>
      </c>
      <c r="J164" t="s">
        <v>22</v>
      </c>
      <c r="K164" t="s">
        <v>83</v>
      </c>
    </row>
    <row r="165" spans="1:14" x14ac:dyDescent="0.25">
      <c r="A165" s="25" t="s">
        <v>105</v>
      </c>
      <c r="B165" s="26">
        <v>1164</v>
      </c>
      <c r="C165">
        <v>9822</v>
      </c>
      <c r="D165" t="s">
        <v>80</v>
      </c>
      <c r="E165" s="1">
        <v>58.3</v>
      </c>
      <c r="F165" s="1">
        <v>98.4</v>
      </c>
      <c r="G165" s="1">
        <f t="shared" si="4"/>
        <v>40.100000000000009</v>
      </c>
      <c r="H165">
        <f t="shared" si="5"/>
        <v>8.0200000000000014</v>
      </c>
      <c r="I165" t="s">
        <v>119</v>
      </c>
      <c r="J165" t="s">
        <v>22</v>
      </c>
      <c r="K165" t="s">
        <v>85</v>
      </c>
    </row>
    <row r="166" spans="1:14" x14ac:dyDescent="0.25">
      <c r="A166" s="25" t="s">
        <v>105</v>
      </c>
      <c r="B166" s="26">
        <v>1165</v>
      </c>
      <c r="C166">
        <v>9822</v>
      </c>
      <c r="D166" t="s">
        <v>80</v>
      </c>
      <c r="E166" s="1">
        <v>58.3</v>
      </c>
      <c r="F166" s="1">
        <v>98.4</v>
      </c>
      <c r="G166" s="1">
        <f t="shared" si="4"/>
        <v>40.100000000000009</v>
      </c>
      <c r="H166">
        <f t="shared" si="5"/>
        <v>8.0200000000000014</v>
      </c>
      <c r="I166" t="s">
        <v>119</v>
      </c>
      <c r="J166" t="s">
        <v>22</v>
      </c>
      <c r="K166" t="s">
        <v>85</v>
      </c>
    </row>
    <row r="167" spans="1:14" x14ac:dyDescent="0.25">
      <c r="A167" s="25" t="s">
        <v>105</v>
      </c>
      <c r="B167" s="26">
        <v>1166</v>
      </c>
      <c r="C167">
        <v>8722</v>
      </c>
      <c r="D167" t="s">
        <v>86</v>
      </c>
      <c r="E167" s="1">
        <v>344</v>
      </c>
      <c r="F167" s="1">
        <v>502</v>
      </c>
      <c r="G167" s="1">
        <f t="shared" si="4"/>
        <v>158</v>
      </c>
      <c r="H167">
        <f t="shared" si="5"/>
        <v>31.6</v>
      </c>
      <c r="I167" t="s">
        <v>119</v>
      </c>
      <c r="J167" t="s">
        <v>22</v>
      </c>
      <c r="K167" t="s">
        <v>93</v>
      </c>
    </row>
    <row r="168" spans="1:14" x14ac:dyDescent="0.25">
      <c r="A168" s="25" t="s">
        <v>106</v>
      </c>
      <c r="B168" s="26">
        <v>1167</v>
      </c>
      <c r="C168">
        <v>2242</v>
      </c>
      <c r="D168" t="s">
        <v>92</v>
      </c>
      <c r="E168" s="1">
        <v>60</v>
      </c>
      <c r="F168" s="1">
        <v>124</v>
      </c>
      <c r="G168" s="1">
        <f t="shared" si="4"/>
        <v>64</v>
      </c>
      <c r="H168">
        <f t="shared" si="5"/>
        <v>12.8</v>
      </c>
      <c r="I168" t="s">
        <v>119</v>
      </c>
      <c r="J168" t="s">
        <v>22</v>
      </c>
      <c r="K168" t="s">
        <v>81</v>
      </c>
    </row>
    <row r="169" spans="1:14" x14ac:dyDescent="0.25">
      <c r="A169" s="25" t="s">
        <v>106</v>
      </c>
      <c r="B169" s="26">
        <v>1168</v>
      </c>
      <c r="C169">
        <v>9822</v>
      </c>
      <c r="D169" t="s">
        <v>80</v>
      </c>
      <c r="E169" s="1">
        <v>58.3</v>
      </c>
      <c r="F169" s="1">
        <v>98.4</v>
      </c>
      <c r="G169" s="1">
        <f t="shared" si="4"/>
        <v>40.100000000000009</v>
      </c>
      <c r="H169">
        <f t="shared" si="5"/>
        <v>8.0200000000000014</v>
      </c>
      <c r="I169" t="s">
        <v>119</v>
      </c>
      <c r="J169" t="s">
        <v>22</v>
      </c>
      <c r="K169" t="s">
        <v>83</v>
      </c>
    </row>
    <row r="170" spans="1:14" x14ac:dyDescent="0.25">
      <c r="A170" s="25" t="s">
        <v>106</v>
      </c>
      <c r="B170" s="26">
        <v>1169</v>
      </c>
      <c r="C170">
        <v>8722</v>
      </c>
      <c r="D170" t="s">
        <v>86</v>
      </c>
      <c r="E170" s="1">
        <v>344</v>
      </c>
      <c r="F170" s="1">
        <v>502</v>
      </c>
      <c r="G170" s="1">
        <f t="shared" si="4"/>
        <v>158</v>
      </c>
      <c r="H170">
        <f t="shared" si="5"/>
        <v>31.6</v>
      </c>
      <c r="I170" t="s">
        <v>119</v>
      </c>
      <c r="J170" t="s">
        <v>22</v>
      </c>
      <c r="K170" t="s">
        <v>94</v>
      </c>
    </row>
    <row r="171" spans="1:14" x14ac:dyDescent="0.25">
      <c r="A171" s="25" t="s">
        <v>106</v>
      </c>
      <c r="B171" s="26">
        <v>1170</v>
      </c>
      <c r="C171">
        <v>4421</v>
      </c>
      <c r="D171" t="s">
        <v>89</v>
      </c>
      <c r="E171" s="1">
        <v>45</v>
      </c>
      <c r="F171" s="1">
        <v>87</v>
      </c>
      <c r="G171" s="1">
        <f t="shared" si="4"/>
        <v>42</v>
      </c>
      <c r="H171">
        <f t="shared" si="5"/>
        <v>8.4</v>
      </c>
      <c r="I171" t="s">
        <v>115</v>
      </c>
      <c r="J171" t="s">
        <v>116</v>
      </c>
      <c r="K171" t="s">
        <v>83</v>
      </c>
    </row>
    <row r="172" spans="1:14" x14ac:dyDescent="0.25">
      <c r="A172" s="25" t="s">
        <v>106</v>
      </c>
      <c r="B172" s="26">
        <v>1171</v>
      </c>
      <c r="C172">
        <v>4421</v>
      </c>
      <c r="D172" t="s">
        <v>89</v>
      </c>
      <c r="E172" s="1">
        <v>45</v>
      </c>
      <c r="F172" s="1">
        <v>87</v>
      </c>
      <c r="G172" s="1">
        <f t="shared" si="4"/>
        <v>42</v>
      </c>
      <c r="H172">
        <f t="shared" si="5"/>
        <v>8.4</v>
      </c>
      <c r="I172" t="s">
        <v>117</v>
      </c>
      <c r="J172" t="s">
        <v>118</v>
      </c>
      <c r="K172" t="s">
        <v>128</v>
      </c>
    </row>
    <row r="174" spans="1:14" x14ac:dyDescent="0.25">
      <c r="A174" s="25" t="s">
        <v>124</v>
      </c>
      <c r="F174" s="1">
        <f>SUM(F2:F172)</f>
        <v>17110.599999999995</v>
      </c>
    </row>
    <row r="175" spans="1:14" x14ac:dyDescent="0.25">
      <c r="A175" s="25" t="s">
        <v>125</v>
      </c>
      <c r="F175" s="1">
        <f>SUMIF(F2:F172,"&gt;50")</f>
        <v>16088.399999999994</v>
      </c>
    </row>
    <row r="176" spans="1:14" x14ac:dyDescent="0.25">
      <c r="A176" s="25" t="s">
        <v>126</v>
      </c>
      <c r="F176" s="1">
        <f>SUMIF(F2:F172,"&lt;=50")</f>
        <v>1022.1999999999997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F23" sqref="F23"/>
    </sheetView>
  </sheetViews>
  <sheetFormatPr defaultRowHeight="15" x14ac:dyDescent="0.25"/>
  <cols>
    <col min="1" max="1" width="13.140625" customWidth="1"/>
    <col min="2" max="2" width="16.28515625" bestFit="1" customWidth="1"/>
  </cols>
  <sheetData>
    <row r="3" spans="1:2" x14ac:dyDescent="0.25">
      <c r="A3" s="30" t="s">
        <v>130</v>
      </c>
      <c r="B3" t="s">
        <v>129</v>
      </c>
    </row>
    <row r="4" spans="1:2" x14ac:dyDescent="0.25">
      <c r="A4" s="31" t="s">
        <v>116</v>
      </c>
      <c r="B4" s="29">
        <v>6003.5</v>
      </c>
    </row>
    <row r="5" spans="1:2" x14ac:dyDescent="0.25">
      <c r="A5" s="31" t="s">
        <v>118</v>
      </c>
      <c r="B5" s="29">
        <v>2410.7000000000003</v>
      </c>
    </row>
    <row r="6" spans="1:2" x14ac:dyDescent="0.25">
      <c r="A6" s="31" t="s">
        <v>121</v>
      </c>
      <c r="B6" s="29">
        <v>3035.3</v>
      </c>
    </row>
    <row r="7" spans="1:2" x14ac:dyDescent="0.25">
      <c r="A7" s="31" t="s">
        <v>22</v>
      </c>
      <c r="B7" s="29">
        <v>5661.0999999999985</v>
      </c>
    </row>
    <row r="8" spans="1:2" x14ac:dyDescent="0.25">
      <c r="A8" s="31" t="s">
        <v>131</v>
      </c>
      <c r="B8" s="29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70" zoomScaleNormal="70" workbookViewId="0">
      <pane ySplit="1" topLeftCell="A36" activePane="bottomLeft" state="frozen"/>
      <selection pane="bottomLeft" activeCell="N58" sqref="N58"/>
    </sheetView>
  </sheetViews>
  <sheetFormatPr defaultRowHeight="15" x14ac:dyDescent="0.25"/>
  <cols>
    <col min="1" max="1" width="13.140625" bestFit="1" customWidth="1"/>
    <col min="2" max="2" width="5.85546875" bestFit="1" customWidth="1"/>
    <col min="3" max="3" width="14.85546875" bestFit="1" customWidth="1"/>
    <col min="4" max="4" width="6.7109375" bestFit="1" customWidth="1"/>
    <col min="5" max="5" width="10.140625" bestFit="1" customWidth="1"/>
    <col min="6" max="6" width="9" bestFit="1" customWidth="1"/>
    <col min="7" max="7" width="4.42578125" bestFit="1" customWidth="1"/>
    <col min="8" max="8" width="11.42578125" bestFit="1" customWidth="1"/>
    <col min="9" max="9" width="10.42578125" bestFit="1" customWidth="1"/>
    <col min="10" max="10" width="6.42578125" bestFit="1" customWidth="1"/>
    <col min="11" max="11" width="9.85546875" bestFit="1" customWidth="1"/>
    <col min="12" max="12" width="18.7109375" bestFit="1" customWidth="1"/>
    <col min="13" max="13" width="11.7109375" bestFit="1" customWidth="1"/>
    <col min="14" max="14" width="16.85546875" bestFit="1" customWidth="1"/>
  </cols>
  <sheetData>
    <row r="1" spans="1:14" ht="45" x14ac:dyDescent="0.25">
      <c r="A1" s="32" t="s">
        <v>132</v>
      </c>
      <c r="B1" s="33" t="s">
        <v>133</v>
      </c>
      <c r="C1" s="33" t="s">
        <v>134</v>
      </c>
      <c r="D1" s="33" t="s">
        <v>135</v>
      </c>
      <c r="E1" s="33" t="s">
        <v>136</v>
      </c>
      <c r="F1" s="32" t="s">
        <v>137</v>
      </c>
      <c r="G1" s="32" t="s">
        <v>138</v>
      </c>
      <c r="H1" s="34" t="s">
        <v>139</v>
      </c>
      <c r="I1" s="34" t="s">
        <v>140</v>
      </c>
      <c r="J1" s="33" t="s">
        <v>141</v>
      </c>
      <c r="K1" s="33" t="s">
        <v>142</v>
      </c>
      <c r="L1" s="32" t="s">
        <v>143</v>
      </c>
      <c r="M1" s="32" t="s">
        <v>144</v>
      </c>
      <c r="N1" s="32" t="s">
        <v>145</v>
      </c>
    </row>
    <row r="2" spans="1:14" x14ac:dyDescent="0.25">
      <c r="A2" s="35" t="s">
        <v>192</v>
      </c>
      <c r="B2" s="35" t="str">
        <f t="shared" ref="B2:B33" si="0">LEFT(A2,2)</f>
        <v>TY</v>
      </c>
      <c r="C2" s="35" t="str">
        <f t="shared" ref="C2:C33" si="1">VLOOKUP(B2,B$56:C$61,2)</f>
        <v>Toyota</v>
      </c>
      <c r="D2" s="35" t="str">
        <f t="shared" ref="D2:D33" si="2">MID(A2,5,3)</f>
        <v>COR</v>
      </c>
      <c r="E2" s="35" t="str">
        <f t="shared" ref="E2:E33" si="3">VLOOKUP(D2,D$56:E$66,2)</f>
        <v>Corola</v>
      </c>
      <c r="F2" s="19" t="str">
        <f t="shared" ref="F2:F33" si="4">MID(A2,3,2)</f>
        <v>14</v>
      </c>
      <c r="G2" s="19">
        <f t="shared" ref="G2:G33" si="5">IF(14-F2&lt;0,100-F2+14,14-F2)</f>
        <v>0</v>
      </c>
      <c r="H2" s="36">
        <v>17556.3</v>
      </c>
      <c r="I2" s="36">
        <f t="shared" ref="I2:I33" si="6">H2/(G2+0.5)</f>
        <v>35112.6</v>
      </c>
      <c r="J2" s="35" t="s">
        <v>180</v>
      </c>
      <c r="K2" s="35" t="s">
        <v>163</v>
      </c>
      <c r="L2" s="19">
        <v>100000</v>
      </c>
      <c r="M2" s="19" t="str">
        <f t="shared" ref="M2:M33" si="7">IF(H2&lt;=L2,"Y","NotCovered")</f>
        <v>Y</v>
      </c>
      <c r="N2" s="19" t="str">
        <f t="shared" ref="N2:N33" si="8">CONCATENATE(B2,F2,D2,UPPER(LEFT(J2,3)),RIGHT(A2,3))</f>
        <v>TY14CORBLU027</v>
      </c>
    </row>
    <row r="3" spans="1:14" x14ac:dyDescent="0.25">
      <c r="A3" s="35" t="s">
        <v>174</v>
      </c>
      <c r="B3" s="35" t="str">
        <f t="shared" si="0"/>
        <v>GM</v>
      </c>
      <c r="C3" s="35" t="str">
        <f t="shared" si="1"/>
        <v>General Motors</v>
      </c>
      <c r="D3" s="35" t="str">
        <f t="shared" si="2"/>
        <v>CMR</v>
      </c>
      <c r="E3" s="35" t="str">
        <f t="shared" si="3"/>
        <v>Camero</v>
      </c>
      <c r="F3" s="19" t="str">
        <f t="shared" si="4"/>
        <v>14</v>
      </c>
      <c r="G3" s="19">
        <f t="shared" si="5"/>
        <v>0</v>
      </c>
      <c r="H3" s="36">
        <v>14289.6</v>
      </c>
      <c r="I3" s="36">
        <f t="shared" si="6"/>
        <v>28579.200000000001</v>
      </c>
      <c r="J3" s="35" t="s">
        <v>149</v>
      </c>
      <c r="K3" s="35" t="s">
        <v>175</v>
      </c>
      <c r="L3" s="19">
        <v>100000</v>
      </c>
      <c r="M3" s="19" t="str">
        <f t="shared" si="7"/>
        <v>Y</v>
      </c>
      <c r="N3" s="19" t="str">
        <f t="shared" si="8"/>
        <v>GM14CMRWHI016</v>
      </c>
    </row>
    <row r="4" spans="1:14" x14ac:dyDescent="0.25">
      <c r="A4" s="35" t="s">
        <v>161</v>
      </c>
      <c r="B4" s="35" t="str">
        <f t="shared" si="0"/>
        <v>FD</v>
      </c>
      <c r="C4" s="35" t="str">
        <f t="shared" si="1"/>
        <v>Ford</v>
      </c>
      <c r="D4" s="35" t="str">
        <f t="shared" si="2"/>
        <v>FCS</v>
      </c>
      <c r="E4" s="35" t="str">
        <f t="shared" si="3"/>
        <v>Focus</v>
      </c>
      <c r="F4" s="19" t="str">
        <f t="shared" si="4"/>
        <v>13</v>
      </c>
      <c r="G4" s="19">
        <f t="shared" si="5"/>
        <v>1</v>
      </c>
      <c r="H4" s="36">
        <v>27637.1</v>
      </c>
      <c r="I4" s="36">
        <f t="shared" si="6"/>
        <v>18424.733333333334</v>
      </c>
      <c r="J4" s="35" t="s">
        <v>147</v>
      </c>
      <c r="K4" s="35" t="s">
        <v>22</v>
      </c>
      <c r="L4" s="19">
        <v>75000</v>
      </c>
      <c r="M4" s="19" t="str">
        <f t="shared" si="7"/>
        <v>Y</v>
      </c>
      <c r="N4" s="19" t="str">
        <f t="shared" si="8"/>
        <v>FD13FCSBLA009</v>
      </c>
    </row>
    <row r="5" spans="1:14" x14ac:dyDescent="0.25">
      <c r="A5" s="35" t="s">
        <v>162</v>
      </c>
      <c r="B5" s="35" t="str">
        <f t="shared" si="0"/>
        <v>FD</v>
      </c>
      <c r="C5" s="35" t="str">
        <f t="shared" si="1"/>
        <v>Ford</v>
      </c>
      <c r="D5" s="35" t="str">
        <f t="shared" si="2"/>
        <v>FCS</v>
      </c>
      <c r="E5" s="35" t="str">
        <f t="shared" si="3"/>
        <v>Focus</v>
      </c>
      <c r="F5" s="19" t="str">
        <f t="shared" si="4"/>
        <v>13</v>
      </c>
      <c r="G5" s="19">
        <f t="shared" si="5"/>
        <v>1</v>
      </c>
      <c r="H5" s="36">
        <v>27534.799999999999</v>
      </c>
      <c r="I5" s="36">
        <f t="shared" si="6"/>
        <v>18356.533333333333</v>
      </c>
      <c r="J5" s="35" t="s">
        <v>149</v>
      </c>
      <c r="K5" s="35" t="s">
        <v>163</v>
      </c>
      <c r="L5" s="19">
        <v>75000</v>
      </c>
      <c r="M5" s="19" t="str">
        <f t="shared" si="7"/>
        <v>Y</v>
      </c>
      <c r="N5" s="19" t="str">
        <f t="shared" si="8"/>
        <v>FD13FCSWHI010</v>
      </c>
    </row>
    <row r="6" spans="1:14" x14ac:dyDescent="0.25">
      <c r="A6" s="35" t="s">
        <v>166</v>
      </c>
      <c r="B6" s="35" t="str">
        <f t="shared" si="0"/>
        <v>FD</v>
      </c>
      <c r="C6" s="35" t="str">
        <f t="shared" si="1"/>
        <v>Ford</v>
      </c>
      <c r="D6" s="35" t="str">
        <f t="shared" si="2"/>
        <v>FCS</v>
      </c>
      <c r="E6" s="35" t="str">
        <f t="shared" si="3"/>
        <v>Focus</v>
      </c>
      <c r="F6" s="19" t="str">
        <f t="shared" si="4"/>
        <v>13</v>
      </c>
      <c r="G6" s="19">
        <f t="shared" si="5"/>
        <v>1</v>
      </c>
      <c r="H6" s="36">
        <v>22521.599999999999</v>
      </c>
      <c r="I6" s="36">
        <f t="shared" si="6"/>
        <v>15014.4</v>
      </c>
      <c r="J6" s="35" t="s">
        <v>147</v>
      </c>
      <c r="K6" s="35" t="s">
        <v>167</v>
      </c>
      <c r="L6" s="19">
        <v>75000</v>
      </c>
      <c r="M6" s="19" t="str">
        <f t="shared" si="7"/>
        <v>Y</v>
      </c>
      <c r="N6" s="19" t="str">
        <f t="shared" si="8"/>
        <v>FD13FCSBLA012</v>
      </c>
    </row>
    <row r="7" spans="1:14" x14ac:dyDescent="0.25">
      <c r="A7" s="35" t="s">
        <v>217</v>
      </c>
      <c r="B7" s="35" t="str">
        <f t="shared" si="0"/>
        <v>HY</v>
      </c>
      <c r="C7" s="35" t="str">
        <f t="shared" si="1"/>
        <v>Hundai</v>
      </c>
      <c r="D7" s="35" t="str">
        <f t="shared" si="2"/>
        <v>ELA</v>
      </c>
      <c r="E7" s="35" t="str">
        <f t="shared" si="3"/>
        <v>Elantra</v>
      </c>
      <c r="F7" s="19" t="str">
        <f t="shared" si="4"/>
        <v>13</v>
      </c>
      <c r="G7" s="19">
        <f t="shared" si="5"/>
        <v>1</v>
      </c>
      <c r="H7" s="36">
        <v>22188.5</v>
      </c>
      <c r="I7" s="36">
        <f t="shared" si="6"/>
        <v>14792.333333333334</v>
      </c>
      <c r="J7" s="35" t="s">
        <v>180</v>
      </c>
      <c r="K7" s="35" t="s">
        <v>158</v>
      </c>
      <c r="L7" s="19">
        <v>100000</v>
      </c>
      <c r="M7" s="19" t="str">
        <f t="shared" si="7"/>
        <v>Y</v>
      </c>
      <c r="N7" s="19" t="str">
        <f t="shared" si="8"/>
        <v>HY13ELABLU052</v>
      </c>
    </row>
    <row r="8" spans="1:14" x14ac:dyDescent="0.25">
      <c r="A8" s="35" t="s">
        <v>216</v>
      </c>
      <c r="B8" s="35" t="str">
        <f t="shared" si="0"/>
        <v>HY</v>
      </c>
      <c r="C8" s="35" t="str">
        <f t="shared" si="1"/>
        <v>Hundai</v>
      </c>
      <c r="D8" s="35" t="str">
        <f t="shared" si="2"/>
        <v>ELA</v>
      </c>
      <c r="E8" s="35" t="str">
        <f t="shared" si="3"/>
        <v>Elantra</v>
      </c>
      <c r="F8" s="19" t="str">
        <f t="shared" si="4"/>
        <v>13</v>
      </c>
      <c r="G8" s="19">
        <f t="shared" si="5"/>
        <v>1</v>
      </c>
      <c r="H8" s="36">
        <v>20223.900000000001</v>
      </c>
      <c r="I8" s="36">
        <f t="shared" si="6"/>
        <v>13482.6</v>
      </c>
      <c r="J8" s="35" t="s">
        <v>147</v>
      </c>
      <c r="K8" s="35" t="s">
        <v>163</v>
      </c>
      <c r="L8" s="19">
        <v>100000</v>
      </c>
      <c r="M8" s="19" t="str">
        <f t="shared" si="7"/>
        <v>Y</v>
      </c>
      <c r="N8" s="19" t="str">
        <f t="shared" si="8"/>
        <v>HY13ELABLA051</v>
      </c>
    </row>
    <row r="9" spans="1:14" x14ac:dyDescent="0.25">
      <c r="A9" s="35" t="s">
        <v>193</v>
      </c>
      <c r="B9" s="35" t="str">
        <f t="shared" si="0"/>
        <v>TY</v>
      </c>
      <c r="C9" s="35" t="str">
        <f t="shared" si="1"/>
        <v>Toyota</v>
      </c>
      <c r="D9" s="35" t="str">
        <f t="shared" si="2"/>
        <v>COR</v>
      </c>
      <c r="E9" s="35" t="str">
        <f t="shared" si="3"/>
        <v>Corola</v>
      </c>
      <c r="F9" s="19" t="str">
        <f t="shared" si="4"/>
        <v>12</v>
      </c>
      <c r="G9" s="19">
        <f t="shared" si="5"/>
        <v>2</v>
      </c>
      <c r="H9" s="36">
        <v>29601.9</v>
      </c>
      <c r="I9" s="36">
        <f t="shared" si="6"/>
        <v>11840.76</v>
      </c>
      <c r="J9" s="35" t="s">
        <v>147</v>
      </c>
      <c r="K9" s="35" t="s">
        <v>171</v>
      </c>
      <c r="L9" s="19">
        <v>100000</v>
      </c>
      <c r="M9" s="19" t="str">
        <f t="shared" si="7"/>
        <v>Y</v>
      </c>
      <c r="N9" s="19" t="str">
        <f t="shared" si="8"/>
        <v>TY12CORBLA028</v>
      </c>
    </row>
    <row r="10" spans="1:14" x14ac:dyDescent="0.25">
      <c r="A10" s="35" t="s">
        <v>200</v>
      </c>
      <c r="B10" s="35" t="str">
        <f t="shared" si="0"/>
        <v>HO</v>
      </c>
      <c r="C10" s="35" t="str">
        <f t="shared" si="1"/>
        <v>Honda</v>
      </c>
      <c r="D10" s="35" t="str">
        <f t="shared" si="2"/>
        <v>CIV</v>
      </c>
      <c r="E10" s="35" t="str">
        <f t="shared" si="3"/>
        <v>Civic</v>
      </c>
      <c r="F10" s="19" t="str">
        <f t="shared" si="4"/>
        <v>12</v>
      </c>
      <c r="G10" s="19">
        <f t="shared" si="5"/>
        <v>2</v>
      </c>
      <c r="H10" s="36">
        <v>24513.200000000001</v>
      </c>
      <c r="I10" s="36">
        <f t="shared" si="6"/>
        <v>9805.2800000000007</v>
      </c>
      <c r="J10" s="35" t="s">
        <v>147</v>
      </c>
      <c r="K10" s="35" t="s">
        <v>177</v>
      </c>
      <c r="L10" s="19">
        <v>75000</v>
      </c>
      <c r="M10" s="19" t="str">
        <f t="shared" si="7"/>
        <v>Y</v>
      </c>
      <c r="N10" s="19" t="str">
        <f t="shared" si="8"/>
        <v>HO12CIVBLA035</v>
      </c>
    </row>
    <row r="11" spans="1:14" x14ac:dyDescent="0.25">
      <c r="A11" s="35" t="s">
        <v>201</v>
      </c>
      <c r="B11" s="35" t="str">
        <f t="shared" si="0"/>
        <v>HO</v>
      </c>
      <c r="C11" s="35" t="str">
        <f t="shared" si="1"/>
        <v>Honda</v>
      </c>
      <c r="D11" s="35" t="str">
        <f t="shared" si="2"/>
        <v>CIV</v>
      </c>
      <c r="E11" s="35" t="str">
        <f t="shared" si="3"/>
        <v>Civic</v>
      </c>
      <c r="F11" s="19" t="str">
        <f t="shared" si="4"/>
        <v>13</v>
      </c>
      <c r="G11" s="19">
        <f t="shared" si="5"/>
        <v>1</v>
      </c>
      <c r="H11" s="36">
        <v>13867.6</v>
      </c>
      <c r="I11" s="36">
        <f t="shared" si="6"/>
        <v>9245.0666666666675</v>
      </c>
      <c r="J11" s="35" t="s">
        <v>147</v>
      </c>
      <c r="K11" s="35" t="s">
        <v>182</v>
      </c>
      <c r="L11" s="19">
        <v>75000</v>
      </c>
      <c r="M11" s="19" t="str">
        <f t="shared" si="7"/>
        <v>Y</v>
      </c>
      <c r="N11" s="19" t="str">
        <f t="shared" si="8"/>
        <v>HO13CIVBLA036</v>
      </c>
    </row>
    <row r="12" spans="1:14" x14ac:dyDescent="0.25">
      <c r="A12" s="35" t="s">
        <v>168</v>
      </c>
      <c r="B12" s="35" t="str">
        <f t="shared" si="0"/>
        <v>FD</v>
      </c>
      <c r="C12" s="35" t="str">
        <f t="shared" si="1"/>
        <v>Ford</v>
      </c>
      <c r="D12" s="35" t="str">
        <f t="shared" si="2"/>
        <v>FCS</v>
      </c>
      <c r="E12" s="35" t="str">
        <f t="shared" si="3"/>
        <v>Focus</v>
      </c>
      <c r="F12" s="19" t="str">
        <f t="shared" si="4"/>
        <v>13</v>
      </c>
      <c r="G12" s="19">
        <f t="shared" si="5"/>
        <v>1</v>
      </c>
      <c r="H12" s="36">
        <v>13682.9</v>
      </c>
      <c r="I12" s="36">
        <f t="shared" si="6"/>
        <v>9121.9333333333325</v>
      </c>
      <c r="J12" s="35" t="s">
        <v>147</v>
      </c>
      <c r="K12" s="35" t="s">
        <v>169</v>
      </c>
      <c r="L12" s="19">
        <v>75000</v>
      </c>
      <c r="M12" s="19" t="str">
        <f t="shared" si="7"/>
        <v>Y</v>
      </c>
      <c r="N12" s="19" t="str">
        <f t="shared" si="8"/>
        <v>FD13FCSBLA013</v>
      </c>
    </row>
    <row r="13" spans="1:14" x14ac:dyDescent="0.25">
      <c r="A13" s="35" t="s">
        <v>215</v>
      </c>
      <c r="B13" s="35" t="str">
        <f t="shared" si="0"/>
        <v>HY</v>
      </c>
      <c r="C13" s="35" t="str">
        <f t="shared" si="1"/>
        <v>Hundai</v>
      </c>
      <c r="D13" s="35" t="str">
        <f t="shared" si="2"/>
        <v>ELA</v>
      </c>
      <c r="E13" s="35" t="str">
        <f t="shared" si="3"/>
        <v>Elantra</v>
      </c>
      <c r="F13" s="19" t="str">
        <f t="shared" si="4"/>
        <v>12</v>
      </c>
      <c r="G13" s="19">
        <f t="shared" si="5"/>
        <v>2</v>
      </c>
      <c r="H13" s="36">
        <v>22282</v>
      </c>
      <c r="I13" s="36">
        <f t="shared" si="6"/>
        <v>8912.7999999999993</v>
      </c>
      <c r="J13" s="35" t="s">
        <v>180</v>
      </c>
      <c r="K13" s="35" t="s">
        <v>150</v>
      </c>
      <c r="L13" s="19">
        <v>100000</v>
      </c>
      <c r="M13" s="19" t="str">
        <f t="shared" si="7"/>
        <v>Y</v>
      </c>
      <c r="N13" s="19" t="str">
        <f t="shared" si="8"/>
        <v>HY12ELABLU050</v>
      </c>
    </row>
    <row r="14" spans="1:14" x14ac:dyDescent="0.25">
      <c r="A14" s="35" t="s">
        <v>194</v>
      </c>
      <c r="B14" s="35" t="str">
        <f t="shared" si="0"/>
        <v>TY</v>
      </c>
      <c r="C14" s="35" t="str">
        <f t="shared" si="1"/>
        <v>Toyota</v>
      </c>
      <c r="D14" s="35" t="str">
        <f t="shared" si="2"/>
        <v>CAM</v>
      </c>
      <c r="E14" s="35" t="str">
        <f t="shared" si="3"/>
        <v>Camrey</v>
      </c>
      <c r="F14" s="19" t="str">
        <f t="shared" si="4"/>
        <v>12</v>
      </c>
      <c r="G14" s="19">
        <f t="shared" si="5"/>
        <v>2</v>
      </c>
      <c r="H14" s="36">
        <v>22128.2</v>
      </c>
      <c r="I14" s="36">
        <f t="shared" si="6"/>
        <v>8851.2800000000007</v>
      </c>
      <c r="J14" s="35" t="s">
        <v>180</v>
      </c>
      <c r="K14" s="35" t="s">
        <v>182</v>
      </c>
      <c r="L14" s="19">
        <v>100000</v>
      </c>
      <c r="M14" s="19" t="str">
        <f t="shared" si="7"/>
        <v>Y</v>
      </c>
      <c r="N14" s="19" t="str">
        <f t="shared" si="8"/>
        <v>TY12CAMBLU029</v>
      </c>
    </row>
    <row r="15" spans="1:14" x14ac:dyDescent="0.25">
      <c r="A15" s="35" t="s">
        <v>187</v>
      </c>
      <c r="B15" s="35" t="str">
        <f t="shared" si="0"/>
        <v>TY</v>
      </c>
      <c r="C15" s="35" t="str">
        <f t="shared" si="1"/>
        <v>Toyota</v>
      </c>
      <c r="D15" s="35" t="str">
        <f t="shared" si="2"/>
        <v>CAM</v>
      </c>
      <c r="E15" s="35" t="str">
        <f t="shared" si="3"/>
        <v>Camrey</v>
      </c>
      <c r="F15" s="19" t="str">
        <f t="shared" si="4"/>
        <v>09</v>
      </c>
      <c r="G15" s="19">
        <f t="shared" si="5"/>
        <v>5</v>
      </c>
      <c r="H15" s="36">
        <v>48114.2</v>
      </c>
      <c r="I15" s="36">
        <f t="shared" si="6"/>
        <v>8748.0363636363636</v>
      </c>
      <c r="J15" s="35" t="s">
        <v>149</v>
      </c>
      <c r="K15" s="35" t="s">
        <v>18</v>
      </c>
      <c r="L15" s="19">
        <v>100000</v>
      </c>
      <c r="M15" s="19" t="str">
        <f t="shared" si="7"/>
        <v>Y</v>
      </c>
      <c r="N15" s="19" t="str">
        <f t="shared" si="8"/>
        <v>TY09CAMWHI024</v>
      </c>
    </row>
    <row r="16" spans="1:14" x14ac:dyDescent="0.25">
      <c r="A16" s="35" t="s">
        <v>199</v>
      </c>
      <c r="B16" s="35" t="str">
        <f t="shared" si="0"/>
        <v>HO</v>
      </c>
      <c r="C16" s="35" t="str">
        <f t="shared" si="1"/>
        <v>Honda</v>
      </c>
      <c r="D16" s="35" t="str">
        <f t="shared" si="2"/>
        <v>CIV</v>
      </c>
      <c r="E16" s="35" t="str">
        <f t="shared" si="3"/>
        <v>Civic</v>
      </c>
      <c r="F16" s="19" t="str">
        <f t="shared" si="4"/>
        <v>11</v>
      </c>
      <c r="G16" s="19">
        <f t="shared" si="5"/>
        <v>3</v>
      </c>
      <c r="H16" s="36">
        <v>30555.3</v>
      </c>
      <c r="I16" s="36">
        <f t="shared" si="6"/>
        <v>8730.0857142857149</v>
      </c>
      <c r="J16" s="35" t="s">
        <v>147</v>
      </c>
      <c r="K16" s="35" t="s">
        <v>153</v>
      </c>
      <c r="L16" s="19">
        <v>75000</v>
      </c>
      <c r="M16" s="19" t="str">
        <f t="shared" si="7"/>
        <v>Y</v>
      </c>
      <c r="N16" s="19" t="str">
        <f t="shared" si="8"/>
        <v>HO11CIVBLA034</v>
      </c>
    </row>
    <row r="17" spans="1:14" x14ac:dyDescent="0.25">
      <c r="A17" s="35" t="s">
        <v>214</v>
      </c>
      <c r="B17" s="35" t="str">
        <f t="shared" si="0"/>
        <v>HY</v>
      </c>
      <c r="C17" s="35" t="str">
        <f t="shared" si="1"/>
        <v>Hundai</v>
      </c>
      <c r="D17" s="35" t="str">
        <f t="shared" si="2"/>
        <v>ELA</v>
      </c>
      <c r="E17" s="35" t="str">
        <f t="shared" si="3"/>
        <v>Elantra</v>
      </c>
      <c r="F17" s="19" t="str">
        <f t="shared" si="4"/>
        <v>11</v>
      </c>
      <c r="G17" s="19">
        <f t="shared" si="5"/>
        <v>3</v>
      </c>
      <c r="H17" s="36">
        <v>29102.3</v>
      </c>
      <c r="I17" s="36">
        <f t="shared" si="6"/>
        <v>8314.9428571428562</v>
      </c>
      <c r="J17" s="35" t="s">
        <v>147</v>
      </c>
      <c r="K17" s="35" t="s">
        <v>175</v>
      </c>
      <c r="L17" s="19">
        <v>100000</v>
      </c>
      <c r="M17" s="19" t="str">
        <f t="shared" si="7"/>
        <v>Y</v>
      </c>
      <c r="N17" s="19" t="str">
        <f t="shared" si="8"/>
        <v>HY11ELABLA049</v>
      </c>
    </row>
    <row r="18" spans="1:14" x14ac:dyDescent="0.25">
      <c r="A18" s="35" t="s">
        <v>209</v>
      </c>
      <c r="B18" s="35" t="str">
        <f t="shared" si="0"/>
        <v>CR</v>
      </c>
      <c r="C18" s="35" t="str">
        <f t="shared" si="1"/>
        <v>Chrysler</v>
      </c>
      <c r="D18" s="35" t="str">
        <f t="shared" si="2"/>
        <v>PTC</v>
      </c>
      <c r="E18" s="35" t="str">
        <f t="shared" si="3"/>
        <v>PT Cruisey</v>
      </c>
      <c r="F18" s="19" t="str">
        <f t="shared" si="4"/>
        <v>11</v>
      </c>
      <c r="G18" s="19">
        <f t="shared" si="5"/>
        <v>3</v>
      </c>
      <c r="H18" s="36">
        <v>27394.2</v>
      </c>
      <c r="I18" s="36">
        <f t="shared" si="6"/>
        <v>7826.9142857142861</v>
      </c>
      <c r="J18" s="35" t="s">
        <v>147</v>
      </c>
      <c r="K18" s="35" t="s">
        <v>167</v>
      </c>
      <c r="L18" s="19">
        <v>75000</v>
      </c>
      <c r="M18" s="19" t="str">
        <f t="shared" si="7"/>
        <v>Y</v>
      </c>
      <c r="N18" s="19" t="str">
        <f t="shared" si="8"/>
        <v>CR11PTCBLA044</v>
      </c>
    </row>
    <row r="19" spans="1:14" x14ac:dyDescent="0.25">
      <c r="A19" s="35" t="s">
        <v>172</v>
      </c>
      <c r="B19" s="35" t="str">
        <f t="shared" si="0"/>
        <v>GM</v>
      </c>
      <c r="C19" s="35" t="str">
        <f t="shared" si="1"/>
        <v>General Motors</v>
      </c>
      <c r="D19" s="35" t="str">
        <f t="shared" si="2"/>
        <v>CMR</v>
      </c>
      <c r="E19" s="35" t="str">
        <f t="shared" si="3"/>
        <v>Camero</v>
      </c>
      <c r="F19" s="19" t="str">
        <f t="shared" si="4"/>
        <v>12</v>
      </c>
      <c r="G19" s="19">
        <f t="shared" si="5"/>
        <v>2</v>
      </c>
      <c r="H19" s="36">
        <v>19421.099999999999</v>
      </c>
      <c r="I19" s="36">
        <f t="shared" si="6"/>
        <v>7768.44</v>
      </c>
      <c r="J19" s="35" t="s">
        <v>147</v>
      </c>
      <c r="K19" s="35" t="s">
        <v>173</v>
      </c>
      <c r="L19" s="19">
        <v>100000</v>
      </c>
      <c r="M19" s="19" t="str">
        <f t="shared" si="7"/>
        <v>Y</v>
      </c>
      <c r="N19" s="19" t="str">
        <f t="shared" si="8"/>
        <v>GM12CMRBLA015</v>
      </c>
    </row>
    <row r="20" spans="1:14" x14ac:dyDescent="0.25">
      <c r="A20" s="35" t="s">
        <v>164</v>
      </c>
      <c r="B20" s="35" t="str">
        <f t="shared" si="0"/>
        <v>FD</v>
      </c>
      <c r="C20" s="35" t="str">
        <f t="shared" si="1"/>
        <v>Ford</v>
      </c>
      <c r="D20" s="35" t="str">
        <f t="shared" si="2"/>
        <v>FCS</v>
      </c>
      <c r="E20" s="35" t="str">
        <f t="shared" si="3"/>
        <v>Focus</v>
      </c>
      <c r="F20" s="19" t="str">
        <f t="shared" si="4"/>
        <v>12</v>
      </c>
      <c r="G20" s="19">
        <f t="shared" si="5"/>
        <v>2</v>
      </c>
      <c r="H20" s="36">
        <v>19341.7</v>
      </c>
      <c r="I20" s="36">
        <f t="shared" si="6"/>
        <v>7736.68</v>
      </c>
      <c r="J20" s="35" t="s">
        <v>149</v>
      </c>
      <c r="K20" s="35" t="s">
        <v>165</v>
      </c>
      <c r="L20" s="19">
        <v>75000</v>
      </c>
      <c r="M20" s="19" t="str">
        <f t="shared" si="7"/>
        <v>Y</v>
      </c>
      <c r="N20" s="19" t="str">
        <f t="shared" si="8"/>
        <v>FD12FCSWHI011</v>
      </c>
    </row>
    <row r="21" spans="1:14" x14ac:dyDescent="0.25">
      <c r="A21" s="35" t="s">
        <v>198</v>
      </c>
      <c r="B21" s="35" t="str">
        <f t="shared" si="0"/>
        <v>HO</v>
      </c>
      <c r="C21" s="35" t="str">
        <f t="shared" si="1"/>
        <v>Honda</v>
      </c>
      <c r="D21" s="35" t="str">
        <f t="shared" si="2"/>
        <v>CIV</v>
      </c>
      <c r="E21" s="35" t="str">
        <f t="shared" si="3"/>
        <v>Civic</v>
      </c>
      <c r="F21" s="19" t="str">
        <f t="shared" si="4"/>
        <v>10</v>
      </c>
      <c r="G21" s="19">
        <f t="shared" si="5"/>
        <v>4</v>
      </c>
      <c r="H21" s="36">
        <v>33477.199999999997</v>
      </c>
      <c r="I21" s="36">
        <f t="shared" si="6"/>
        <v>7439.3777777777768</v>
      </c>
      <c r="J21" s="35" t="s">
        <v>147</v>
      </c>
      <c r="K21" s="35" t="s">
        <v>184</v>
      </c>
      <c r="L21" s="19">
        <v>75000</v>
      </c>
      <c r="M21" s="19" t="str">
        <f t="shared" si="7"/>
        <v>Y</v>
      </c>
      <c r="N21" s="19" t="str">
        <f t="shared" si="8"/>
        <v>HO10CIVBLA033</v>
      </c>
    </row>
    <row r="22" spans="1:14" x14ac:dyDescent="0.25">
      <c r="A22" s="35" t="s">
        <v>206</v>
      </c>
      <c r="B22" s="35" t="str">
        <f t="shared" si="0"/>
        <v>HO</v>
      </c>
      <c r="C22" s="35" t="str">
        <f t="shared" si="1"/>
        <v>Honda</v>
      </c>
      <c r="D22" s="35" t="str">
        <f t="shared" si="2"/>
        <v>ODY</v>
      </c>
      <c r="E22" s="35" t="str">
        <f t="shared" si="3"/>
        <v>Odyssey</v>
      </c>
      <c r="F22" s="19" t="str">
        <f t="shared" si="4"/>
        <v>14</v>
      </c>
      <c r="G22" s="19">
        <f t="shared" si="5"/>
        <v>0</v>
      </c>
      <c r="H22" s="36">
        <v>3708.1</v>
      </c>
      <c r="I22" s="36">
        <f t="shared" si="6"/>
        <v>7416.2</v>
      </c>
      <c r="J22" s="35" t="s">
        <v>147</v>
      </c>
      <c r="K22" s="35" t="s">
        <v>150</v>
      </c>
      <c r="L22" s="19">
        <v>100000</v>
      </c>
      <c r="M22" s="19" t="str">
        <f t="shared" si="7"/>
        <v>Y</v>
      </c>
      <c r="N22" s="19" t="str">
        <f t="shared" si="8"/>
        <v>HO14ODYBLA041</v>
      </c>
    </row>
    <row r="23" spans="1:14" x14ac:dyDescent="0.25">
      <c r="A23" s="35" t="s">
        <v>176</v>
      </c>
      <c r="B23" s="35" t="str">
        <f t="shared" si="0"/>
        <v>GM</v>
      </c>
      <c r="C23" s="35" t="str">
        <f t="shared" si="1"/>
        <v>General Motors</v>
      </c>
      <c r="D23" s="35" t="str">
        <f t="shared" si="2"/>
        <v>SLV</v>
      </c>
      <c r="E23" s="35" t="str">
        <f t="shared" si="3"/>
        <v>Silverado</v>
      </c>
      <c r="F23" s="19" t="str">
        <f t="shared" si="4"/>
        <v>10</v>
      </c>
      <c r="G23" s="19">
        <f t="shared" si="5"/>
        <v>4</v>
      </c>
      <c r="H23" s="36">
        <v>31144.400000000001</v>
      </c>
      <c r="I23" s="36">
        <f t="shared" si="6"/>
        <v>6920.9777777777781</v>
      </c>
      <c r="J23" s="35" t="s">
        <v>147</v>
      </c>
      <c r="K23" s="35" t="s">
        <v>177</v>
      </c>
      <c r="L23" s="19">
        <v>100000</v>
      </c>
      <c r="M23" s="19" t="str">
        <f t="shared" si="7"/>
        <v>Y</v>
      </c>
      <c r="N23" s="19" t="str">
        <f t="shared" si="8"/>
        <v>GM10SLVBLA017</v>
      </c>
    </row>
    <row r="24" spans="1:14" x14ac:dyDescent="0.25">
      <c r="A24" s="35" t="s">
        <v>151</v>
      </c>
      <c r="B24" s="35" t="str">
        <f t="shared" si="0"/>
        <v>FD</v>
      </c>
      <c r="C24" s="35" t="str">
        <f t="shared" si="1"/>
        <v>Ford</v>
      </c>
      <c r="D24" s="35" t="str">
        <f t="shared" si="2"/>
        <v>MTG</v>
      </c>
      <c r="E24" s="35" t="str">
        <f t="shared" si="3"/>
        <v>Mustang</v>
      </c>
      <c r="F24" s="19" t="str">
        <f t="shared" si="4"/>
        <v>08</v>
      </c>
      <c r="G24" s="19">
        <f t="shared" si="5"/>
        <v>6</v>
      </c>
      <c r="H24" s="36">
        <v>44946.5</v>
      </c>
      <c r="I24" s="36">
        <f t="shared" si="6"/>
        <v>6914.8461538461543</v>
      </c>
      <c r="J24" s="35" t="s">
        <v>152</v>
      </c>
      <c r="K24" s="35" t="s">
        <v>153</v>
      </c>
      <c r="L24" s="19">
        <v>50000</v>
      </c>
      <c r="M24" s="19" t="str">
        <f t="shared" si="7"/>
        <v>Y</v>
      </c>
      <c r="N24" s="19" t="str">
        <f t="shared" si="8"/>
        <v>FD08MTGGRE003</v>
      </c>
    </row>
    <row r="25" spans="1:14" x14ac:dyDescent="0.25">
      <c r="A25" s="35" t="s">
        <v>212</v>
      </c>
      <c r="B25" s="35" t="str">
        <f t="shared" si="0"/>
        <v>CR</v>
      </c>
      <c r="C25" s="35" t="str">
        <f t="shared" si="1"/>
        <v>Chrysler</v>
      </c>
      <c r="D25" s="35" t="str">
        <f t="shared" si="2"/>
        <v>CAR</v>
      </c>
      <c r="E25" s="35" t="str">
        <f t="shared" si="3"/>
        <v>Caravan</v>
      </c>
      <c r="F25" s="19" t="str">
        <f t="shared" si="4"/>
        <v>04</v>
      </c>
      <c r="G25" s="19">
        <f t="shared" si="5"/>
        <v>10</v>
      </c>
      <c r="H25" s="36">
        <v>72527.199999999997</v>
      </c>
      <c r="I25" s="36">
        <f t="shared" si="6"/>
        <v>6907.3523809523804</v>
      </c>
      <c r="J25" s="35" t="s">
        <v>149</v>
      </c>
      <c r="K25" s="35" t="s">
        <v>173</v>
      </c>
      <c r="L25" s="19">
        <v>75000</v>
      </c>
      <c r="M25" s="19" t="str">
        <f t="shared" si="7"/>
        <v>Y</v>
      </c>
      <c r="N25" s="19" t="str">
        <f t="shared" si="8"/>
        <v>CR04CARWHI047</v>
      </c>
    </row>
    <row r="26" spans="1:14" x14ac:dyDescent="0.25">
      <c r="A26" s="35" t="s">
        <v>203</v>
      </c>
      <c r="B26" s="35" t="str">
        <f t="shared" si="0"/>
        <v>HO</v>
      </c>
      <c r="C26" s="35" t="str">
        <f t="shared" si="1"/>
        <v>Honda</v>
      </c>
      <c r="D26" s="35" t="str">
        <f t="shared" si="2"/>
        <v>ODY</v>
      </c>
      <c r="E26" s="35" t="str">
        <f t="shared" si="3"/>
        <v>Odyssey</v>
      </c>
      <c r="F26" s="19" t="str">
        <f t="shared" si="4"/>
        <v>07</v>
      </c>
      <c r="G26" s="19">
        <f t="shared" si="5"/>
        <v>7</v>
      </c>
      <c r="H26" s="36">
        <v>50854.1</v>
      </c>
      <c r="I26" s="36">
        <f t="shared" si="6"/>
        <v>6780.5466666666662</v>
      </c>
      <c r="J26" s="35" t="s">
        <v>147</v>
      </c>
      <c r="K26" s="35" t="s">
        <v>184</v>
      </c>
      <c r="L26" s="19">
        <v>100000</v>
      </c>
      <c r="M26" s="19" t="str">
        <f t="shared" si="7"/>
        <v>Y</v>
      </c>
      <c r="N26" s="19" t="str">
        <f t="shared" si="8"/>
        <v>HO07ODYBLA038</v>
      </c>
    </row>
    <row r="27" spans="1:14" x14ac:dyDescent="0.25">
      <c r="A27" s="35" t="s">
        <v>204</v>
      </c>
      <c r="B27" s="35" t="str">
        <f t="shared" si="0"/>
        <v>HO</v>
      </c>
      <c r="C27" s="35" t="str">
        <f t="shared" si="1"/>
        <v>Honda</v>
      </c>
      <c r="D27" s="35" t="str">
        <f t="shared" si="2"/>
        <v>ODY</v>
      </c>
      <c r="E27" s="35" t="str">
        <f t="shared" si="3"/>
        <v>Odyssey</v>
      </c>
      <c r="F27" s="19" t="str">
        <f t="shared" si="4"/>
        <v>08</v>
      </c>
      <c r="G27" s="19">
        <f t="shared" si="5"/>
        <v>6</v>
      </c>
      <c r="H27" s="36">
        <v>42504.6</v>
      </c>
      <c r="I27" s="36">
        <f t="shared" si="6"/>
        <v>6539.1692307692301</v>
      </c>
      <c r="J27" s="35" t="s">
        <v>149</v>
      </c>
      <c r="K27" s="35" t="s">
        <v>169</v>
      </c>
      <c r="L27" s="19">
        <v>100000</v>
      </c>
      <c r="M27" s="19" t="str">
        <f t="shared" si="7"/>
        <v>Y</v>
      </c>
      <c r="N27" s="19" t="str">
        <f t="shared" si="8"/>
        <v>HO08ODYWHI039</v>
      </c>
    </row>
    <row r="28" spans="1:14" x14ac:dyDescent="0.25">
      <c r="A28" s="35" t="s">
        <v>160</v>
      </c>
      <c r="B28" s="35" t="str">
        <f t="shared" si="0"/>
        <v>FD</v>
      </c>
      <c r="C28" s="35" t="str">
        <f t="shared" si="1"/>
        <v>Ford</v>
      </c>
      <c r="D28" s="35" t="str">
        <f t="shared" si="2"/>
        <v>FCS</v>
      </c>
      <c r="E28" s="35" t="str">
        <f t="shared" si="3"/>
        <v>Focus</v>
      </c>
      <c r="F28" s="19" t="str">
        <f t="shared" si="4"/>
        <v>09</v>
      </c>
      <c r="G28" s="19">
        <f t="shared" si="5"/>
        <v>5</v>
      </c>
      <c r="H28" s="36">
        <v>35137</v>
      </c>
      <c r="I28" s="36">
        <f t="shared" si="6"/>
        <v>6388.545454545455</v>
      </c>
      <c r="J28" s="35" t="s">
        <v>147</v>
      </c>
      <c r="K28" s="35" t="s">
        <v>18</v>
      </c>
      <c r="L28" s="19">
        <v>75000</v>
      </c>
      <c r="M28" s="19" t="str">
        <f t="shared" si="7"/>
        <v>Y</v>
      </c>
      <c r="N28" s="19" t="str">
        <f t="shared" si="8"/>
        <v>FD09FCSBLA008</v>
      </c>
    </row>
    <row r="29" spans="1:14" x14ac:dyDescent="0.25">
      <c r="A29" s="35" t="s">
        <v>191</v>
      </c>
      <c r="B29" s="35" t="str">
        <f t="shared" si="0"/>
        <v>TY</v>
      </c>
      <c r="C29" s="35" t="str">
        <f t="shared" si="1"/>
        <v>Toyota</v>
      </c>
      <c r="D29" s="35" t="str">
        <f t="shared" si="2"/>
        <v>COR</v>
      </c>
      <c r="E29" s="35" t="str">
        <f t="shared" si="3"/>
        <v>Corola</v>
      </c>
      <c r="F29" s="19" t="str">
        <f t="shared" si="4"/>
        <v>03</v>
      </c>
      <c r="G29" s="19">
        <f t="shared" si="5"/>
        <v>11</v>
      </c>
      <c r="H29" s="36">
        <v>73444.399999999994</v>
      </c>
      <c r="I29" s="36">
        <f t="shared" si="6"/>
        <v>6386.4695652173905</v>
      </c>
      <c r="J29" s="35" t="s">
        <v>147</v>
      </c>
      <c r="K29" s="35" t="s">
        <v>190</v>
      </c>
      <c r="L29" s="19">
        <v>100000</v>
      </c>
      <c r="M29" s="19" t="str">
        <f t="shared" si="7"/>
        <v>Y</v>
      </c>
      <c r="N29" s="19" t="str">
        <f t="shared" si="8"/>
        <v>TY03CORBLA026</v>
      </c>
    </row>
    <row r="30" spans="1:14" x14ac:dyDescent="0.25">
      <c r="A30" s="35" t="s">
        <v>202</v>
      </c>
      <c r="B30" s="35" t="str">
        <f t="shared" si="0"/>
        <v>HO</v>
      </c>
      <c r="C30" s="35" t="str">
        <f t="shared" si="1"/>
        <v>Honda</v>
      </c>
      <c r="D30" s="35" t="str">
        <f t="shared" si="2"/>
        <v>ODY</v>
      </c>
      <c r="E30" s="35" t="str">
        <f t="shared" si="3"/>
        <v>Odyssey</v>
      </c>
      <c r="F30" s="19" t="str">
        <f t="shared" si="4"/>
        <v>05</v>
      </c>
      <c r="G30" s="19">
        <f t="shared" si="5"/>
        <v>9</v>
      </c>
      <c r="H30" s="36">
        <v>60389.5</v>
      </c>
      <c r="I30" s="36">
        <f t="shared" si="6"/>
        <v>6356.7894736842109</v>
      </c>
      <c r="J30" s="35" t="s">
        <v>149</v>
      </c>
      <c r="K30" s="35" t="s">
        <v>18</v>
      </c>
      <c r="L30" s="19">
        <v>100000</v>
      </c>
      <c r="M30" s="19" t="str">
        <f t="shared" si="7"/>
        <v>Y</v>
      </c>
      <c r="N30" s="19" t="str">
        <f t="shared" si="8"/>
        <v>HO05ODYWHI037</v>
      </c>
    </row>
    <row r="31" spans="1:14" x14ac:dyDescent="0.25">
      <c r="A31" s="35" t="s">
        <v>181</v>
      </c>
      <c r="B31" s="35" t="str">
        <f t="shared" si="0"/>
        <v>TY</v>
      </c>
      <c r="C31" s="35" t="str">
        <f t="shared" si="1"/>
        <v>Toyota</v>
      </c>
      <c r="D31" s="35" t="str">
        <f t="shared" si="2"/>
        <v>CAM</v>
      </c>
      <c r="E31" s="35" t="str">
        <f t="shared" si="3"/>
        <v>Camrey</v>
      </c>
      <c r="F31" s="19" t="str">
        <f t="shared" si="4"/>
        <v>96</v>
      </c>
      <c r="G31" s="19">
        <f t="shared" si="5"/>
        <v>18</v>
      </c>
      <c r="H31" s="36">
        <v>114660.6</v>
      </c>
      <c r="I31" s="36">
        <f t="shared" si="6"/>
        <v>6197.8702702702703</v>
      </c>
      <c r="J31" s="35" t="s">
        <v>152</v>
      </c>
      <c r="K31" s="35" t="s">
        <v>182</v>
      </c>
      <c r="L31" s="19">
        <v>100000</v>
      </c>
      <c r="M31" s="19" t="str">
        <f t="shared" si="7"/>
        <v>NotCovered</v>
      </c>
      <c r="N31" s="19" t="str">
        <f t="shared" si="8"/>
        <v>TY96CAMGRE020</v>
      </c>
    </row>
    <row r="32" spans="1:14" x14ac:dyDescent="0.25">
      <c r="A32" s="35" t="s">
        <v>207</v>
      </c>
      <c r="B32" s="35" t="str">
        <f t="shared" si="0"/>
        <v>CR</v>
      </c>
      <c r="C32" s="35" t="str">
        <f t="shared" si="1"/>
        <v>Chrysler</v>
      </c>
      <c r="D32" s="35" t="str">
        <f t="shared" si="2"/>
        <v>PTC</v>
      </c>
      <c r="E32" s="35" t="str">
        <f t="shared" si="3"/>
        <v>PT Cruisey</v>
      </c>
      <c r="F32" s="19" t="str">
        <f t="shared" si="4"/>
        <v>04</v>
      </c>
      <c r="G32" s="19">
        <f t="shared" si="5"/>
        <v>10</v>
      </c>
      <c r="H32" s="36">
        <v>64542</v>
      </c>
      <c r="I32" s="36">
        <f t="shared" si="6"/>
        <v>6146.8571428571431</v>
      </c>
      <c r="J32" s="35" t="s">
        <v>180</v>
      </c>
      <c r="K32" s="35" t="s">
        <v>22</v>
      </c>
      <c r="L32" s="19">
        <v>75000</v>
      </c>
      <c r="M32" s="19" t="str">
        <f t="shared" si="7"/>
        <v>Y</v>
      </c>
      <c r="N32" s="19" t="str">
        <f t="shared" si="8"/>
        <v>CR04PTCBLU042</v>
      </c>
    </row>
    <row r="33" spans="1:14" x14ac:dyDescent="0.25">
      <c r="A33" s="35" t="s">
        <v>159</v>
      </c>
      <c r="B33" s="35" t="str">
        <f t="shared" si="0"/>
        <v>FD</v>
      </c>
      <c r="C33" s="35" t="str">
        <f t="shared" si="1"/>
        <v>Ford</v>
      </c>
      <c r="D33" s="35" t="str">
        <f t="shared" si="2"/>
        <v>FCS</v>
      </c>
      <c r="E33" s="35" t="str">
        <f t="shared" si="3"/>
        <v>Focus</v>
      </c>
      <c r="F33" s="19" t="str">
        <f t="shared" si="4"/>
        <v>06</v>
      </c>
      <c r="G33" s="19">
        <f t="shared" si="5"/>
        <v>8</v>
      </c>
      <c r="H33" s="36">
        <v>52229.5</v>
      </c>
      <c r="I33" s="36">
        <f t="shared" si="6"/>
        <v>6144.6470588235297</v>
      </c>
      <c r="J33" s="35" t="s">
        <v>152</v>
      </c>
      <c r="K33" s="35" t="s">
        <v>153</v>
      </c>
      <c r="L33" s="19">
        <v>75000</v>
      </c>
      <c r="M33" s="19" t="str">
        <f t="shared" si="7"/>
        <v>Y</v>
      </c>
      <c r="N33" s="19" t="str">
        <f t="shared" si="8"/>
        <v>FD06FCSGRE007</v>
      </c>
    </row>
    <row r="34" spans="1:14" x14ac:dyDescent="0.25">
      <c r="A34" s="35" t="s">
        <v>185</v>
      </c>
      <c r="B34" s="35" t="str">
        <f t="shared" ref="B34:B53" si="9">LEFT(A34,2)</f>
        <v>TY</v>
      </c>
      <c r="C34" s="35" t="str">
        <f t="shared" ref="C34:C53" si="10">VLOOKUP(B34,B$56:C$61,2)</f>
        <v>Toyota</v>
      </c>
      <c r="D34" s="35" t="str">
        <f t="shared" ref="D34:D53" si="11">MID(A34,5,3)</f>
        <v>CAM</v>
      </c>
      <c r="E34" s="35" t="str">
        <f t="shared" ref="E34:E53" si="12">VLOOKUP(D34,D$56:E$66,2)</f>
        <v>Camrey</v>
      </c>
      <c r="F34" s="19" t="str">
        <f t="shared" ref="F34:F53" si="13">MID(A34,3,2)</f>
        <v>00</v>
      </c>
      <c r="G34" s="19">
        <f t="shared" ref="G34:G53" si="14">IF(14-F34&lt;0,100-F34+14,14-F34)</f>
        <v>14</v>
      </c>
      <c r="H34" s="36">
        <v>85928</v>
      </c>
      <c r="I34" s="36">
        <f t="shared" ref="I34:I53" si="15">H34/(G34+0.5)</f>
        <v>5926.0689655172409</v>
      </c>
      <c r="J34" s="35" t="s">
        <v>152</v>
      </c>
      <c r="K34" s="35" t="s">
        <v>158</v>
      </c>
      <c r="L34" s="19">
        <v>100000</v>
      </c>
      <c r="M34" s="19" t="str">
        <f t="shared" ref="M34:M53" si="16">IF(H34&lt;=L34,"Y","NotCovered")</f>
        <v>Y</v>
      </c>
      <c r="N34" s="19" t="str">
        <f t="shared" ref="N34:N53" si="17">CONCATENATE(B34,F34,D34,UPPER(LEFT(J34,3)),RIGHT(A34,3))</f>
        <v>TY00CAMGRE022</v>
      </c>
    </row>
    <row r="35" spans="1:14" x14ac:dyDescent="0.25">
      <c r="A35" s="35" t="s">
        <v>154</v>
      </c>
      <c r="B35" s="35" t="str">
        <f t="shared" si="9"/>
        <v>FD</v>
      </c>
      <c r="C35" s="35" t="str">
        <f t="shared" si="10"/>
        <v>Ford</v>
      </c>
      <c r="D35" s="35" t="str">
        <f t="shared" si="11"/>
        <v>MTG</v>
      </c>
      <c r="E35" s="35" t="str">
        <f t="shared" si="12"/>
        <v>Mustang</v>
      </c>
      <c r="F35" s="19" t="str">
        <f t="shared" si="13"/>
        <v>08</v>
      </c>
      <c r="G35" s="19">
        <f t="shared" si="14"/>
        <v>6</v>
      </c>
      <c r="H35" s="36">
        <v>37558.800000000003</v>
      </c>
      <c r="I35" s="36">
        <f t="shared" si="15"/>
        <v>5778.2769230769236</v>
      </c>
      <c r="J35" s="35" t="s">
        <v>147</v>
      </c>
      <c r="K35" s="35" t="s">
        <v>155</v>
      </c>
      <c r="L35" s="19">
        <v>50000</v>
      </c>
      <c r="M35" s="19" t="str">
        <f t="shared" si="16"/>
        <v>Y</v>
      </c>
      <c r="N35" s="19" t="str">
        <f t="shared" si="17"/>
        <v>FD08MTGBLA004</v>
      </c>
    </row>
    <row r="36" spans="1:14" x14ac:dyDescent="0.25">
      <c r="A36" s="35" t="s">
        <v>183</v>
      </c>
      <c r="B36" s="35" t="str">
        <f t="shared" si="9"/>
        <v>TY</v>
      </c>
      <c r="C36" s="35" t="str">
        <f t="shared" si="10"/>
        <v>Toyota</v>
      </c>
      <c r="D36" s="35" t="str">
        <f t="shared" si="11"/>
        <v>CAM</v>
      </c>
      <c r="E36" s="35" t="str">
        <f t="shared" si="12"/>
        <v>Camrey</v>
      </c>
      <c r="F36" s="19" t="str">
        <f t="shared" si="13"/>
        <v>98</v>
      </c>
      <c r="G36" s="19">
        <f t="shared" si="14"/>
        <v>16</v>
      </c>
      <c r="H36" s="36">
        <v>93382.6</v>
      </c>
      <c r="I36" s="36">
        <f t="shared" si="15"/>
        <v>5659.5515151515156</v>
      </c>
      <c r="J36" s="35" t="s">
        <v>147</v>
      </c>
      <c r="K36" s="35" t="s">
        <v>184</v>
      </c>
      <c r="L36" s="19">
        <v>100000</v>
      </c>
      <c r="M36" s="19" t="str">
        <f t="shared" si="16"/>
        <v>Y</v>
      </c>
      <c r="N36" s="19" t="str">
        <f t="shared" si="17"/>
        <v>TY98CAMBLA021</v>
      </c>
    </row>
    <row r="37" spans="1:14" x14ac:dyDescent="0.25">
      <c r="A37" s="35" t="s">
        <v>208</v>
      </c>
      <c r="B37" s="35" t="str">
        <f t="shared" si="9"/>
        <v>CR</v>
      </c>
      <c r="C37" s="35" t="str">
        <f t="shared" si="10"/>
        <v>Chrysler</v>
      </c>
      <c r="D37" s="35" t="str">
        <f t="shared" si="11"/>
        <v>PTC</v>
      </c>
      <c r="E37" s="35" t="str">
        <f t="shared" si="12"/>
        <v>PT Cruisey</v>
      </c>
      <c r="F37" s="19" t="str">
        <f t="shared" si="13"/>
        <v>07</v>
      </c>
      <c r="G37" s="19">
        <f t="shared" si="14"/>
        <v>7</v>
      </c>
      <c r="H37" s="36">
        <v>42074.2</v>
      </c>
      <c r="I37" s="36">
        <f t="shared" si="15"/>
        <v>5609.8933333333325</v>
      </c>
      <c r="J37" s="35" t="s">
        <v>152</v>
      </c>
      <c r="K37" s="35" t="s">
        <v>190</v>
      </c>
      <c r="L37" s="19">
        <v>75000</v>
      </c>
      <c r="M37" s="19" t="str">
        <f t="shared" si="16"/>
        <v>Y</v>
      </c>
      <c r="N37" s="19" t="str">
        <f t="shared" si="17"/>
        <v>CR07PTCGRE043</v>
      </c>
    </row>
    <row r="38" spans="1:14" x14ac:dyDescent="0.25">
      <c r="A38" s="35" t="s">
        <v>156</v>
      </c>
      <c r="B38" s="35" t="str">
        <f t="shared" si="9"/>
        <v>FD</v>
      </c>
      <c r="C38" s="35" t="str">
        <f t="shared" si="10"/>
        <v>Ford</v>
      </c>
      <c r="D38" s="35" t="str">
        <f t="shared" si="11"/>
        <v>MTG</v>
      </c>
      <c r="E38" s="35" t="str">
        <f t="shared" si="12"/>
        <v>Mustang</v>
      </c>
      <c r="F38" s="19" t="str">
        <f t="shared" si="13"/>
        <v>08</v>
      </c>
      <c r="G38" s="19">
        <f t="shared" si="14"/>
        <v>6</v>
      </c>
      <c r="H38" s="36">
        <v>36438.5</v>
      </c>
      <c r="I38" s="36">
        <f t="shared" si="15"/>
        <v>5605.9230769230771</v>
      </c>
      <c r="J38" s="35" t="s">
        <v>149</v>
      </c>
      <c r="K38" s="35" t="s">
        <v>22</v>
      </c>
      <c r="L38" s="19">
        <v>50000</v>
      </c>
      <c r="M38" s="19" t="str">
        <f t="shared" si="16"/>
        <v>Y</v>
      </c>
      <c r="N38" s="19" t="str">
        <f t="shared" si="17"/>
        <v>FD08MTGWHI005</v>
      </c>
    </row>
    <row r="39" spans="1:14" x14ac:dyDescent="0.25">
      <c r="A39" s="35" t="s">
        <v>179</v>
      </c>
      <c r="B39" s="35" t="str">
        <f t="shared" si="9"/>
        <v>GM</v>
      </c>
      <c r="C39" s="35" t="str">
        <f t="shared" si="10"/>
        <v>General Motors</v>
      </c>
      <c r="D39" s="35" t="str">
        <f t="shared" si="11"/>
        <v>SLV</v>
      </c>
      <c r="E39" s="35" t="str">
        <f t="shared" si="12"/>
        <v>Silverado</v>
      </c>
      <c r="F39" s="19" t="str">
        <f t="shared" si="13"/>
        <v>00</v>
      </c>
      <c r="G39" s="19">
        <f t="shared" si="14"/>
        <v>14</v>
      </c>
      <c r="H39" s="36">
        <v>80685.8</v>
      </c>
      <c r="I39" s="36">
        <f t="shared" si="15"/>
        <v>5564.5379310344833</v>
      </c>
      <c r="J39" s="35" t="s">
        <v>180</v>
      </c>
      <c r="K39" s="35" t="s">
        <v>167</v>
      </c>
      <c r="L39" s="19">
        <v>100000</v>
      </c>
      <c r="M39" s="19" t="str">
        <f t="shared" si="16"/>
        <v>Y</v>
      </c>
      <c r="N39" s="19" t="str">
        <f t="shared" si="17"/>
        <v>GM00SLVBLU019</v>
      </c>
    </row>
    <row r="40" spans="1:14" x14ac:dyDescent="0.25">
      <c r="A40" s="35" t="s">
        <v>157</v>
      </c>
      <c r="B40" s="35" t="str">
        <f t="shared" si="9"/>
        <v>FD</v>
      </c>
      <c r="C40" s="35" t="str">
        <f t="shared" si="10"/>
        <v>Ford</v>
      </c>
      <c r="D40" s="35" t="str">
        <f t="shared" si="11"/>
        <v>FCS</v>
      </c>
      <c r="E40" s="35" t="str">
        <f t="shared" si="12"/>
        <v>Focus</v>
      </c>
      <c r="F40" s="19" t="str">
        <f t="shared" si="13"/>
        <v>06</v>
      </c>
      <c r="G40" s="19">
        <f t="shared" si="14"/>
        <v>8</v>
      </c>
      <c r="H40" s="36">
        <v>46311.4</v>
      </c>
      <c r="I40" s="36">
        <f t="shared" si="15"/>
        <v>5448.4000000000005</v>
      </c>
      <c r="J40" s="35" t="s">
        <v>152</v>
      </c>
      <c r="K40" s="35" t="s">
        <v>158</v>
      </c>
      <c r="L40" s="19">
        <v>75000</v>
      </c>
      <c r="M40" s="19" t="str">
        <f t="shared" si="16"/>
        <v>Y</v>
      </c>
      <c r="N40" s="19" t="str">
        <f t="shared" si="17"/>
        <v>FD06FCSGRE006</v>
      </c>
    </row>
    <row r="41" spans="1:14" x14ac:dyDescent="0.25">
      <c r="A41" s="35" t="s">
        <v>186</v>
      </c>
      <c r="B41" s="35" t="str">
        <f t="shared" si="9"/>
        <v>TY</v>
      </c>
      <c r="C41" s="35" t="str">
        <f t="shared" si="10"/>
        <v>Toyota</v>
      </c>
      <c r="D41" s="35" t="str">
        <f t="shared" si="11"/>
        <v>CAM</v>
      </c>
      <c r="E41" s="35" t="str">
        <f t="shared" si="12"/>
        <v>Camrey</v>
      </c>
      <c r="F41" s="19" t="str">
        <f t="shared" si="13"/>
        <v>02</v>
      </c>
      <c r="G41" s="19">
        <f t="shared" si="14"/>
        <v>12</v>
      </c>
      <c r="H41" s="36">
        <v>67829.100000000006</v>
      </c>
      <c r="I41" s="36">
        <f t="shared" si="15"/>
        <v>5426.3280000000004</v>
      </c>
      <c r="J41" s="35" t="s">
        <v>147</v>
      </c>
      <c r="K41" s="35" t="s">
        <v>22</v>
      </c>
      <c r="L41" s="19">
        <v>100000</v>
      </c>
      <c r="M41" s="19" t="str">
        <f t="shared" si="16"/>
        <v>Y</v>
      </c>
      <c r="N41" s="19" t="str">
        <f t="shared" si="17"/>
        <v>TY02CAMBLA023</v>
      </c>
    </row>
    <row r="42" spans="1:14" x14ac:dyDescent="0.25">
      <c r="A42" s="35" t="s">
        <v>211</v>
      </c>
      <c r="B42" s="35" t="str">
        <f t="shared" si="9"/>
        <v>CR</v>
      </c>
      <c r="C42" s="35" t="str">
        <f t="shared" si="10"/>
        <v>Chrysler</v>
      </c>
      <c r="D42" s="35" t="str">
        <f t="shared" si="11"/>
        <v>CAR</v>
      </c>
      <c r="E42" s="35" t="str">
        <f t="shared" si="12"/>
        <v>Caravan</v>
      </c>
      <c r="F42" s="19" t="str">
        <f t="shared" si="13"/>
        <v>00</v>
      </c>
      <c r="G42" s="19">
        <f t="shared" si="14"/>
        <v>14</v>
      </c>
      <c r="H42" s="36">
        <v>77243.100000000006</v>
      </c>
      <c r="I42" s="36">
        <f t="shared" si="15"/>
        <v>5327.1103448275862</v>
      </c>
      <c r="J42" s="35" t="s">
        <v>147</v>
      </c>
      <c r="K42" s="35" t="s">
        <v>155</v>
      </c>
      <c r="L42" s="19">
        <v>75000</v>
      </c>
      <c r="M42" s="19" t="str">
        <f t="shared" si="16"/>
        <v>NotCovered</v>
      </c>
      <c r="N42" s="19" t="str">
        <f t="shared" si="17"/>
        <v>CR00CARBLA046</v>
      </c>
    </row>
    <row r="43" spans="1:14" x14ac:dyDescent="0.25">
      <c r="A43" s="35" t="s">
        <v>195</v>
      </c>
      <c r="B43" s="35" t="str">
        <f t="shared" si="9"/>
        <v>HO</v>
      </c>
      <c r="C43" s="35" t="str">
        <f t="shared" si="10"/>
        <v>Honda</v>
      </c>
      <c r="D43" s="35" t="str">
        <f t="shared" si="11"/>
        <v>CIV</v>
      </c>
      <c r="E43" s="35" t="str">
        <f t="shared" si="12"/>
        <v>Civic</v>
      </c>
      <c r="F43" s="19" t="str">
        <f t="shared" si="13"/>
        <v>99</v>
      </c>
      <c r="G43" s="19">
        <f t="shared" si="14"/>
        <v>15</v>
      </c>
      <c r="H43" s="36">
        <v>82374</v>
      </c>
      <c r="I43" s="36">
        <f t="shared" si="15"/>
        <v>5314.4516129032254</v>
      </c>
      <c r="J43" s="35" t="s">
        <v>149</v>
      </c>
      <c r="K43" s="35" t="s">
        <v>169</v>
      </c>
      <c r="L43" s="19">
        <v>75000</v>
      </c>
      <c r="M43" s="19" t="str">
        <f t="shared" si="16"/>
        <v>NotCovered</v>
      </c>
      <c r="N43" s="19" t="str">
        <f t="shared" si="17"/>
        <v>HO99CIVWHI030</v>
      </c>
    </row>
    <row r="44" spans="1:14" x14ac:dyDescent="0.25">
      <c r="A44" s="35" t="s">
        <v>148</v>
      </c>
      <c r="B44" s="35" t="str">
        <f t="shared" si="9"/>
        <v>FD</v>
      </c>
      <c r="C44" s="35" t="str">
        <f t="shared" si="10"/>
        <v>Ford</v>
      </c>
      <c r="D44" s="35" t="str">
        <f t="shared" si="11"/>
        <v>MTG</v>
      </c>
      <c r="E44" s="35" t="str">
        <f t="shared" si="12"/>
        <v>Mustang</v>
      </c>
      <c r="F44" s="19" t="str">
        <f t="shared" si="13"/>
        <v>06</v>
      </c>
      <c r="G44" s="19">
        <f t="shared" si="14"/>
        <v>8</v>
      </c>
      <c r="H44" s="36">
        <v>44974.8</v>
      </c>
      <c r="I44" s="36">
        <f t="shared" si="15"/>
        <v>5291.1529411764714</v>
      </c>
      <c r="J44" s="35" t="s">
        <v>149</v>
      </c>
      <c r="K44" s="35" t="s">
        <v>150</v>
      </c>
      <c r="L44" s="19">
        <v>50000</v>
      </c>
      <c r="M44" s="19" t="str">
        <f t="shared" si="16"/>
        <v>Y</v>
      </c>
      <c r="N44" s="19" t="str">
        <f t="shared" si="17"/>
        <v>FD06MTGWHI002</v>
      </c>
    </row>
    <row r="45" spans="1:14" x14ac:dyDescent="0.25">
      <c r="A45" s="35" t="s">
        <v>196</v>
      </c>
      <c r="B45" s="35" t="str">
        <f t="shared" si="9"/>
        <v>HO</v>
      </c>
      <c r="C45" s="35" t="str">
        <f t="shared" si="10"/>
        <v>Honda</v>
      </c>
      <c r="D45" s="35" t="str">
        <f t="shared" si="11"/>
        <v>CIV</v>
      </c>
      <c r="E45" s="35" t="str">
        <f t="shared" si="12"/>
        <v>Civic</v>
      </c>
      <c r="F45" s="19" t="str">
        <f t="shared" si="13"/>
        <v>01</v>
      </c>
      <c r="G45" s="19">
        <f t="shared" si="14"/>
        <v>13</v>
      </c>
      <c r="H45" s="36">
        <v>69891.899999999994</v>
      </c>
      <c r="I45" s="36">
        <f t="shared" si="15"/>
        <v>5177.177777777777</v>
      </c>
      <c r="J45" s="35" t="s">
        <v>180</v>
      </c>
      <c r="K45" s="35" t="s">
        <v>155</v>
      </c>
      <c r="L45" s="19">
        <v>75000</v>
      </c>
      <c r="M45" s="19" t="str">
        <f t="shared" si="16"/>
        <v>Y</v>
      </c>
      <c r="N45" s="19" t="str">
        <f t="shared" si="17"/>
        <v>HO01CIVBLU031</v>
      </c>
    </row>
    <row r="46" spans="1:14" x14ac:dyDescent="0.25">
      <c r="A46" s="35" t="s">
        <v>170</v>
      </c>
      <c r="B46" s="35" t="str">
        <f t="shared" si="9"/>
        <v>GM</v>
      </c>
      <c r="C46" s="35" t="str">
        <f t="shared" si="10"/>
        <v>General Motors</v>
      </c>
      <c r="D46" s="35" t="str">
        <f t="shared" si="11"/>
        <v>CMR</v>
      </c>
      <c r="E46" s="35" t="str">
        <f t="shared" si="12"/>
        <v>Camero</v>
      </c>
      <c r="F46" s="19" t="str">
        <f t="shared" si="13"/>
        <v>09</v>
      </c>
      <c r="G46" s="19">
        <f t="shared" si="14"/>
        <v>5</v>
      </c>
      <c r="H46" s="36">
        <v>28464.799999999999</v>
      </c>
      <c r="I46" s="36">
        <f t="shared" si="15"/>
        <v>5175.4181818181814</v>
      </c>
      <c r="J46" s="35" t="s">
        <v>149</v>
      </c>
      <c r="K46" s="35" t="s">
        <v>171</v>
      </c>
      <c r="L46" s="19">
        <v>100000</v>
      </c>
      <c r="M46" s="19" t="str">
        <f t="shared" si="16"/>
        <v>Y</v>
      </c>
      <c r="N46" s="19" t="str">
        <f t="shared" si="17"/>
        <v>GM09CMRWHI014</v>
      </c>
    </row>
    <row r="47" spans="1:14" x14ac:dyDescent="0.25">
      <c r="A47" s="35" t="s">
        <v>188</v>
      </c>
      <c r="B47" s="35" t="str">
        <f t="shared" si="9"/>
        <v>TY</v>
      </c>
      <c r="C47" s="35" t="str">
        <f t="shared" si="10"/>
        <v>Toyota</v>
      </c>
      <c r="D47" s="35" t="str">
        <f t="shared" si="11"/>
        <v>COR</v>
      </c>
      <c r="E47" s="35" t="str">
        <f t="shared" si="12"/>
        <v>Corola</v>
      </c>
      <c r="F47" s="19" t="str">
        <f t="shared" si="13"/>
        <v>02</v>
      </c>
      <c r="G47" s="19">
        <f t="shared" si="14"/>
        <v>12</v>
      </c>
      <c r="H47" s="36">
        <v>64467.4</v>
      </c>
      <c r="I47" s="36">
        <f t="shared" si="15"/>
        <v>5157.3919999999998</v>
      </c>
      <c r="J47" s="35" t="s">
        <v>189</v>
      </c>
      <c r="K47" s="35" t="s">
        <v>190</v>
      </c>
      <c r="L47" s="19">
        <v>100000</v>
      </c>
      <c r="M47" s="19" t="str">
        <f t="shared" si="16"/>
        <v>Y</v>
      </c>
      <c r="N47" s="19" t="str">
        <f t="shared" si="17"/>
        <v>TY02CORRED025</v>
      </c>
    </row>
    <row r="48" spans="1:14" x14ac:dyDescent="0.25">
      <c r="A48" s="35" t="s">
        <v>210</v>
      </c>
      <c r="B48" s="35" t="str">
        <f t="shared" si="9"/>
        <v>CR</v>
      </c>
      <c r="C48" s="35" t="str">
        <f t="shared" si="10"/>
        <v>Chrysler</v>
      </c>
      <c r="D48" s="35" t="str">
        <f t="shared" si="11"/>
        <v>CAR</v>
      </c>
      <c r="E48" s="35" t="str">
        <f t="shared" si="12"/>
        <v>Caravan</v>
      </c>
      <c r="F48" s="19" t="str">
        <f t="shared" si="13"/>
        <v>99</v>
      </c>
      <c r="G48" s="19">
        <f t="shared" si="14"/>
        <v>15</v>
      </c>
      <c r="H48" s="36">
        <v>79420.600000000006</v>
      </c>
      <c r="I48" s="36">
        <f t="shared" si="15"/>
        <v>5123.9096774193549</v>
      </c>
      <c r="J48" s="35" t="s">
        <v>152</v>
      </c>
      <c r="K48" s="35" t="s">
        <v>177</v>
      </c>
      <c r="L48" s="19">
        <v>75000</v>
      </c>
      <c r="M48" s="19" t="str">
        <f t="shared" si="16"/>
        <v>NotCovered</v>
      </c>
      <c r="N48" s="19" t="str">
        <f t="shared" si="17"/>
        <v>CR99CARGRE045</v>
      </c>
    </row>
    <row r="49" spans="1:14" x14ac:dyDescent="0.25">
      <c r="A49" s="35" t="s">
        <v>205</v>
      </c>
      <c r="B49" s="35" t="str">
        <f t="shared" si="9"/>
        <v>HO</v>
      </c>
      <c r="C49" s="35" t="str">
        <f t="shared" si="10"/>
        <v>Honda</v>
      </c>
      <c r="D49" s="35" t="str">
        <f t="shared" si="11"/>
        <v>ODY</v>
      </c>
      <c r="E49" s="35" t="str">
        <f t="shared" si="12"/>
        <v>Odyssey</v>
      </c>
      <c r="F49" s="19" t="str">
        <f t="shared" si="13"/>
        <v>01</v>
      </c>
      <c r="G49" s="19">
        <f t="shared" si="14"/>
        <v>13</v>
      </c>
      <c r="H49" s="36">
        <v>68658.899999999994</v>
      </c>
      <c r="I49" s="36">
        <f t="shared" si="15"/>
        <v>5085.844444444444</v>
      </c>
      <c r="J49" s="35" t="s">
        <v>147</v>
      </c>
      <c r="K49" s="35" t="s">
        <v>22</v>
      </c>
      <c r="L49" s="19">
        <v>100000</v>
      </c>
      <c r="M49" s="19" t="str">
        <f t="shared" si="16"/>
        <v>Y</v>
      </c>
      <c r="N49" s="19" t="str">
        <f t="shared" si="17"/>
        <v>HO01ODYBLA040</v>
      </c>
    </row>
    <row r="50" spans="1:14" x14ac:dyDescent="0.25">
      <c r="A50" s="35" t="s">
        <v>178</v>
      </c>
      <c r="B50" s="35" t="str">
        <f t="shared" si="9"/>
        <v>GM</v>
      </c>
      <c r="C50" s="35" t="str">
        <f t="shared" si="10"/>
        <v>General Motors</v>
      </c>
      <c r="D50" s="35" t="str">
        <f t="shared" si="11"/>
        <v>SLV</v>
      </c>
      <c r="E50" s="35" t="str">
        <f t="shared" si="12"/>
        <v>Silverado</v>
      </c>
      <c r="F50" s="19" t="str">
        <f t="shared" si="13"/>
        <v>98</v>
      </c>
      <c r="G50" s="19">
        <f t="shared" si="14"/>
        <v>16</v>
      </c>
      <c r="H50" s="36">
        <v>83162.7</v>
      </c>
      <c r="I50" s="36">
        <f t="shared" si="15"/>
        <v>5040.1636363636362</v>
      </c>
      <c r="J50" s="35" t="s">
        <v>147</v>
      </c>
      <c r="K50" s="35" t="s">
        <v>171</v>
      </c>
      <c r="L50" s="19">
        <v>100000</v>
      </c>
      <c r="M50" s="19" t="str">
        <f t="shared" si="16"/>
        <v>Y</v>
      </c>
      <c r="N50" s="19" t="str">
        <f t="shared" si="17"/>
        <v>GM98SLVBLA018</v>
      </c>
    </row>
    <row r="51" spans="1:14" x14ac:dyDescent="0.25">
      <c r="A51" s="35" t="s">
        <v>213</v>
      </c>
      <c r="B51" s="35" t="str">
        <f t="shared" si="9"/>
        <v>CR</v>
      </c>
      <c r="C51" s="35" t="str">
        <f t="shared" si="10"/>
        <v>Chrysler</v>
      </c>
      <c r="D51" s="35" t="str">
        <f t="shared" si="11"/>
        <v>CAR</v>
      </c>
      <c r="E51" s="35" t="str">
        <f t="shared" si="12"/>
        <v>Caravan</v>
      </c>
      <c r="F51" s="19" t="str">
        <f t="shared" si="13"/>
        <v>04</v>
      </c>
      <c r="G51" s="19">
        <f t="shared" si="14"/>
        <v>10</v>
      </c>
      <c r="H51" s="36">
        <v>52699.4</v>
      </c>
      <c r="I51" s="36">
        <f t="shared" si="15"/>
        <v>5018.9904761904763</v>
      </c>
      <c r="J51" s="35" t="s">
        <v>189</v>
      </c>
      <c r="K51" s="35" t="s">
        <v>173</v>
      </c>
      <c r="L51" s="19">
        <v>75000</v>
      </c>
      <c r="M51" s="19" t="str">
        <f t="shared" si="16"/>
        <v>Y</v>
      </c>
      <c r="N51" s="19" t="str">
        <f t="shared" si="17"/>
        <v>CR04CARRED048</v>
      </c>
    </row>
    <row r="52" spans="1:14" x14ac:dyDescent="0.25">
      <c r="A52" s="35" t="s">
        <v>197</v>
      </c>
      <c r="B52" s="35" t="str">
        <f t="shared" si="9"/>
        <v>HO</v>
      </c>
      <c r="C52" s="35" t="str">
        <f t="shared" si="10"/>
        <v>Honda</v>
      </c>
      <c r="D52" s="35" t="str">
        <f t="shared" si="11"/>
        <v>CIV</v>
      </c>
      <c r="E52" s="35" t="str">
        <f t="shared" si="12"/>
        <v>Civic</v>
      </c>
      <c r="F52" s="19" t="str">
        <f t="shared" si="13"/>
        <v>10</v>
      </c>
      <c r="G52" s="19">
        <f t="shared" si="14"/>
        <v>4</v>
      </c>
      <c r="H52" s="36">
        <v>22573</v>
      </c>
      <c r="I52" s="36">
        <f t="shared" si="15"/>
        <v>5016.2222222222226</v>
      </c>
      <c r="J52" s="35" t="s">
        <v>180</v>
      </c>
      <c r="K52" s="35" t="s">
        <v>175</v>
      </c>
      <c r="L52" s="19">
        <v>75000</v>
      </c>
      <c r="M52" s="19" t="str">
        <f t="shared" si="16"/>
        <v>Y</v>
      </c>
      <c r="N52" s="19" t="str">
        <f t="shared" si="17"/>
        <v>HO10CIVBLU032</v>
      </c>
    </row>
    <row r="53" spans="1:14" x14ac:dyDescent="0.25">
      <c r="A53" s="35" t="s">
        <v>146</v>
      </c>
      <c r="B53" s="35" t="str">
        <f t="shared" si="9"/>
        <v>FD</v>
      </c>
      <c r="C53" s="35" t="str">
        <f t="shared" si="10"/>
        <v>Ford</v>
      </c>
      <c r="D53" s="35" t="str">
        <f t="shared" si="11"/>
        <v>MTG</v>
      </c>
      <c r="E53" s="35" t="str">
        <f t="shared" si="12"/>
        <v>Mustang</v>
      </c>
      <c r="F53" s="19" t="str">
        <f t="shared" si="13"/>
        <v>06</v>
      </c>
      <c r="G53" s="19">
        <f t="shared" si="14"/>
        <v>8</v>
      </c>
      <c r="H53" s="36">
        <v>40326.800000000003</v>
      </c>
      <c r="I53" s="36">
        <f t="shared" si="15"/>
        <v>4744.3294117647065</v>
      </c>
      <c r="J53" s="35" t="s">
        <v>147</v>
      </c>
      <c r="K53" s="35" t="s">
        <v>22</v>
      </c>
      <c r="L53" s="19">
        <v>50000</v>
      </c>
      <c r="M53" s="19" t="str">
        <f t="shared" si="16"/>
        <v>Y</v>
      </c>
      <c r="N53" s="19" t="str">
        <f t="shared" si="17"/>
        <v>FD06MTGBLA001</v>
      </c>
    </row>
    <row r="54" spans="1:14" x14ac:dyDescent="0.25">
      <c r="A54" s="35"/>
      <c r="B54" s="35"/>
      <c r="C54" s="35"/>
      <c r="D54" s="35"/>
      <c r="E54" s="35"/>
      <c r="F54" s="19"/>
      <c r="G54" s="19"/>
      <c r="H54" s="36"/>
      <c r="I54" s="36"/>
      <c r="J54" s="35"/>
      <c r="K54" s="35"/>
      <c r="L54" s="19"/>
      <c r="M54" s="19"/>
      <c r="N54" s="19"/>
    </row>
    <row r="55" spans="1:14" x14ac:dyDescent="0.25">
      <c r="A55" s="35"/>
      <c r="B55" s="35"/>
      <c r="C55" s="35"/>
      <c r="D55" s="35"/>
      <c r="E55" s="35"/>
      <c r="F55" s="19"/>
      <c r="G55" s="19"/>
      <c r="H55" s="36"/>
      <c r="I55" s="36"/>
      <c r="J55" s="35"/>
      <c r="K55" s="35"/>
      <c r="L55" s="37" t="s">
        <v>272</v>
      </c>
      <c r="M55" s="19"/>
      <c r="N55" s="19"/>
    </row>
    <row r="56" spans="1:14" x14ac:dyDescent="0.25">
      <c r="A56" s="35"/>
      <c r="B56" s="35" t="s">
        <v>218</v>
      </c>
      <c r="C56" s="35" t="s">
        <v>219</v>
      </c>
      <c r="D56" s="35" t="s">
        <v>220</v>
      </c>
      <c r="E56" s="35" t="s">
        <v>221</v>
      </c>
      <c r="F56" s="19"/>
      <c r="G56" s="19"/>
      <c r="H56" s="36"/>
      <c r="I56" s="36"/>
      <c r="J56" s="35"/>
      <c r="K56" s="35"/>
      <c r="L56" s="37" t="s">
        <v>222</v>
      </c>
      <c r="M56" s="19"/>
      <c r="N56" s="19"/>
    </row>
    <row r="57" spans="1:14" x14ac:dyDescent="0.25">
      <c r="A57" s="35"/>
      <c r="B57" s="35" t="s">
        <v>223</v>
      </c>
      <c r="C57" s="35" t="s">
        <v>224</v>
      </c>
      <c r="D57" s="35" t="s">
        <v>225</v>
      </c>
      <c r="E57" s="35" t="s">
        <v>226</v>
      </c>
      <c r="F57" s="19"/>
      <c r="G57" s="19"/>
      <c r="H57" s="36"/>
      <c r="I57" s="36"/>
      <c r="J57" s="35"/>
      <c r="K57" s="35"/>
      <c r="L57" s="37" t="s">
        <v>227</v>
      </c>
      <c r="M57" s="19"/>
      <c r="N57" s="19"/>
    </row>
    <row r="58" spans="1:14" x14ac:dyDescent="0.25">
      <c r="A58" s="35"/>
      <c r="B58" s="35" t="s">
        <v>228</v>
      </c>
      <c r="C58" s="35" t="s">
        <v>229</v>
      </c>
      <c r="D58" s="35" t="s">
        <v>230</v>
      </c>
      <c r="E58" s="35" t="s">
        <v>231</v>
      </c>
      <c r="F58" s="19"/>
      <c r="G58" s="19"/>
      <c r="H58" s="36"/>
      <c r="I58" s="36"/>
      <c r="J58" s="35"/>
      <c r="K58" s="35"/>
      <c r="L58" s="37" t="s">
        <v>232</v>
      </c>
      <c r="M58" s="19"/>
      <c r="N58" s="19"/>
    </row>
    <row r="59" spans="1:14" x14ac:dyDescent="0.25">
      <c r="A59" s="35"/>
      <c r="B59" s="35" t="s">
        <v>233</v>
      </c>
      <c r="C59" s="35" t="s">
        <v>234</v>
      </c>
      <c r="D59" s="35" t="s">
        <v>235</v>
      </c>
      <c r="E59" s="35" t="s">
        <v>236</v>
      </c>
      <c r="F59" s="19"/>
      <c r="G59" s="19"/>
      <c r="H59" s="36"/>
      <c r="I59" s="36"/>
      <c r="J59" s="35"/>
      <c r="K59" s="35"/>
      <c r="L59" s="37" t="s">
        <v>237</v>
      </c>
      <c r="M59" s="19"/>
      <c r="N59" s="19"/>
    </row>
    <row r="60" spans="1:14" x14ac:dyDescent="0.25">
      <c r="A60" s="35"/>
      <c r="B60" s="35" t="s">
        <v>238</v>
      </c>
      <c r="C60" s="35" t="s">
        <v>239</v>
      </c>
      <c r="D60" s="35" t="s">
        <v>240</v>
      </c>
      <c r="E60" s="35" t="s">
        <v>241</v>
      </c>
      <c r="F60" s="19"/>
      <c r="G60" s="19"/>
      <c r="H60" s="36"/>
      <c r="I60" s="36"/>
      <c r="J60" s="35"/>
      <c r="K60" s="35"/>
      <c r="L60" s="37" t="s">
        <v>242</v>
      </c>
      <c r="M60" s="19"/>
      <c r="N60" s="19"/>
    </row>
    <row r="61" spans="1:14" x14ac:dyDescent="0.25">
      <c r="A61" s="35"/>
      <c r="B61" s="35" t="s">
        <v>243</v>
      </c>
      <c r="C61" s="35" t="s">
        <v>244</v>
      </c>
      <c r="D61" s="35" t="s">
        <v>245</v>
      </c>
      <c r="E61" s="35" t="s">
        <v>246</v>
      </c>
      <c r="F61" s="19"/>
      <c r="G61" s="19"/>
      <c r="H61" s="36"/>
      <c r="I61" s="36"/>
      <c r="J61" s="35"/>
      <c r="K61" s="35"/>
      <c r="L61" s="37" t="s">
        <v>247</v>
      </c>
      <c r="M61" s="19"/>
      <c r="N61" s="19"/>
    </row>
    <row r="62" spans="1:14" x14ac:dyDescent="0.25">
      <c r="A62" s="35"/>
      <c r="B62" s="35"/>
      <c r="C62" s="35"/>
      <c r="D62" s="35" t="s">
        <v>248</v>
      </c>
      <c r="E62" s="35" t="s">
        <v>249</v>
      </c>
      <c r="F62" s="19"/>
      <c r="G62" s="19"/>
      <c r="H62" s="36"/>
      <c r="I62" s="36"/>
      <c r="J62" s="35"/>
      <c r="K62" s="35"/>
      <c r="L62" s="37" t="s">
        <v>250</v>
      </c>
      <c r="M62" s="19"/>
      <c r="N62" s="19"/>
    </row>
    <row r="63" spans="1:14" x14ac:dyDescent="0.25">
      <c r="A63" s="35"/>
      <c r="B63" s="35"/>
      <c r="C63" s="35"/>
      <c r="D63" s="35" t="s">
        <v>251</v>
      </c>
      <c r="E63" s="35" t="s">
        <v>252</v>
      </c>
      <c r="F63" s="19"/>
      <c r="G63" s="19"/>
      <c r="H63" s="36"/>
      <c r="I63" s="36"/>
      <c r="J63" s="35"/>
      <c r="K63" s="35"/>
      <c r="L63" s="37" t="s">
        <v>253</v>
      </c>
      <c r="M63" s="19"/>
      <c r="N63" s="19"/>
    </row>
    <row r="64" spans="1:14" x14ac:dyDescent="0.25">
      <c r="A64" s="35"/>
      <c r="B64" s="35"/>
      <c r="C64" s="35"/>
      <c r="D64" s="35" t="s">
        <v>254</v>
      </c>
      <c r="E64" s="35" t="s">
        <v>255</v>
      </c>
      <c r="F64" s="19"/>
      <c r="G64" s="19"/>
      <c r="H64" s="36"/>
      <c r="I64" s="36"/>
      <c r="J64" s="35"/>
      <c r="K64" s="35"/>
      <c r="L64" s="37"/>
      <c r="M64" s="19"/>
      <c r="N64" s="19"/>
    </row>
    <row r="65" spans="1:14" x14ac:dyDescent="0.25">
      <c r="A65" s="35"/>
      <c r="B65" s="35"/>
      <c r="C65" s="35"/>
      <c r="D65" s="35" t="s">
        <v>256</v>
      </c>
      <c r="E65" s="35" t="s">
        <v>257</v>
      </c>
      <c r="F65" s="19"/>
      <c r="G65" s="19"/>
      <c r="H65" s="36"/>
      <c r="I65" s="36"/>
      <c r="J65" s="35"/>
      <c r="K65" s="35"/>
      <c r="L65" s="37"/>
      <c r="M65" s="19"/>
      <c r="N65" s="19"/>
    </row>
    <row r="66" spans="1:14" x14ac:dyDescent="0.25">
      <c r="A66" s="35"/>
      <c r="B66" s="35"/>
      <c r="C66" s="35"/>
      <c r="D66" s="35" t="s">
        <v>258</v>
      </c>
      <c r="E66" s="35" t="s">
        <v>259</v>
      </c>
      <c r="F66" s="19"/>
      <c r="G66" s="19"/>
      <c r="H66" s="36"/>
      <c r="I66" s="36"/>
      <c r="J66" s="35"/>
      <c r="K66" s="35"/>
      <c r="L66" s="19"/>
      <c r="M66" s="19"/>
      <c r="N66" s="19"/>
    </row>
    <row r="67" spans="1:14" x14ac:dyDescent="0.25">
      <c r="A67" s="35"/>
      <c r="B67" s="35"/>
      <c r="C67" s="35"/>
      <c r="D67" s="35"/>
      <c r="E67" s="35"/>
      <c r="F67" s="19"/>
      <c r="G67" s="19"/>
      <c r="H67" s="36"/>
      <c r="I67" s="36"/>
      <c r="J67" s="35"/>
      <c r="K67" s="35"/>
      <c r="L67" s="19"/>
      <c r="M67" s="19"/>
      <c r="N67" s="19"/>
    </row>
    <row r="68" spans="1:14" x14ac:dyDescent="0.25">
      <c r="A68" s="35"/>
      <c r="B68" s="35"/>
      <c r="C68" s="35"/>
      <c r="D68" s="35"/>
      <c r="E68" s="35"/>
      <c r="F68" s="19"/>
      <c r="G68" s="19"/>
      <c r="H68" s="36"/>
      <c r="I68" s="36"/>
      <c r="J68" s="35"/>
      <c r="K68" s="35"/>
      <c r="L68" s="19"/>
      <c r="M68" s="19"/>
      <c r="N68" s="19"/>
    </row>
    <row r="69" spans="1:14" x14ac:dyDescent="0.25">
      <c r="A69" s="35"/>
      <c r="B69" s="35"/>
      <c r="C69" s="35"/>
      <c r="D69" s="35"/>
      <c r="E69" s="35"/>
      <c r="F69" s="19"/>
      <c r="G69" s="19"/>
      <c r="H69" s="36"/>
      <c r="I69" s="36"/>
      <c r="J69" s="35"/>
      <c r="K69" s="35"/>
      <c r="L69" s="19"/>
      <c r="M69" s="19"/>
      <c r="N69" s="19"/>
    </row>
  </sheetData>
  <sortState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1"/>
  <sheetViews>
    <sheetView workbookViewId="0">
      <selection activeCell="B5" sqref="B5"/>
    </sheetView>
  </sheetViews>
  <sheetFormatPr defaultRowHeight="15" x14ac:dyDescent="0.25"/>
  <cols>
    <col min="2" max="2" width="14.5703125" customWidth="1"/>
    <col min="3" max="3" width="13.7109375" customWidth="1"/>
  </cols>
  <sheetData>
    <row r="3" spans="2:3" x14ac:dyDescent="0.25">
      <c r="B3" s="30" t="s">
        <v>130</v>
      </c>
      <c r="C3" t="s">
        <v>260</v>
      </c>
    </row>
    <row r="4" spans="2:3" x14ac:dyDescent="0.25">
      <c r="B4" s="31" t="s">
        <v>173</v>
      </c>
      <c r="C4" s="29">
        <v>144647.69999999998</v>
      </c>
    </row>
    <row r="5" spans="2:3" x14ac:dyDescent="0.25">
      <c r="B5" s="31" t="s">
        <v>182</v>
      </c>
      <c r="C5" s="29">
        <v>150656.40000000002</v>
      </c>
    </row>
    <row r="6" spans="2:3" x14ac:dyDescent="0.25">
      <c r="B6" s="31" t="s">
        <v>158</v>
      </c>
      <c r="C6" s="29">
        <v>154427.9</v>
      </c>
    </row>
    <row r="7" spans="2:3" x14ac:dyDescent="0.25">
      <c r="B7" s="31" t="s">
        <v>190</v>
      </c>
      <c r="C7" s="29">
        <v>179986</v>
      </c>
    </row>
    <row r="8" spans="2:3" x14ac:dyDescent="0.25">
      <c r="B8" s="31" t="s">
        <v>18</v>
      </c>
      <c r="C8" s="29">
        <v>143640.70000000001</v>
      </c>
    </row>
    <row r="9" spans="2:3" x14ac:dyDescent="0.25">
      <c r="B9" s="31" t="s">
        <v>177</v>
      </c>
      <c r="C9" s="29">
        <v>135078.20000000001</v>
      </c>
    </row>
    <row r="10" spans="2:3" x14ac:dyDescent="0.25">
      <c r="B10" s="31" t="s">
        <v>155</v>
      </c>
      <c r="C10" s="29">
        <v>184693.8</v>
      </c>
    </row>
    <row r="11" spans="2:3" x14ac:dyDescent="0.25">
      <c r="B11" s="31" t="s">
        <v>153</v>
      </c>
      <c r="C11" s="29">
        <v>127731.3</v>
      </c>
    </row>
    <row r="12" spans="2:3" x14ac:dyDescent="0.25">
      <c r="B12" s="31" t="s">
        <v>150</v>
      </c>
      <c r="C12" s="29">
        <v>70964.899999999994</v>
      </c>
    </row>
    <row r="13" spans="2:3" x14ac:dyDescent="0.25">
      <c r="B13" s="31" t="s">
        <v>163</v>
      </c>
      <c r="C13" s="29">
        <v>65315</v>
      </c>
    </row>
    <row r="14" spans="2:3" x14ac:dyDescent="0.25">
      <c r="B14" s="31" t="s">
        <v>169</v>
      </c>
      <c r="C14" s="29">
        <v>138561.5</v>
      </c>
    </row>
    <row r="15" spans="2:3" x14ac:dyDescent="0.25">
      <c r="B15" s="31" t="s">
        <v>171</v>
      </c>
      <c r="C15" s="29">
        <v>141229.4</v>
      </c>
    </row>
    <row r="16" spans="2:3" x14ac:dyDescent="0.25">
      <c r="B16" s="31" t="s">
        <v>22</v>
      </c>
      <c r="C16" s="29">
        <v>305432.40000000002</v>
      </c>
    </row>
    <row r="17" spans="2:17" x14ac:dyDescent="0.25">
      <c r="B17" s="31" t="s">
        <v>184</v>
      </c>
      <c r="C17" s="29">
        <v>177713.9</v>
      </c>
      <c r="Q17" t="s">
        <v>261</v>
      </c>
    </row>
    <row r="18" spans="2:17" x14ac:dyDescent="0.25">
      <c r="B18" s="31" t="s">
        <v>175</v>
      </c>
      <c r="C18" s="29">
        <v>65964.899999999994</v>
      </c>
    </row>
    <row r="19" spans="2:17" x14ac:dyDescent="0.25">
      <c r="B19" s="31" t="s">
        <v>167</v>
      </c>
      <c r="C19" s="29">
        <v>130601.59999999999</v>
      </c>
    </row>
    <row r="20" spans="2:17" x14ac:dyDescent="0.25">
      <c r="B20" s="31" t="s">
        <v>165</v>
      </c>
      <c r="C20" s="29">
        <v>19341.7</v>
      </c>
    </row>
    <row r="21" spans="2:17" x14ac:dyDescent="0.25">
      <c r="B21" s="31" t="s">
        <v>131</v>
      </c>
      <c r="C21" s="29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3" sqref="D13"/>
    </sheetView>
  </sheetViews>
  <sheetFormatPr defaultRowHeight="15" x14ac:dyDescent="0.25"/>
  <cols>
    <col min="1" max="1" width="6.85546875" bestFit="1" customWidth="1"/>
    <col min="2" max="2" width="11.140625" bestFit="1" customWidth="1"/>
    <col min="3" max="3" width="12" style="16" bestFit="1" customWidth="1"/>
    <col min="4" max="4" width="7.7109375" bestFit="1" customWidth="1"/>
    <col min="5" max="5" width="13.5703125" style="1" bestFit="1" customWidth="1"/>
    <col min="6" max="6" width="15.5703125" style="1" bestFit="1" customWidth="1"/>
    <col min="7" max="7" width="19" style="1" bestFit="1" customWidth="1"/>
  </cols>
  <sheetData>
    <row r="1" spans="1:7" x14ac:dyDescent="0.25">
      <c r="B1" t="s">
        <v>262</v>
      </c>
      <c r="C1" s="16" t="s">
        <v>263</v>
      </c>
      <c r="D1" t="s">
        <v>264</v>
      </c>
      <c r="E1" s="1" t="s">
        <v>265</v>
      </c>
      <c r="F1" s="1" t="s">
        <v>271</v>
      </c>
      <c r="G1" s="1" t="s">
        <v>266</v>
      </c>
    </row>
    <row r="2" spans="1:7" x14ac:dyDescent="0.25">
      <c r="A2" t="s">
        <v>267</v>
      </c>
      <c r="B2" s="1">
        <v>20000</v>
      </c>
      <c r="C2" s="16">
        <v>0.09</v>
      </c>
      <c r="D2">
        <v>12</v>
      </c>
      <c r="E2" s="1">
        <f>B2*C2</f>
        <v>1800</v>
      </c>
      <c r="F2" s="1">
        <f>E2+B2</f>
        <v>21800</v>
      </c>
      <c r="G2" s="1">
        <f>F2/D2</f>
        <v>1816.6666666666667</v>
      </c>
    </row>
    <row r="3" spans="1:7" x14ac:dyDescent="0.25">
      <c r="A3" t="s">
        <v>268</v>
      </c>
      <c r="B3" s="1">
        <v>20000</v>
      </c>
      <c r="C3" s="16">
        <v>0.08</v>
      </c>
      <c r="D3">
        <v>12</v>
      </c>
      <c r="E3" s="1">
        <f t="shared" ref="E3:E5" si="0">B3*C3</f>
        <v>1600</v>
      </c>
      <c r="F3" s="1">
        <f t="shared" ref="F3:F5" si="1">E3+B3</f>
        <v>21600</v>
      </c>
      <c r="G3" s="1">
        <f t="shared" ref="G3:G5" si="2">F3/D3</f>
        <v>1800</v>
      </c>
    </row>
    <row r="4" spans="1:7" x14ac:dyDescent="0.25">
      <c r="A4" t="s">
        <v>269</v>
      </c>
      <c r="B4" s="1">
        <v>20000</v>
      </c>
      <c r="C4" s="16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270</v>
      </c>
      <c r="B5" s="1">
        <v>20000</v>
      </c>
      <c r="C5" s="16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PAYROLL</vt:lpstr>
      <vt:lpstr>GRADEBOOK</vt:lpstr>
      <vt:lpstr>DECISION FACTOR</vt:lpstr>
      <vt:lpstr>SALES REPORT</vt:lpstr>
      <vt:lpstr>SALES REPORT_Pivot table</vt:lpstr>
      <vt:lpstr>CAR INVENTORY</vt:lpstr>
      <vt:lpstr>CAR INVENTORY_Pivot table</vt:lpstr>
      <vt:lpstr>PROBLEM SOLVERS_Part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2022-03-08T17:29:11Z</dcterms:created>
  <dcterms:modified xsi:type="dcterms:W3CDTF">2022-03-29T18:57:17Z</dcterms:modified>
</cp:coreProperties>
</file>