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48519\Desktop\praca inżynierska\"/>
    </mc:Choice>
  </mc:AlternateContent>
  <xr:revisionPtr revIDLastSave="0" documentId="13_ncr:1_{B4E309E2-381E-4A85-9606-0D724AA43D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J12" i="1"/>
  <c r="L12" i="1"/>
  <c r="H12" i="1"/>
  <c r="B12" i="1"/>
  <c r="F32" i="1"/>
  <c r="H52" i="1"/>
  <c r="J52" i="1" s="1"/>
  <c r="J55" i="1"/>
  <c r="H60" i="1"/>
  <c r="H56" i="1"/>
  <c r="J44" i="1"/>
  <c r="J45" i="1"/>
  <c r="J46" i="1"/>
  <c r="J47" i="1"/>
  <c r="J48" i="1"/>
  <c r="J49" i="1"/>
  <c r="J50" i="1"/>
  <c r="J51" i="1"/>
  <c r="J53" i="1"/>
  <c r="J54" i="1"/>
  <c r="J56" i="1"/>
  <c r="J57" i="1"/>
  <c r="J43" i="1"/>
  <c r="D56" i="1"/>
  <c r="D55" i="1"/>
  <c r="D53" i="1"/>
  <c r="F53" i="1" s="1"/>
  <c r="D52" i="1"/>
  <c r="D51" i="1"/>
  <c r="F51" i="1" s="1"/>
  <c r="D50" i="1"/>
  <c r="D49" i="1"/>
  <c r="D48" i="1"/>
  <c r="F48" i="1" s="1"/>
  <c r="D47" i="1"/>
  <c r="F47" i="1" s="1"/>
  <c r="D46" i="1"/>
  <c r="D45" i="1"/>
  <c r="D44" i="1"/>
  <c r="D43" i="1"/>
  <c r="B56" i="1"/>
  <c r="F56" i="1" s="1"/>
  <c r="B55" i="1"/>
  <c r="B52" i="1"/>
  <c r="B50" i="1"/>
  <c r="B49" i="1"/>
  <c r="B46" i="1"/>
  <c r="B45" i="1"/>
  <c r="B44" i="1"/>
  <c r="B43" i="1"/>
  <c r="F43" i="1" s="1"/>
  <c r="E14" i="1"/>
  <c r="E15" i="1" s="1"/>
  <c r="E16" i="1" s="1"/>
  <c r="B11" i="1"/>
  <c r="B10" i="1"/>
  <c r="B9" i="1"/>
  <c r="B8" i="1"/>
  <c r="F46" i="1" l="1"/>
  <c r="F55" i="1"/>
  <c r="F44" i="1"/>
  <c r="F49" i="1"/>
  <c r="H49" i="1" s="1"/>
  <c r="H47" i="1"/>
  <c r="F45" i="1"/>
  <c r="H45" i="1" s="1"/>
  <c r="F52" i="1"/>
  <c r="F50" i="1"/>
  <c r="H46" i="1"/>
  <c r="H51" i="1"/>
  <c r="H43" i="1"/>
  <c r="H53" i="1"/>
  <c r="H48" i="1"/>
  <c r="H9" i="1"/>
  <c r="J9" i="1" s="1"/>
  <c r="L9" i="1" s="1"/>
  <c r="H8" i="1"/>
  <c r="J8" i="1" s="1"/>
  <c r="L8" i="1" s="1"/>
  <c r="H10" i="1"/>
  <c r="J10" i="1" s="1"/>
  <c r="L10" i="1" s="1"/>
  <c r="H11" i="1"/>
  <c r="J11" i="1" s="1"/>
  <c r="L11" i="1" s="1"/>
  <c r="H50" i="1" l="1"/>
</calcChain>
</file>

<file path=xl/sharedStrings.xml><?xml version="1.0" encoding="utf-8"?>
<sst xmlns="http://schemas.openxmlformats.org/spreadsheetml/2006/main" count="60" uniqueCount="38">
  <si>
    <t>dNg/dalfa</t>
  </si>
  <si>
    <t>DP3/dalfa</t>
  </si>
  <si>
    <t>Ng</t>
  </si>
  <si>
    <t>Np.</t>
  </si>
  <si>
    <t>P4</t>
  </si>
  <si>
    <t>P45</t>
  </si>
  <si>
    <t>Normal</t>
  </si>
  <si>
    <t>lb/hr</t>
  </si>
  <si>
    <t>lb/s</t>
  </si>
  <si>
    <t>delty</t>
  </si>
  <si>
    <t>kg/s</t>
  </si>
  <si>
    <t>skalar</t>
  </si>
  <si>
    <t>g/s</t>
  </si>
  <si>
    <t>P0t</t>
  </si>
  <si>
    <t>T1t</t>
  </si>
  <si>
    <t>P2t</t>
  </si>
  <si>
    <t>P3t</t>
  </si>
  <si>
    <t>P4t</t>
  </si>
  <si>
    <t>P45t</t>
  </si>
  <si>
    <t>T45t</t>
  </si>
  <si>
    <t>P2</t>
  </si>
  <si>
    <t>dNg/dp3</t>
  </si>
  <si>
    <t>dNg/dP4</t>
  </si>
  <si>
    <t>dNg/dP45</t>
  </si>
  <si>
    <t>dNg/dT45</t>
  </si>
  <si>
    <t>dNp/dNg</t>
  </si>
  <si>
    <t>dNp/dP45</t>
  </si>
  <si>
    <t>dNp/dT45</t>
  </si>
  <si>
    <t>dP3/Dng</t>
  </si>
  <si>
    <t>dp4/dp3</t>
  </si>
  <si>
    <t>dp45/dng</t>
  </si>
  <si>
    <t>dp45/dnp</t>
  </si>
  <si>
    <t>dp45/dp4</t>
  </si>
  <si>
    <t>dT45/dNg</t>
  </si>
  <si>
    <t>dT45/dNp</t>
  </si>
  <si>
    <t>dNp/dP4</t>
  </si>
  <si>
    <t>T45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</si>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</sst>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7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 applyAlignment="1">
      <alignment horizontal="left" indent="7"/>
    </xf>
    <xf numFmtId="0" fontId="0" fillId="2" borderId="0" xfId="0" applyFill="1"/>
    <xf numFmtId="0" fontId="0" fillId="0" borderId="0" xfId="0" applyFill="1"/>
    <xf numFmtId="17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17</xdr:row>
      <xdr:rowOff>116205</xdr:rowOff>
    </xdr:from>
    <xdr:to>
      <xdr:col>12</xdr:col>
      <xdr:colOff>12946</xdr:colOff>
      <xdr:row>28</xdr:row>
      <xdr:rowOff>60718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6C4E1FC-EF97-4DF0-8305-51BD80FB3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3192780"/>
          <a:ext cx="3123811" cy="1935238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</xdr:colOff>
      <xdr:row>5</xdr:row>
      <xdr:rowOff>30480</xdr:rowOff>
    </xdr:from>
    <xdr:to>
      <xdr:col>27</xdr:col>
      <xdr:colOff>250592</xdr:colOff>
      <xdr:row>40</xdr:row>
      <xdr:rowOff>20166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BC72C-085D-4757-A4AA-64020DFD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155" y="935355"/>
          <a:ext cx="6931427" cy="631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422686</xdr:colOff>
      <xdr:row>44</xdr:row>
      <xdr:rowOff>143436</xdr:rowOff>
    </xdr:from>
    <xdr:to>
      <xdr:col>33</xdr:col>
      <xdr:colOff>115926</xdr:colOff>
      <xdr:row>61</xdr:row>
      <xdr:rowOff>38519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7B4F32B-4E86-4482-9F06-ADE16D03F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6261" y="8115861"/>
          <a:ext cx="11275640" cy="2971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3"/>
  <sheetViews>
    <sheetView tabSelected="1" topLeftCell="A22" zoomScaleNormal="100" workbookViewId="0">
      <selection activeCell="I47" sqref="I47"/>
    </sheetView>
  </sheetViews>
  <sheetFormatPr defaultRowHeight="14.4" x14ac:dyDescent="0.3"/>
  <cols>
    <col min="2" max="2" width="16.21875" bestFit="1" customWidth="1"/>
    <col min="3" max="5" width="15.5546875" bestFit="1" customWidth="1"/>
    <col min="6" max="9" width="16.21875" bestFit="1" customWidth="1"/>
    <col min="10" max="10" width="15.5546875" bestFit="1" customWidth="1"/>
    <col min="11" max="11" width="8.88671875" style="3"/>
    <col min="13" max="13" width="8.88671875" style="3"/>
    <col min="14" max="14" width="23.77734375" bestFit="1" customWidth="1"/>
  </cols>
  <sheetData>
    <row r="1" spans="1:14" x14ac:dyDescent="0.3">
      <c r="A1" t="s">
        <v>0</v>
      </c>
      <c r="B1">
        <v>-1.4915994573636304E-3</v>
      </c>
    </row>
    <row r="2" spans="1:14" x14ac:dyDescent="0.3">
      <c r="A2" t="s">
        <v>1</v>
      </c>
      <c r="B2">
        <v>1.8056239504021649E-3</v>
      </c>
    </row>
    <row r="7" spans="1:14" x14ac:dyDescent="0.3">
      <c r="A7" t="s">
        <v>9</v>
      </c>
      <c r="D7" t="s">
        <v>6</v>
      </c>
      <c r="H7" s="1">
        <v>1</v>
      </c>
      <c r="J7" s="1" t="s">
        <v>11</v>
      </c>
      <c r="L7" t="s">
        <v>12</v>
      </c>
    </row>
    <row r="8" spans="1:14" x14ac:dyDescent="0.3">
      <c r="A8" t="s">
        <v>2</v>
      </c>
      <c r="B8">
        <f>0.8238*10^5</f>
        <v>82380</v>
      </c>
      <c r="D8" t="s">
        <v>2</v>
      </c>
      <c r="E8">
        <v>41638</v>
      </c>
      <c r="H8">
        <f>E8/E14</f>
        <v>314909.24369747902</v>
      </c>
      <c r="J8">
        <f>B8/H8</f>
        <v>0.26159918023600237</v>
      </c>
      <c r="L8">
        <f>J8/$E$16</f>
        <v>4.3618079575085166E-3</v>
      </c>
      <c r="N8" s="2">
        <v>4.3618079575085166E-3</v>
      </c>
    </row>
    <row r="9" spans="1:14" x14ac:dyDescent="0.3">
      <c r="A9" t="s">
        <v>3</v>
      </c>
      <c r="B9">
        <f>0.6174*10^4</f>
        <v>6173.9999999999991</v>
      </c>
      <c r="D9" t="s">
        <v>3</v>
      </c>
      <c r="E9">
        <v>20895</v>
      </c>
      <c r="H9">
        <f>E9/E14</f>
        <v>158029.4117647059</v>
      </c>
      <c r="J9">
        <f>B9/H9</f>
        <v>3.9068676716917911E-2</v>
      </c>
      <c r="L9">
        <f>J9/$E$16</f>
        <v>6.5141666284827175E-4</v>
      </c>
      <c r="N9" s="2">
        <v>6.5141666284827175E-4</v>
      </c>
    </row>
    <row r="10" spans="1:14" x14ac:dyDescent="0.3">
      <c r="A10" t="s">
        <v>4</v>
      </c>
      <c r="B10">
        <f>0.1891*10^6</f>
        <v>189100</v>
      </c>
      <c r="D10" t="s">
        <v>4</v>
      </c>
      <c r="E10">
        <v>174.28</v>
      </c>
      <c r="H10">
        <f>E10/E14</f>
        <v>1318.0840336134454</v>
      </c>
      <c r="J10">
        <f>B10/H10</f>
        <v>143.46581490832122</v>
      </c>
      <c r="L10">
        <f>J10/$E$16</f>
        <v>2.3920959252739977</v>
      </c>
      <c r="N10" s="2">
        <v>2.3920959252739977</v>
      </c>
    </row>
    <row r="11" spans="1:14" x14ac:dyDescent="0.3">
      <c r="A11" t="s">
        <v>5</v>
      </c>
      <c r="B11">
        <f>0.4021*10^5</f>
        <v>40210</v>
      </c>
      <c r="D11" t="s">
        <v>5</v>
      </c>
      <c r="E11">
        <v>34.42</v>
      </c>
      <c r="H11">
        <f>E11/E14</f>
        <v>260.31932773109247</v>
      </c>
      <c r="J11">
        <f>B11/H11</f>
        <v>154.46413583833686</v>
      </c>
      <c r="L11">
        <f>J11/$E$16</f>
        <v>2.5754778598370041</v>
      </c>
      <c r="N11" s="2">
        <v>2.5754778598370041</v>
      </c>
    </row>
    <row r="12" spans="1:14" x14ac:dyDescent="0.3">
      <c r="A12" t="s">
        <v>36</v>
      </c>
      <c r="B12">
        <f>0.7044*10^4</f>
        <v>7044</v>
      </c>
      <c r="D12" t="s">
        <v>36</v>
      </c>
      <c r="E12">
        <v>2000</v>
      </c>
      <c r="H12">
        <f>E12/E14</f>
        <v>15126.050420168069</v>
      </c>
      <c r="J12">
        <f>B12/H12</f>
        <v>0.46568666666666664</v>
      </c>
      <c r="L12">
        <f>J12/$E$16</f>
        <v>7.764687207887264E-3</v>
      </c>
    </row>
    <row r="13" spans="1:14" x14ac:dyDescent="0.3">
      <c r="D13" t="s">
        <v>7</v>
      </c>
      <c r="E13">
        <v>476</v>
      </c>
    </row>
    <row r="14" spans="1:14" x14ac:dyDescent="0.3">
      <c r="D14" t="s">
        <v>8</v>
      </c>
      <c r="E14">
        <f>E13/3600</f>
        <v>0.13222222222222221</v>
      </c>
    </row>
    <row r="15" spans="1:14" x14ac:dyDescent="0.3">
      <c r="D15" t="s">
        <v>10</v>
      </c>
      <c r="E15">
        <f>0.453592*E14</f>
        <v>5.9974942222222216E-2</v>
      </c>
    </row>
    <row r="16" spans="1:14" x14ac:dyDescent="0.3">
      <c r="D16" t="s">
        <v>12</v>
      </c>
      <c r="E16">
        <f>E15*1000</f>
        <v>59.974942222222218</v>
      </c>
    </row>
    <row r="30" spans="1:39" s="3" customFormat="1" x14ac:dyDescent="0.3"/>
    <row r="31" spans="1:39" x14ac:dyDescent="0.3">
      <c r="B31" t="s">
        <v>2</v>
      </c>
      <c r="C31" t="s">
        <v>3</v>
      </c>
      <c r="D31" t="s">
        <v>13</v>
      </c>
      <c r="E31" t="s">
        <v>14</v>
      </c>
      <c r="F31" t="s">
        <v>20</v>
      </c>
      <c r="G31" t="s">
        <v>16</v>
      </c>
      <c r="H31" t="s">
        <v>17</v>
      </c>
      <c r="I31" t="s">
        <v>18</v>
      </c>
      <c r="J31" t="s">
        <v>19</v>
      </c>
    </row>
    <row r="32" spans="1:39" x14ac:dyDescent="0.3">
      <c r="A32" t="s">
        <v>2</v>
      </c>
      <c r="B32" s="5">
        <v>0</v>
      </c>
      <c r="C32" s="5">
        <v>0</v>
      </c>
      <c r="D32" s="5">
        <v>0</v>
      </c>
      <c r="E32" s="5">
        <v>0</v>
      </c>
      <c r="F32" s="5">
        <f>F37*G32</f>
        <v>-0.29090215668379843</v>
      </c>
      <c r="G32" s="5">
        <v>-0.29989913060185408</v>
      </c>
      <c r="H32" s="5">
        <v>1.9105169796820216</v>
      </c>
      <c r="I32" s="5">
        <v>-1.2160002881982803</v>
      </c>
      <c r="J32" s="5">
        <v>0.20557759738700224</v>
      </c>
      <c r="AE32">
        <v>0</v>
      </c>
      <c r="AF32">
        <v>0</v>
      </c>
      <c r="AG32">
        <v>0</v>
      </c>
      <c r="AH32">
        <v>0</v>
      </c>
      <c r="AI32" s="5">
        <v>-0.29090215668379843</v>
      </c>
      <c r="AJ32" s="5">
        <v>-0.29989913060185408</v>
      </c>
      <c r="AK32" s="5">
        <v>1.9105169796820216</v>
      </c>
      <c r="AL32" s="5">
        <v>-1.2160002881982803</v>
      </c>
      <c r="AM32" s="5">
        <v>0.20557759738700224</v>
      </c>
    </row>
    <row r="33" spans="1:39" x14ac:dyDescent="0.3">
      <c r="A33" t="s">
        <v>3</v>
      </c>
      <c r="B33" s="5">
        <v>-2.4351106006221583E-2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-3.2312070830342189E-2</v>
      </c>
      <c r="I33" s="5">
        <v>0.19116731275424745</v>
      </c>
      <c r="J33" s="5">
        <v>3.0722526920315865E-2</v>
      </c>
      <c r="AE33" s="5">
        <v>-2.4351106006221583E-2</v>
      </c>
      <c r="AF33">
        <v>0</v>
      </c>
      <c r="AG33">
        <v>0</v>
      </c>
      <c r="AH33">
        <v>0</v>
      </c>
      <c r="AI33">
        <v>0</v>
      </c>
      <c r="AJ33">
        <v>0</v>
      </c>
      <c r="AK33" s="5">
        <v>-3.2312070830342189E-2</v>
      </c>
      <c r="AL33" s="5">
        <v>0.19116731275424745</v>
      </c>
      <c r="AM33" s="5">
        <v>3.0722526920315865E-2</v>
      </c>
    </row>
    <row r="34" spans="1:39" x14ac:dyDescent="0.3">
      <c r="A34" t="s">
        <v>13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3">
      <c r="A35" t="s">
        <v>14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3">
      <c r="A36" t="s">
        <v>15</v>
      </c>
      <c r="B36" s="5">
        <v>0</v>
      </c>
      <c r="C36" s="5">
        <v>0</v>
      </c>
      <c r="D36" s="5">
        <v>0.98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AE36">
        <v>0</v>
      </c>
      <c r="AF36">
        <v>0</v>
      </c>
      <c r="AG36" s="5">
        <v>0.98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3">
      <c r="A37" t="s">
        <v>16</v>
      </c>
      <c r="B37" s="5">
        <v>0.83361362034723552</v>
      </c>
      <c r="C37" s="5">
        <v>0</v>
      </c>
      <c r="D37" s="5">
        <v>0</v>
      </c>
      <c r="E37" s="5">
        <v>0</v>
      </c>
      <c r="F37" s="5">
        <v>0.97</v>
      </c>
      <c r="G37" s="5">
        <v>0</v>
      </c>
      <c r="H37" s="5">
        <v>0</v>
      </c>
      <c r="I37" s="5">
        <v>0</v>
      </c>
      <c r="J37" s="5">
        <v>0</v>
      </c>
      <c r="AE37" s="5">
        <v>0.83361362034723552</v>
      </c>
      <c r="AF37">
        <v>0</v>
      </c>
      <c r="AG37">
        <v>0</v>
      </c>
      <c r="AH37">
        <v>0</v>
      </c>
      <c r="AI37" s="5">
        <v>0.97</v>
      </c>
      <c r="AJ37">
        <v>0</v>
      </c>
      <c r="AK37">
        <v>0</v>
      </c>
      <c r="AL37">
        <v>0</v>
      </c>
      <c r="AM37">
        <v>0</v>
      </c>
    </row>
    <row r="38" spans="1:39" x14ac:dyDescent="0.3">
      <c r="A38" t="s">
        <v>17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1.5711484596050473</v>
      </c>
      <c r="H38" s="5">
        <v>0</v>
      </c>
      <c r="I38" s="5">
        <v>0</v>
      </c>
      <c r="J38" s="5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">
        <v>1.5711484596050473</v>
      </c>
      <c r="AK38">
        <v>0</v>
      </c>
      <c r="AL38">
        <v>0</v>
      </c>
      <c r="AM38">
        <v>0</v>
      </c>
    </row>
    <row r="39" spans="1:39" x14ac:dyDescent="0.3">
      <c r="A39" t="s">
        <v>18</v>
      </c>
      <c r="B39" s="5">
        <v>0.20559205653677867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0.78557422980252367</v>
      </c>
      <c r="I39" s="5">
        <v>0</v>
      </c>
      <c r="J39" s="5">
        <v>0</v>
      </c>
      <c r="AE39" s="5">
        <v>0.20559205653677867</v>
      </c>
      <c r="AF39">
        <v>0</v>
      </c>
      <c r="AG39">
        <v>0</v>
      </c>
      <c r="AH39">
        <v>0</v>
      </c>
      <c r="AI39">
        <v>0</v>
      </c>
      <c r="AJ39">
        <v>0</v>
      </c>
      <c r="AK39" s="5">
        <v>0.78557422980252367</v>
      </c>
      <c r="AL39">
        <v>0</v>
      </c>
      <c r="AM39">
        <v>0</v>
      </c>
    </row>
    <row r="40" spans="1:39" ht="15" customHeight="1" x14ac:dyDescent="0.3">
      <c r="A40" t="s">
        <v>19</v>
      </c>
      <c r="B40" s="5">
        <v>-0.10279602826838934</v>
      </c>
      <c r="C40" s="5">
        <v>0</v>
      </c>
      <c r="D40" s="5">
        <v>0</v>
      </c>
      <c r="E40" s="5">
        <v>0.95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AE40" s="5">
        <v>-0.10279602826838934</v>
      </c>
      <c r="AF40">
        <v>0</v>
      </c>
      <c r="AG40">
        <v>0</v>
      </c>
      <c r="AH40" s="5">
        <v>0.95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s="3" customFormat="1" x14ac:dyDescent="0.3"/>
    <row r="42" spans="1:39" x14ac:dyDescent="0.3">
      <c r="D42" s="1">
        <v>1</v>
      </c>
      <c r="F42" t="s">
        <v>11</v>
      </c>
    </row>
    <row r="43" spans="1:39" s="4" customFormat="1" x14ac:dyDescent="0.3">
      <c r="A43" s="4" t="s">
        <v>21</v>
      </c>
      <c r="B43" s="4">
        <f>-0.1419*10^3</f>
        <v>-141.9</v>
      </c>
      <c r="D43" s="4">
        <f>E58/E60</f>
        <v>236.57954545454547</v>
      </c>
      <c r="F43" s="4">
        <f>B43/D43</f>
        <v>-0.59979826120370816</v>
      </c>
      <c r="H43" s="4">
        <f>F43</f>
        <v>-0.59979826120370816</v>
      </c>
      <c r="J43" s="4">
        <f>H43/2</f>
        <v>-0.29989913060185408</v>
      </c>
      <c r="K43" s="3"/>
    </row>
    <row r="44" spans="1:39" x14ac:dyDescent="0.3">
      <c r="A44" s="4" t="s">
        <v>22</v>
      </c>
      <c r="B44">
        <f>0.9129*10^3</f>
        <v>912.90000000000009</v>
      </c>
      <c r="D44">
        <f>E58/E61</f>
        <v>238.91439063575854</v>
      </c>
      <c r="F44" s="4">
        <f t="shared" ref="F44:F56" si="0">B44/D44</f>
        <v>3.8210339593640432</v>
      </c>
      <c r="H44" s="4">
        <f>F44</f>
        <v>3.8210339593640432</v>
      </c>
      <c r="J44" s="4">
        <f t="shared" ref="J44:J57" si="1">H44/2</f>
        <v>1.9105169796820216</v>
      </c>
    </row>
    <row r="45" spans="1:39" x14ac:dyDescent="0.3">
      <c r="A45" s="4" t="s">
        <v>23</v>
      </c>
      <c r="B45">
        <f>-0.2942*10^4</f>
        <v>-2942</v>
      </c>
      <c r="D45">
        <f>E58/E62</f>
        <v>1209.7036606624056</v>
      </c>
      <c r="F45" s="4">
        <f t="shared" si="0"/>
        <v>-2.4320005763965606</v>
      </c>
      <c r="H45" s="4">
        <f t="shared" ref="H44:H50" si="2">F45</f>
        <v>-2.4320005763965606</v>
      </c>
      <c r="J45" s="4">
        <f t="shared" si="1"/>
        <v>-1.2160002881982803</v>
      </c>
    </row>
    <row r="46" spans="1:39" x14ac:dyDescent="0.3">
      <c r="A46" s="4" t="s">
        <v>24</v>
      </c>
      <c r="B46">
        <f>0.1049*100</f>
        <v>10.489999999999998</v>
      </c>
      <c r="D46">
        <f>E58/E63</f>
        <v>25.513480392156861</v>
      </c>
      <c r="F46" s="4">
        <f t="shared" si="0"/>
        <v>0.41115519477400447</v>
      </c>
      <c r="H46" s="4">
        <f t="shared" si="2"/>
        <v>0.41115519477400447</v>
      </c>
      <c r="J46" s="4">
        <f t="shared" si="1"/>
        <v>0.20557759738700224</v>
      </c>
    </row>
    <row r="47" spans="1:39" x14ac:dyDescent="0.3">
      <c r="A47" t="s">
        <v>25</v>
      </c>
      <c r="B47">
        <v>-2.444E-2</v>
      </c>
      <c r="D47">
        <f>E59/E58</f>
        <v>0.50182525577597392</v>
      </c>
      <c r="F47" s="4">
        <f t="shared" si="0"/>
        <v>-4.8702212012443166E-2</v>
      </c>
      <c r="H47" s="4">
        <f t="shared" si="2"/>
        <v>-4.8702212012443166E-2</v>
      </c>
      <c r="J47" s="4">
        <f t="shared" si="1"/>
        <v>-2.4351106006221583E-2</v>
      </c>
    </row>
    <row r="48" spans="1:39" x14ac:dyDescent="0.3">
      <c r="A48" t="s">
        <v>35</v>
      </c>
      <c r="B48">
        <v>-7.7480000000000002</v>
      </c>
      <c r="D48">
        <f>E59/E61</f>
        <v>119.89327518935048</v>
      </c>
      <c r="F48" s="4">
        <f t="shared" si="0"/>
        <v>-6.4624141660684378E-2</v>
      </c>
      <c r="H48" s="4">
        <f t="shared" si="2"/>
        <v>-6.4624141660684378E-2</v>
      </c>
      <c r="J48" s="4">
        <f t="shared" si="1"/>
        <v>-3.2312070830342189E-2</v>
      </c>
    </row>
    <row r="49" spans="1:10" x14ac:dyDescent="0.3">
      <c r="A49" t="s">
        <v>26</v>
      </c>
      <c r="B49">
        <f>0.2321*10^3</f>
        <v>232.1</v>
      </c>
      <c r="D49">
        <f>E59/E62</f>
        <v>607.05984892504353</v>
      </c>
      <c r="F49" s="4">
        <f t="shared" si="0"/>
        <v>0.3823346255084949</v>
      </c>
      <c r="H49" s="4">
        <f t="shared" si="2"/>
        <v>0.3823346255084949</v>
      </c>
      <c r="J49" s="4">
        <f t="shared" si="1"/>
        <v>0.19116731275424745</v>
      </c>
    </row>
    <row r="50" spans="1:10" x14ac:dyDescent="0.3">
      <c r="A50" t="s">
        <v>27</v>
      </c>
      <c r="B50">
        <f>0.7867</f>
        <v>0.78669999999999995</v>
      </c>
      <c r="D50">
        <f>E59/E63</f>
        <v>12.803308823529411</v>
      </c>
      <c r="F50" s="4">
        <f t="shared" si="0"/>
        <v>6.144505384063173E-2</v>
      </c>
      <c r="H50" s="4">
        <f t="shared" si="2"/>
        <v>6.144505384063173E-2</v>
      </c>
      <c r="J50" s="4">
        <f t="shared" si="1"/>
        <v>3.0722526920315865E-2</v>
      </c>
    </row>
    <row r="51" spans="1:10" x14ac:dyDescent="0.3">
      <c r="A51" t="s">
        <v>28</v>
      </c>
      <c r="B51">
        <v>0.75239999999999996</v>
      </c>
      <c r="D51">
        <f>E60/E58</f>
        <v>4.2269081127815937E-3</v>
      </c>
      <c r="F51" s="4">
        <f>B51/D51</f>
        <v>178.00244999999998</v>
      </c>
      <c r="H51">
        <f>-1/F43</f>
        <v>1.667227240694471</v>
      </c>
      <c r="J51" s="4">
        <f t="shared" si="1"/>
        <v>0.83361362034723552</v>
      </c>
    </row>
    <row r="52" spans="1:10" x14ac:dyDescent="0.3">
      <c r="A52" t="s">
        <v>29</v>
      </c>
      <c r="B52">
        <f>0.5252*10^4</f>
        <v>5252</v>
      </c>
      <c r="D52">
        <f>E61/E60</f>
        <v>0.99022727272727273</v>
      </c>
      <c r="F52" s="4">
        <f t="shared" si="0"/>
        <v>5303.8329125545097</v>
      </c>
      <c r="H52">
        <f>2*H55</f>
        <v>3.1422969192100947</v>
      </c>
      <c r="J52" s="4">
        <f t="shared" si="1"/>
        <v>1.5711484596050473</v>
      </c>
    </row>
    <row r="53" spans="1:10" x14ac:dyDescent="0.3">
      <c r="A53" t="s">
        <v>30</v>
      </c>
      <c r="B53">
        <v>1.0629999999999999</v>
      </c>
      <c r="D53">
        <f>E62/E58</f>
        <v>8.2664873432921856E-4</v>
      </c>
      <c r="F53" s="4">
        <f t="shared" si="0"/>
        <v>1285.9149912841369</v>
      </c>
      <c r="H53">
        <f>-1/F45</f>
        <v>0.41118411307355734</v>
      </c>
      <c r="J53" s="4">
        <f t="shared" si="1"/>
        <v>0.20559205653677867</v>
      </c>
    </row>
    <row r="54" spans="1:10" x14ac:dyDescent="0.3">
      <c r="A54" t="s">
        <v>31</v>
      </c>
      <c r="B54">
        <v>0</v>
      </c>
      <c r="F54" s="4">
        <v>0</v>
      </c>
      <c r="H54">
        <v>0</v>
      </c>
      <c r="J54" s="4">
        <f t="shared" si="1"/>
        <v>0</v>
      </c>
    </row>
    <row r="55" spans="1:10" x14ac:dyDescent="0.3">
      <c r="A55" t="s">
        <v>32</v>
      </c>
      <c r="B55">
        <f>0.5445*10^3</f>
        <v>544.5</v>
      </c>
      <c r="D55">
        <f>E62/E61</f>
        <v>0.1974982786320863</v>
      </c>
      <c r="F55" s="4">
        <f t="shared" si="0"/>
        <v>2756.9860546194072</v>
      </c>
      <c r="H55">
        <v>1.5711484596050473</v>
      </c>
      <c r="J55" s="4">
        <f t="shared" si="1"/>
        <v>0.78557422980252367</v>
      </c>
    </row>
    <row r="56" spans="1:10" x14ac:dyDescent="0.3">
      <c r="A56" t="s">
        <v>33</v>
      </c>
      <c r="B56">
        <f>-0.2659*10^2</f>
        <v>-26.590000000000003</v>
      </c>
      <c r="D56">
        <f>E63/E58</f>
        <v>3.919496613670205E-2</v>
      </c>
      <c r="F56" s="4">
        <f t="shared" si="0"/>
        <v>-678.40344362745111</v>
      </c>
      <c r="H56">
        <f>H53/(-2)</f>
        <v>-0.20559205653677867</v>
      </c>
      <c r="J56" s="4">
        <f t="shared" si="1"/>
        <v>-0.10279602826838934</v>
      </c>
    </row>
    <row r="57" spans="1:10" x14ac:dyDescent="0.3">
      <c r="A57" t="s">
        <v>34</v>
      </c>
      <c r="B57">
        <v>0</v>
      </c>
      <c r="F57" s="4">
        <v>0</v>
      </c>
      <c r="H57">
        <v>0</v>
      </c>
      <c r="J57" s="4">
        <f t="shared" si="1"/>
        <v>0</v>
      </c>
    </row>
    <row r="58" spans="1:10" x14ac:dyDescent="0.3">
      <c r="D58" t="s">
        <v>2</v>
      </c>
      <c r="E58">
        <v>41638</v>
      </c>
    </row>
    <row r="59" spans="1:10" x14ac:dyDescent="0.3">
      <c r="D59" t="s">
        <v>3</v>
      </c>
      <c r="E59">
        <v>20895</v>
      </c>
    </row>
    <row r="60" spans="1:10" x14ac:dyDescent="0.3">
      <c r="D60" t="s">
        <v>37</v>
      </c>
      <c r="E60">
        <v>176</v>
      </c>
      <c r="H60">
        <f>H53*H44</f>
        <v>1.5711484596050473</v>
      </c>
    </row>
    <row r="61" spans="1:10" x14ac:dyDescent="0.3">
      <c r="D61" t="s">
        <v>4</v>
      </c>
      <c r="E61">
        <v>174.28</v>
      </c>
    </row>
    <row r="62" spans="1:10" x14ac:dyDescent="0.3">
      <c r="D62" t="s">
        <v>5</v>
      </c>
      <c r="E62">
        <v>34.42</v>
      </c>
    </row>
    <row r="63" spans="1:10" x14ac:dyDescent="0.3">
      <c r="D63" t="s">
        <v>36</v>
      </c>
      <c r="E63">
        <v>1632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48519</dc:creator>
  <cp:lastModifiedBy>48519</cp:lastModifiedBy>
  <dcterms:created xsi:type="dcterms:W3CDTF">2015-06-05T18:19:34Z</dcterms:created>
  <dcterms:modified xsi:type="dcterms:W3CDTF">2022-12-28T17:57:23Z</dcterms:modified>
</cp:coreProperties>
</file>