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49985_pw_edu_pl/Documents/R23 design report/"/>
    </mc:Choice>
  </mc:AlternateContent>
  <xr:revisionPtr revIDLastSave="126" documentId="8_{BBED95F5-52AF-4530-9F1D-DAFFBDF04728}" xr6:coauthVersionLast="47" xr6:coauthVersionMax="47" xr10:uidLastSave="{F1AC1755-39EF-4637-9405-E3F8976504A0}"/>
  <bookViews>
    <workbookView xWindow="-108" yWindow="-108" windowWidth="23256" windowHeight="12576" xr2:uid="{358BCB4C-49A3-47FB-9161-D3BB6F6749C4}"/>
  </bookViews>
  <sheets>
    <sheet name="tasks" sheetId="1" r:id="rId1"/>
    <sheet name="deadlines" sheetId="3" r:id="rId2"/>
    <sheet name="Arkusz1" sheetId="2" r:id="rId3"/>
  </sheets>
  <externalReferences>
    <externalReference r:id="rId4"/>
  </externalReferenc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I16" i="2" s="1"/>
  <c r="J16" i="2"/>
  <c r="K16" i="2" s="1"/>
  <c r="L16" i="2"/>
  <c r="M16" i="2" s="1"/>
  <c r="N16" i="2"/>
  <c r="O16" i="2" s="1"/>
  <c r="P16" i="2"/>
  <c r="Q16" i="2" s="1"/>
  <c r="R16" i="2"/>
  <c r="S16" i="2" s="1"/>
  <c r="T16" i="2"/>
  <c r="U16" i="2" s="1"/>
  <c r="F16" i="2"/>
  <c r="G16" i="2" s="1"/>
  <c r="E45" i="2" l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AD38" i="2" s="1"/>
  <c r="E37" i="2"/>
  <c r="F37" i="2" s="1"/>
  <c r="E36" i="2"/>
  <c r="F36" i="2" s="1"/>
  <c r="AB36" i="2" s="1"/>
  <c r="AC36" i="2" s="1"/>
  <c r="E35" i="2"/>
  <c r="F35" i="2" s="1"/>
  <c r="E34" i="2"/>
  <c r="F34" i="2" s="1"/>
  <c r="Z34" i="2" s="1"/>
  <c r="AA34" i="2" s="1"/>
  <c r="E33" i="2"/>
  <c r="F33" i="2" s="1"/>
  <c r="E32" i="2"/>
  <c r="F32" i="2" s="1"/>
  <c r="E31" i="2"/>
  <c r="F31" i="2" s="1"/>
  <c r="E30" i="2"/>
  <c r="F30" i="2" s="1"/>
  <c r="AD30" i="2" s="1"/>
  <c r="E28" i="2"/>
  <c r="E27" i="2"/>
  <c r="F27" i="2" s="1"/>
  <c r="AB27" i="2" s="1"/>
  <c r="AC27" i="2" s="1"/>
  <c r="E26" i="2"/>
  <c r="F26" i="2" s="1"/>
  <c r="AJ26" i="2" s="1"/>
  <c r="F25" i="2"/>
  <c r="R25" i="2" s="1"/>
  <c r="E25" i="2"/>
  <c r="E24" i="2"/>
  <c r="F24" i="2" s="1"/>
  <c r="R24" i="2" s="1"/>
  <c r="E23" i="2"/>
  <c r="F23" i="2" s="1"/>
  <c r="AF23" i="2" s="1"/>
  <c r="E22" i="2"/>
  <c r="F22" i="2" s="1"/>
  <c r="AD22" i="2" s="1"/>
  <c r="B22" i="2"/>
  <c r="E21" i="2"/>
  <c r="F21" i="2" s="1"/>
  <c r="AD21" i="2" s="1"/>
  <c r="E20" i="2"/>
  <c r="F20" i="2" s="1"/>
  <c r="E19" i="2"/>
  <c r="F19" i="2" s="1"/>
  <c r="AB19" i="2" s="1"/>
  <c r="AC19" i="2" s="1"/>
  <c r="E18" i="2"/>
  <c r="F18" i="2" s="1"/>
  <c r="AH18" i="2" s="1"/>
  <c r="E17" i="2"/>
  <c r="F17" i="2" s="1"/>
  <c r="E15" i="2"/>
  <c r="F15" i="2" s="1"/>
  <c r="E14" i="2"/>
  <c r="F14" i="2" s="1"/>
  <c r="AH14" i="2" s="1"/>
  <c r="E13" i="2"/>
  <c r="F13" i="2" s="1"/>
  <c r="E12" i="2"/>
  <c r="F12" i="2" s="1"/>
  <c r="E11" i="2"/>
  <c r="F11" i="2" s="1"/>
  <c r="E10" i="2"/>
  <c r="F10" i="2" s="1"/>
  <c r="E9" i="2"/>
  <c r="F9" i="2" s="1"/>
  <c r="G9" i="2" s="1"/>
  <c r="B9" i="2"/>
  <c r="E8" i="2"/>
  <c r="F8" i="2" s="1"/>
  <c r="Z8" i="2" s="1"/>
  <c r="AA8" i="2" s="1"/>
  <c r="E7" i="2"/>
  <c r="F7" i="2" s="1"/>
  <c r="AJ7" i="2" s="1"/>
  <c r="E6" i="2"/>
  <c r="F6" i="2" s="1"/>
  <c r="AD6" i="2" s="1"/>
  <c r="E5" i="2"/>
  <c r="F5" i="2" s="1"/>
  <c r="E4" i="2"/>
  <c r="F4" i="2" s="1"/>
  <c r="AJ4" i="2" s="1"/>
  <c r="E3" i="2"/>
  <c r="F3" i="2" s="1"/>
  <c r="AF3" i="2" s="1"/>
  <c r="B2" i="2"/>
  <c r="B3" i="2" s="1"/>
  <c r="E55" i="2" s="1"/>
  <c r="AK7" i="2" l="1"/>
  <c r="AG3" i="2"/>
  <c r="AK4" i="2"/>
  <c r="AE6" i="2"/>
  <c r="AG23" i="2"/>
  <c r="F28" i="2"/>
  <c r="AF28" i="2" s="1"/>
  <c r="E29" i="2"/>
  <c r="F29" i="2" s="1"/>
  <c r="F55" i="2"/>
  <c r="F57" i="2"/>
  <c r="F58" i="2"/>
  <c r="F56" i="2"/>
  <c r="AE21" i="2"/>
  <c r="AI14" i="2"/>
  <c r="AE22" i="2"/>
  <c r="AB4" i="2"/>
  <c r="AC4" i="2" s="1"/>
  <c r="AB9" i="2"/>
  <c r="AC9" i="2" s="1"/>
  <c r="R23" i="2"/>
  <c r="S23" i="2" s="1"/>
  <c r="R30" i="2"/>
  <c r="S30" i="2" s="1"/>
  <c r="AI18" i="2"/>
  <c r="S24" i="2"/>
  <c r="F54" i="2"/>
  <c r="H54" i="2" s="1"/>
  <c r="I54" i="2" s="1"/>
  <c r="B13" i="2"/>
  <c r="J30" i="2"/>
  <c r="K30" i="2" s="1"/>
  <c r="P26" i="2"/>
  <c r="H4" i="2"/>
  <c r="I4" i="2" s="1"/>
  <c r="R26" i="2"/>
  <c r="S26" i="2" s="1"/>
  <c r="L3" i="2"/>
  <c r="M3" i="2" s="1"/>
  <c r="L4" i="2"/>
  <c r="M4" i="2" s="1"/>
  <c r="G11" i="2"/>
  <c r="Z11" i="2"/>
  <c r="AA11" i="2" s="1"/>
  <c r="L11" i="2"/>
  <c r="M11" i="2" s="1"/>
  <c r="G20" i="2"/>
  <c r="AB20" i="2"/>
  <c r="AC20" i="2" s="1"/>
  <c r="R20" i="2"/>
  <c r="S20" i="2" s="1"/>
  <c r="P20" i="2"/>
  <c r="Q20" i="2" s="1"/>
  <c r="J20" i="2"/>
  <c r="H20" i="2"/>
  <c r="I20" i="2" s="1"/>
  <c r="AJ20" i="2"/>
  <c r="AK20" i="2" s="1"/>
  <c r="AD20" i="2"/>
  <c r="AE20" i="2" s="1"/>
  <c r="P4" i="2"/>
  <c r="Q4" i="2" s="1"/>
  <c r="R9" i="2"/>
  <c r="S9" i="2" s="1"/>
  <c r="AJ36" i="2"/>
  <c r="AK36" i="2" s="1"/>
  <c r="G3" i="2"/>
  <c r="R4" i="2"/>
  <c r="S4" i="2" s="1"/>
  <c r="Z9" i="2"/>
  <c r="AA9" i="2" s="1"/>
  <c r="J23" i="2"/>
  <c r="K23" i="2" s="1"/>
  <c r="AD4" i="2"/>
  <c r="AE4" i="2" s="1"/>
  <c r="G7" i="2"/>
  <c r="H9" i="2"/>
  <c r="I9" i="2" s="1"/>
  <c r="AD9" i="2"/>
  <c r="AE9" i="2" s="1"/>
  <c r="N18" i="2"/>
  <c r="O18" i="2" s="1"/>
  <c r="R21" i="2"/>
  <c r="S21" i="2" s="1"/>
  <c r="J38" i="2"/>
  <c r="K38" i="2" s="1"/>
  <c r="AF4" i="2"/>
  <c r="AG4" i="2" s="1"/>
  <c r="AB7" i="2"/>
  <c r="AC7" i="2" s="1"/>
  <c r="J9" i="2"/>
  <c r="K9" i="2" s="1"/>
  <c r="AF9" i="2"/>
  <c r="AG9" i="2" s="1"/>
  <c r="R38" i="2"/>
  <c r="S38" i="2" s="1"/>
  <c r="L9" i="2"/>
  <c r="M9" i="2" s="1"/>
  <c r="AH9" i="2"/>
  <c r="J4" i="2"/>
  <c r="K4" i="2" s="1"/>
  <c r="N9" i="2"/>
  <c r="AJ9" i="2"/>
  <c r="AK9" i="2" s="1"/>
  <c r="H19" i="2"/>
  <c r="I19" i="2" s="1"/>
  <c r="J22" i="2"/>
  <c r="K22" i="2" s="1"/>
  <c r="H36" i="2"/>
  <c r="I36" i="2" s="1"/>
  <c r="P9" i="2"/>
  <c r="Q9" i="2" s="1"/>
  <c r="AF5" i="2"/>
  <c r="AG5" i="2" s="1"/>
  <c r="AD5" i="2"/>
  <c r="AE5" i="2" s="1"/>
  <c r="R5" i="2"/>
  <c r="S5" i="2" s="1"/>
  <c r="J5" i="2"/>
  <c r="K5" i="2" s="1"/>
  <c r="P5" i="2"/>
  <c r="Q5" i="2" s="1"/>
  <c r="H5" i="2"/>
  <c r="I5" i="2" s="1"/>
  <c r="N5" i="2"/>
  <c r="O5" i="2" s="1"/>
  <c r="AB5" i="2"/>
  <c r="AC5" i="2" s="1"/>
  <c r="G5" i="2"/>
  <c r="L5" i="2"/>
  <c r="M5" i="2" s="1"/>
  <c r="AH5" i="2"/>
  <c r="AI5" i="2" s="1"/>
  <c r="AJ5" i="2"/>
  <c r="AK5" i="2" s="1"/>
  <c r="Z5" i="2"/>
  <c r="AA5" i="2" s="1"/>
  <c r="J6" i="2"/>
  <c r="K6" i="2" s="1"/>
  <c r="P6" i="2"/>
  <c r="Q6" i="2" s="1"/>
  <c r="AD14" i="2"/>
  <c r="AE14" i="2" s="1"/>
  <c r="R14" i="2"/>
  <c r="S14" i="2" s="1"/>
  <c r="J14" i="2"/>
  <c r="K14" i="2" s="1"/>
  <c r="AJ14" i="2"/>
  <c r="AK14" i="2" s="1"/>
  <c r="AB14" i="2"/>
  <c r="AC14" i="2" s="1"/>
  <c r="P14" i="2"/>
  <c r="Q14" i="2" s="1"/>
  <c r="H14" i="2"/>
  <c r="I14" i="2" s="1"/>
  <c r="L14" i="2"/>
  <c r="M14" i="2" s="1"/>
  <c r="Z14" i="2"/>
  <c r="AA14" i="2" s="1"/>
  <c r="G14" i="2"/>
  <c r="N14" i="2"/>
  <c r="O14" i="2" s="1"/>
  <c r="AF14" i="2"/>
  <c r="AG14" i="2" s="1"/>
  <c r="Z6" i="2"/>
  <c r="AA6" i="2" s="1"/>
  <c r="AD15" i="2"/>
  <c r="AE15" i="2" s="1"/>
  <c r="R15" i="2"/>
  <c r="S15" i="2" s="1"/>
  <c r="J15" i="2"/>
  <c r="K15" i="2" s="1"/>
  <c r="AJ15" i="2"/>
  <c r="AK15" i="2" s="1"/>
  <c r="AB15" i="2"/>
  <c r="AC15" i="2" s="1"/>
  <c r="P15" i="2"/>
  <c r="Q15" i="2" s="1"/>
  <c r="H15" i="2"/>
  <c r="I15" i="2" s="1"/>
  <c r="AF15" i="2"/>
  <c r="AG15" i="2" s="1"/>
  <c r="L15" i="2"/>
  <c r="M15" i="2" s="1"/>
  <c r="G15" i="2"/>
  <c r="Z15" i="2"/>
  <c r="AA15" i="2" s="1"/>
  <c r="AH15" i="2"/>
  <c r="AI15" i="2" s="1"/>
  <c r="N15" i="2"/>
  <c r="O15" i="2" s="1"/>
  <c r="AD12" i="2"/>
  <c r="AE12" i="2" s="1"/>
  <c r="R12" i="2"/>
  <c r="S12" i="2" s="1"/>
  <c r="J12" i="2"/>
  <c r="K12" i="2" s="1"/>
  <c r="AJ12" i="2"/>
  <c r="AK12" i="2" s="1"/>
  <c r="AB12" i="2"/>
  <c r="AC12" i="2" s="1"/>
  <c r="P12" i="2"/>
  <c r="Q12" i="2" s="1"/>
  <c r="H12" i="2"/>
  <c r="I12" i="2" s="1"/>
  <c r="AH12" i="2"/>
  <c r="AI12" i="2" s="1"/>
  <c r="G12" i="2"/>
  <c r="AF12" i="2"/>
  <c r="AG12" i="2" s="1"/>
  <c r="N12" i="2"/>
  <c r="O12" i="2" s="1"/>
  <c r="Z12" i="2"/>
  <c r="AA12" i="2" s="1"/>
  <c r="L12" i="2"/>
  <c r="M12" i="2" s="1"/>
  <c r="T1" i="2"/>
  <c r="AL13" i="2" s="1"/>
  <c r="AM13" i="2" s="1"/>
  <c r="AD13" i="2"/>
  <c r="AE13" i="2" s="1"/>
  <c r="R13" i="2"/>
  <c r="S13" i="2" s="1"/>
  <c r="J13" i="2"/>
  <c r="K13" i="2" s="1"/>
  <c r="AJ13" i="2"/>
  <c r="AK13" i="2" s="1"/>
  <c r="AB13" i="2"/>
  <c r="AC13" i="2" s="1"/>
  <c r="P13" i="2"/>
  <c r="Q13" i="2" s="1"/>
  <c r="H13" i="2"/>
  <c r="I13" i="2" s="1"/>
  <c r="AH13" i="2"/>
  <c r="AI13" i="2" s="1"/>
  <c r="G13" i="2"/>
  <c r="AF13" i="2"/>
  <c r="AG13" i="2" s="1"/>
  <c r="N13" i="2"/>
  <c r="O13" i="2" s="1"/>
  <c r="Z13" i="2"/>
  <c r="AA13" i="2" s="1"/>
  <c r="L13" i="2"/>
  <c r="M13" i="2" s="1"/>
  <c r="AF6" i="2"/>
  <c r="AG6" i="2" s="1"/>
  <c r="G6" i="2"/>
  <c r="L6" i="2"/>
  <c r="M6" i="2" s="1"/>
  <c r="AB6" i="2"/>
  <c r="AC6" i="2" s="1"/>
  <c r="N6" i="2"/>
  <c r="O6" i="2" s="1"/>
  <c r="AH6" i="2"/>
  <c r="AI6" i="2" s="1"/>
  <c r="R6" i="2"/>
  <c r="S6" i="2" s="1"/>
  <c r="H6" i="2"/>
  <c r="I6" i="2" s="1"/>
  <c r="AJ6" i="2"/>
  <c r="AK6" i="2" s="1"/>
  <c r="AJ10" i="2"/>
  <c r="AK10" i="2" s="1"/>
  <c r="AB10" i="2"/>
  <c r="AC10" i="2" s="1"/>
  <c r="P10" i="2"/>
  <c r="Q10" i="2" s="1"/>
  <c r="H10" i="2"/>
  <c r="I10" i="2" s="1"/>
  <c r="AH10" i="2"/>
  <c r="AI10" i="2" s="1"/>
  <c r="Z10" i="2"/>
  <c r="AA10" i="2" s="1"/>
  <c r="N10" i="2"/>
  <c r="O10" i="2" s="1"/>
  <c r="AF10" i="2"/>
  <c r="AG10" i="2" s="1"/>
  <c r="R10" i="2"/>
  <c r="S10" i="2" s="1"/>
  <c r="G10" i="2"/>
  <c r="AD10" i="2"/>
  <c r="AE10" i="2" s="1"/>
  <c r="L10" i="2"/>
  <c r="M10" i="2" s="1"/>
  <c r="J10" i="2"/>
  <c r="K10" i="2" s="1"/>
  <c r="AF17" i="2"/>
  <c r="AG17" i="2" s="1"/>
  <c r="L17" i="2"/>
  <c r="M17" i="2" s="1"/>
  <c r="AD17" i="2"/>
  <c r="AE17" i="2" s="1"/>
  <c r="R17" i="2"/>
  <c r="S17" i="2" s="1"/>
  <c r="J17" i="2"/>
  <c r="K17" i="2" s="1"/>
  <c r="AJ17" i="2"/>
  <c r="AK17" i="2" s="1"/>
  <c r="AB17" i="2"/>
  <c r="AC17" i="2" s="1"/>
  <c r="P17" i="2"/>
  <c r="Q17" i="2" s="1"/>
  <c r="AH17" i="2"/>
  <c r="AI17" i="2" s="1"/>
  <c r="H17" i="2"/>
  <c r="I17" i="2" s="1"/>
  <c r="G17" i="2"/>
  <c r="Z17" i="2"/>
  <c r="AA17" i="2" s="1"/>
  <c r="N17" i="2"/>
  <c r="O17" i="2" s="1"/>
  <c r="AJ3" i="2"/>
  <c r="AK3" i="2" s="1"/>
  <c r="AB3" i="2"/>
  <c r="AC3" i="2" s="1"/>
  <c r="P3" i="2"/>
  <c r="Q3" i="2" s="1"/>
  <c r="H3" i="2"/>
  <c r="I3" i="2" s="1"/>
  <c r="AH3" i="2"/>
  <c r="AI3" i="2" s="1"/>
  <c r="Z3" i="2"/>
  <c r="AA3" i="2" s="1"/>
  <c r="N3" i="2"/>
  <c r="O3" i="2" s="1"/>
  <c r="AD3" i="2"/>
  <c r="AE3" i="2" s="1"/>
  <c r="R3" i="2"/>
  <c r="S3" i="2" s="1"/>
  <c r="J3" i="2"/>
  <c r="K3" i="2" s="1"/>
  <c r="G4" i="2"/>
  <c r="AH4" i="2"/>
  <c r="AI4" i="2" s="1"/>
  <c r="Z4" i="2"/>
  <c r="AA4" i="2" s="1"/>
  <c r="N4" i="2"/>
  <c r="O4" i="2" s="1"/>
  <c r="G8" i="2"/>
  <c r="AF8" i="2"/>
  <c r="AG8" i="2" s="1"/>
  <c r="R8" i="2"/>
  <c r="S8" i="2" s="1"/>
  <c r="H8" i="2"/>
  <c r="I8" i="2" s="1"/>
  <c r="AD8" i="2"/>
  <c r="AE8" i="2" s="1"/>
  <c r="P8" i="2"/>
  <c r="Q8" i="2" s="1"/>
  <c r="AL8" i="2"/>
  <c r="AM8" i="2" s="1"/>
  <c r="AB8" i="2"/>
  <c r="AC8" i="2" s="1"/>
  <c r="L8" i="2"/>
  <c r="M8" i="2" s="1"/>
  <c r="N8" i="2"/>
  <c r="O8" i="2" s="1"/>
  <c r="AJ8" i="2"/>
  <c r="AK8" i="2" s="1"/>
  <c r="J8" i="2"/>
  <c r="K8" i="2" s="1"/>
  <c r="AH8" i="2"/>
  <c r="AI8" i="2" s="1"/>
  <c r="J11" i="2"/>
  <c r="K11" i="2" s="1"/>
  <c r="T11" i="2"/>
  <c r="U11" i="2" s="1"/>
  <c r="AH11" i="2"/>
  <c r="AI11" i="2" s="1"/>
  <c r="AF18" i="2"/>
  <c r="AG18" i="2" s="1"/>
  <c r="L18" i="2"/>
  <c r="M18" i="2" s="1"/>
  <c r="AD18" i="2"/>
  <c r="AE18" i="2" s="1"/>
  <c r="R18" i="2"/>
  <c r="S18" i="2" s="1"/>
  <c r="J18" i="2"/>
  <c r="K18" i="2" s="1"/>
  <c r="AJ18" i="2"/>
  <c r="AK18" i="2" s="1"/>
  <c r="AB18" i="2"/>
  <c r="AC18" i="2" s="1"/>
  <c r="P18" i="2"/>
  <c r="Q18" i="2" s="1"/>
  <c r="H18" i="2"/>
  <c r="I18" i="2" s="1"/>
  <c r="AH19" i="2"/>
  <c r="AI19" i="2" s="1"/>
  <c r="Z19" i="2"/>
  <c r="AA19" i="2" s="1"/>
  <c r="N19" i="2"/>
  <c r="O19" i="2" s="1"/>
  <c r="AF19" i="2"/>
  <c r="AG19" i="2" s="1"/>
  <c r="L19" i="2"/>
  <c r="M19" i="2" s="1"/>
  <c r="AD19" i="2"/>
  <c r="AE19" i="2" s="1"/>
  <c r="R19" i="2"/>
  <c r="S19" i="2" s="1"/>
  <c r="J19" i="2"/>
  <c r="K19" i="2" s="1"/>
  <c r="AJ19" i="2"/>
  <c r="AK19" i="2" s="1"/>
  <c r="J21" i="2"/>
  <c r="K21" i="2" s="1"/>
  <c r="AJ22" i="2"/>
  <c r="AK22" i="2" s="1"/>
  <c r="AB22" i="2"/>
  <c r="AC22" i="2" s="1"/>
  <c r="P22" i="2"/>
  <c r="Q22" i="2" s="1"/>
  <c r="H22" i="2"/>
  <c r="I22" i="2" s="1"/>
  <c r="G22" i="2"/>
  <c r="AH22" i="2"/>
  <c r="AI22" i="2" s="1"/>
  <c r="Z22" i="2"/>
  <c r="AA22" i="2" s="1"/>
  <c r="N22" i="2"/>
  <c r="O22" i="2" s="1"/>
  <c r="AF22" i="2"/>
  <c r="AG22" i="2" s="1"/>
  <c r="L22" i="2"/>
  <c r="M22" i="2" s="1"/>
  <c r="AF24" i="2"/>
  <c r="AG24" i="2" s="1"/>
  <c r="AL24" i="2"/>
  <c r="AM24" i="2" s="1"/>
  <c r="AD24" i="2"/>
  <c r="AE24" i="2" s="1"/>
  <c r="G24" i="2"/>
  <c r="AJ24" i="2"/>
  <c r="AK24" i="2" s="1"/>
  <c r="AH24" i="2"/>
  <c r="AI24" i="2" s="1"/>
  <c r="P24" i="2"/>
  <c r="Q24" i="2" s="1"/>
  <c r="N24" i="2"/>
  <c r="O24" i="2" s="1"/>
  <c r="AB24" i="2"/>
  <c r="AC24" i="2" s="1"/>
  <c r="L24" i="2"/>
  <c r="M24" i="2" s="1"/>
  <c r="Z24" i="2"/>
  <c r="AA24" i="2" s="1"/>
  <c r="J24" i="2"/>
  <c r="K24" i="2" s="1"/>
  <c r="AH35" i="2"/>
  <c r="AI35" i="2" s="1"/>
  <c r="Z35" i="2"/>
  <c r="AA35" i="2" s="1"/>
  <c r="N35" i="2"/>
  <c r="O35" i="2" s="1"/>
  <c r="AF35" i="2"/>
  <c r="AG35" i="2" s="1"/>
  <c r="L35" i="2"/>
  <c r="M35" i="2" s="1"/>
  <c r="AL35" i="2"/>
  <c r="AM35" i="2" s="1"/>
  <c r="AD35" i="2"/>
  <c r="AE35" i="2" s="1"/>
  <c r="R35" i="2"/>
  <c r="S35" i="2" s="1"/>
  <c r="J35" i="2"/>
  <c r="K35" i="2" s="1"/>
  <c r="AJ35" i="2"/>
  <c r="AK35" i="2" s="1"/>
  <c r="AB35" i="2"/>
  <c r="AC35" i="2" s="1"/>
  <c r="P35" i="2"/>
  <c r="Q35" i="2" s="1"/>
  <c r="H35" i="2"/>
  <c r="I35" i="2" s="1"/>
  <c r="J7" i="2"/>
  <c r="K7" i="2" s="1"/>
  <c r="AI9" i="2"/>
  <c r="AJ11" i="2"/>
  <c r="AK11" i="2" s="1"/>
  <c r="G18" i="2"/>
  <c r="G19" i="2"/>
  <c r="AD23" i="2"/>
  <c r="AE23" i="2" s="1"/>
  <c r="AH23" i="2"/>
  <c r="AI23" i="2" s="1"/>
  <c r="Z23" i="2"/>
  <c r="AA23" i="2" s="1"/>
  <c r="P23" i="2"/>
  <c r="Q23" i="2" s="1"/>
  <c r="H23" i="2"/>
  <c r="I23" i="2" s="1"/>
  <c r="AB23" i="2"/>
  <c r="AC23" i="2" s="1"/>
  <c r="G23" i="2"/>
  <c r="N23" i="2"/>
  <c r="O23" i="2" s="1"/>
  <c r="AJ23" i="2"/>
  <c r="AK23" i="2" s="1"/>
  <c r="T23" i="2"/>
  <c r="U23" i="2" s="1"/>
  <c r="L23" i="2"/>
  <c r="M23" i="2" s="1"/>
  <c r="H24" i="2"/>
  <c r="I24" i="2" s="1"/>
  <c r="S25" i="2"/>
  <c r="G35" i="2"/>
  <c r="N11" i="2"/>
  <c r="O11" i="2" s="1"/>
  <c r="AD11" i="2"/>
  <c r="AE11" i="2" s="1"/>
  <c r="Z18" i="2"/>
  <c r="AA18" i="2" s="1"/>
  <c r="P19" i="2"/>
  <c r="Q19" i="2" s="1"/>
  <c r="R22" i="2"/>
  <c r="S22" i="2" s="1"/>
  <c r="AB11" i="2"/>
  <c r="AC11" i="2" s="1"/>
  <c r="AH7" i="2"/>
  <c r="AI7" i="2" s="1"/>
  <c r="Z7" i="2"/>
  <c r="AA7" i="2" s="1"/>
  <c r="N7" i="2"/>
  <c r="O7" i="2" s="1"/>
  <c r="AF7" i="2"/>
  <c r="AG7" i="2" s="1"/>
  <c r="L7" i="2"/>
  <c r="M7" i="2" s="1"/>
  <c r="P7" i="2"/>
  <c r="Q7" i="2" s="1"/>
  <c r="AD7" i="2"/>
  <c r="AE7" i="2" s="1"/>
  <c r="O9" i="2"/>
  <c r="P11" i="2"/>
  <c r="Q11" i="2" s="1"/>
  <c r="K20" i="2"/>
  <c r="Q26" i="2"/>
  <c r="AD40" i="2"/>
  <c r="AE40" i="2" s="1"/>
  <c r="R40" i="2"/>
  <c r="S40" i="2" s="1"/>
  <c r="J40" i="2"/>
  <c r="K40" i="2" s="1"/>
  <c r="AJ40" i="2"/>
  <c r="AK40" i="2" s="1"/>
  <c r="AB40" i="2"/>
  <c r="AC40" i="2" s="1"/>
  <c r="P40" i="2"/>
  <c r="Q40" i="2" s="1"/>
  <c r="H40" i="2"/>
  <c r="I40" i="2" s="1"/>
  <c r="G40" i="2"/>
  <c r="AH40" i="2"/>
  <c r="AI40" i="2" s="1"/>
  <c r="Z40" i="2"/>
  <c r="AA40" i="2" s="1"/>
  <c r="N40" i="2"/>
  <c r="O40" i="2" s="1"/>
  <c r="AF40" i="2"/>
  <c r="AG40" i="2" s="1"/>
  <c r="L40" i="2"/>
  <c r="M40" i="2" s="1"/>
  <c r="R11" i="2"/>
  <c r="S11" i="2" s="1"/>
  <c r="AF11" i="2"/>
  <c r="AG11" i="2" s="1"/>
  <c r="AJ21" i="2"/>
  <c r="AK21" i="2" s="1"/>
  <c r="AB21" i="2"/>
  <c r="AC21" i="2" s="1"/>
  <c r="P21" i="2"/>
  <c r="Q21" i="2" s="1"/>
  <c r="H21" i="2"/>
  <c r="I21" i="2" s="1"/>
  <c r="G21" i="2"/>
  <c r="AH21" i="2"/>
  <c r="AI21" i="2" s="1"/>
  <c r="Z21" i="2"/>
  <c r="AA21" i="2" s="1"/>
  <c r="N21" i="2"/>
  <c r="O21" i="2" s="1"/>
  <c r="AF21" i="2"/>
  <c r="AG21" i="2" s="1"/>
  <c r="L21" i="2"/>
  <c r="M21" i="2" s="1"/>
  <c r="G54" i="2"/>
  <c r="H7" i="2"/>
  <c r="I7" i="2" s="1"/>
  <c r="R7" i="2"/>
  <c r="S7" i="2" s="1"/>
  <c r="H11" i="2"/>
  <c r="I11" i="2" s="1"/>
  <c r="AK26" i="2"/>
  <c r="AF25" i="2"/>
  <c r="AG25" i="2" s="1"/>
  <c r="L25" i="2"/>
  <c r="M25" i="2" s="1"/>
  <c r="AJ25" i="2"/>
  <c r="AK25" i="2" s="1"/>
  <c r="AB25" i="2"/>
  <c r="AC25" i="2" s="1"/>
  <c r="P25" i="2"/>
  <c r="Q25" i="2" s="1"/>
  <c r="H25" i="2"/>
  <c r="I25" i="2" s="1"/>
  <c r="Z25" i="2"/>
  <c r="AA25" i="2" s="1"/>
  <c r="AH26" i="2"/>
  <c r="AI26" i="2" s="1"/>
  <c r="Z26" i="2"/>
  <c r="AA26" i="2" s="1"/>
  <c r="N26" i="2"/>
  <c r="O26" i="2" s="1"/>
  <c r="AF26" i="2"/>
  <c r="AG26" i="2" s="1"/>
  <c r="T26" i="2"/>
  <c r="U26" i="2" s="1"/>
  <c r="L26" i="2"/>
  <c r="M26" i="2" s="1"/>
  <c r="AE30" i="2"/>
  <c r="AJ37" i="2"/>
  <c r="AK37" i="2" s="1"/>
  <c r="AB37" i="2"/>
  <c r="AC37" i="2" s="1"/>
  <c r="P37" i="2"/>
  <c r="Q37" i="2" s="1"/>
  <c r="H37" i="2"/>
  <c r="I37" i="2" s="1"/>
  <c r="G37" i="2"/>
  <c r="AH37" i="2"/>
  <c r="AI37" i="2" s="1"/>
  <c r="Z37" i="2"/>
  <c r="AA37" i="2" s="1"/>
  <c r="N37" i="2"/>
  <c r="O37" i="2" s="1"/>
  <c r="AF37" i="2"/>
  <c r="AG37" i="2" s="1"/>
  <c r="L37" i="2"/>
  <c r="M37" i="2" s="1"/>
  <c r="AD37" i="2"/>
  <c r="AE37" i="2" s="1"/>
  <c r="R37" i="2"/>
  <c r="S37" i="2" s="1"/>
  <c r="J37" i="2"/>
  <c r="K37" i="2" s="1"/>
  <c r="AE38" i="2"/>
  <c r="AF42" i="2"/>
  <c r="AG42" i="2" s="1"/>
  <c r="L42" i="2"/>
  <c r="M42" i="2" s="1"/>
  <c r="AD42" i="2"/>
  <c r="AE42" i="2" s="1"/>
  <c r="R42" i="2"/>
  <c r="S42" i="2" s="1"/>
  <c r="J42" i="2"/>
  <c r="K42" i="2" s="1"/>
  <c r="AJ42" i="2"/>
  <c r="AK42" i="2" s="1"/>
  <c r="AB42" i="2"/>
  <c r="AC42" i="2" s="1"/>
  <c r="P42" i="2"/>
  <c r="Q42" i="2" s="1"/>
  <c r="H42" i="2"/>
  <c r="I42" i="2" s="1"/>
  <c r="G42" i="2"/>
  <c r="G25" i="2"/>
  <c r="G26" i="2"/>
  <c r="G27" i="2"/>
  <c r="AH27" i="2"/>
  <c r="AI27" i="2" s="1"/>
  <c r="Z27" i="2"/>
  <c r="AA27" i="2" s="1"/>
  <c r="N27" i="2"/>
  <c r="O27" i="2" s="1"/>
  <c r="AF27" i="2"/>
  <c r="AG27" i="2" s="1"/>
  <c r="L27" i="2"/>
  <c r="M27" i="2" s="1"/>
  <c r="AL27" i="2"/>
  <c r="AM27" i="2" s="1"/>
  <c r="AD27" i="2"/>
  <c r="AE27" i="2" s="1"/>
  <c r="R27" i="2"/>
  <c r="S27" i="2" s="1"/>
  <c r="J27" i="2"/>
  <c r="K27" i="2" s="1"/>
  <c r="AJ27" i="2"/>
  <c r="AK27" i="2" s="1"/>
  <c r="AG28" i="2"/>
  <c r="AD32" i="2"/>
  <c r="AE32" i="2" s="1"/>
  <c r="R32" i="2"/>
  <c r="S32" i="2" s="1"/>
  <c r="J32" i="2"/>
  <c r="K32" i="2" s="1"/>
  <c r="AJ32" i="2"/>
  <c r="AK32" i="2" s="1"/>
  <c r="AB32" i="2"/>
  <c r="AC32" i="2" s="1"/>
  <c r="P32" i="2"/>
  <c r="Q32" i="2" s="1"/>
  <c r="H32" i="2"/>
  <c r="I32" i="2" s="1"/>
  <c r="G32" i="2"/>
  <c r="AH32" i="2"/>
  <c r="AI32" i="2" s="1"/>
  <c r="Z32" i="2"/>
  <c r="AA32" i="2" s="1"/>
  <c r="N32" i="2"/>
  <c r="O32" i="2" s="1"/>
  <c r="N42" i="2"/>
  <c r="O42" i="2" s="1"/>
  <c r="G44" i="2"/>
  <c r="AH44" i="2"/>
  <c r="AI44" i="2" s="1"/>
  <c r="Z44" i="2"/>
  <c r="AA44" i="2" s="1"/>
  <c r="N44" i="2"/>
  <c r="O44" i="2" s="1"/>
  <c r="AF44" i="2"/>
  <c r="AG44" i="2" s="1"/>
  <c r="T44" i="2"/>
  <c r="U44" i="2" s="1"/>
  <c r="L44" i="2"/>
  <c r="M44" i="2" s="1"/>
  <c r="AD44" i="2"/>
  <c r="AE44" i="2" s="1"/>
  <c r="R44" i="2"/>
  <c r="S44" i="2" s="1"/>
  <c r="J44" i="2"/>
  <c r="K44" i="2" s="1"/>
  <c r="L20" i="2"/>
  <c r="M20" i="2" s="1"/>
  <c r="AF20" i="2"/>
  <c r="AG20" i="2" s="1"/>
  <c r="H26" i="2"/>
  <c r="I26" i="2" s="1"/>
  <c r="AB26" i="2"/>
  <c r="AC26" i="2" s="1"/>
  <c r="H27" i="2"/>
  <c r="I27" i="2" s="1"/>
  <c r="L32" i="2"/>
  <c r="M32" i="2" s="1"/>
  <c r="AF34" i="2"/>
  <c r="AG34" i="2" s="1"/>
  <c r="L34" i="2"/>
  <c r="M34" i="2" s="1"/>
  <c r="AL34" i="2"/>
  <c r="AM34" i="2" s="1"/>
  <c r="AD34" i="2"/>
  <c r="AE34" i="2" s="1"/>
  <c r="R34" i="2"/>
  <c r="S34" i="2" s="1"/>
  <c r="J34" i="2"/>
  <c r="K34" i="2" s="1"/>
  <c r="AJ34" i="2"/>
  <c r="AK34" i="2" s="1"/>
  <c r="AB34" i="2"/>
  <c r="AC34" i="2" s="1"/>
  <c r="P34" i="2"/>
  <c r="Q34" i="2" s="1"/>
  <c r="H34" i="2"/>
  <c r="I34" i="2" s="1"/>
  <c r="G34" i="2"/>
  <c r="AL39" i="2"/>
  <c r="AM39" i="2" s="1"/>
  <c r="AD39" i="2"/>
  <c r="AE39" i="2" s="1"/>
  <c r="R39" i="2"/>
  <c r="S39" i="2" s="1"/>
  <c r="J39" i="2"/>
  <c r="K39" i="2" s="1"/>
  <c r="AJ39" i="2"/>
  <c r="AK39" i="2" s="1"/>
  <c r="AB39" i="2"/>
  <c r="AC39" i="2" s="1"/>
  <c r="P39" i="2"/>
  <c r="Q39" i="2" s="1"/>
  <c r="H39" i="2"/>
  <c r="I39" i="2" s="1"/>
  <c r="G39" i="2"/>
  <c r="AH39" i="2"/>
  <c r="AI39" i="2" s="1"/>
  <c r="Z39" i="2"/>
  <c r="AA39" i="2" s="1"/>
  <c r="N39" i="2"/>
  <c r="O39" i="2" s="1"/>
  <c r="AF39" i="2"/>
  <c r="AG39" i="2" s="1"/>
  <c r="L39" i="2"/>
  <c r="M39" i="2" s="1"/>
  <c r="Z42" i="2"/>
  <c r="AA42" i="2" s="1"/>
  <c r="H44" i="2"/>
  <c r="I44" i="2" s="1"/>
  <c r="J25" i="2"/>
  <c r="K25" i="2" s="1"/>
  <c r="AD25" i="2"/>
  <c r="AE25" i="2" s="1"/>
  <c r="J26" i="2"/>
  <c r="K26" i="2" s="1"/>
  <c r="AD26" i="2"/>
  <c r="AE26" i="2" s="1"/>
  <c r="AJ28" i="2"/>
  <c r="AK28" i="2" s="1"/>
  <c r="AB28" i="2"/>
  <c r="AC28" i="2" s="1"/>
  <c r="P28" i="2"/>
  <c r="Q28" i="2" s="1"/>
  <c r="H28" i="2"/>
  <c r="I28" i="2" s="1"/>
  <c r="G28" i="2"/>
  <c r="AH28" i="2"/>
  <c r="AI28" i="2" s="1"/>
  <c r="Z28" i="2"/>
  <c r="AA28" i="2" s="1"/>
  <c r="N28" i="2"/>
  <c r="O28" i="2" s="1"/>
  <c r="AD28" i="2"/>
  <c r="AE28" i="2" s="1"/>
  <c r="R28" i="2"/>
  <c r="S28" i="2" s="1"/>
  <c r="J28" i="2"/>
  <c r="K28" i="2" s="1"/>
  <c r="AJ30" i="2"/>
  <c r="AK30" i="2" s="1"/>
  <c r="AB30" i="2"/>
  <c r="AC30" i="2" s="1"/>
  <c r="P30" i="2"/>
  <c r="Q30" i="2" s="1"/>
  <c r="H30" i="2"/>
  <c r="I30" i="2" s="1"/>
  <c r="G30" i="2"/>
  <c r="AH30" i="2"/>
  <c r="AI30" i="2" s="1"/>
  <c r="Z30" i="2"/>
  <c r="AA30" i="2" s="1"/>
  <c r="N30" i="2"/>
  <c r="O30" i="2" s="1"/>
  <c r="AF30" i="2"/>
  <c r="AG30" i="2" s="1"/>
  <c r="L30" i="2"/>
  <c r="M30" i="2" s="1"/>
  <c r="N34" i="2"/>
  <c r="O34" i="2" s="1"/>
  <c r="G36" i="2"/>
  <c r="AH36" i="2"/>
  <c r="AI36" i="2" s="1"/>
  <c r="Z36" i="2"/>
  <c r="AA36" i="2" s="1"/>
  <c r="N36" i="2"/>
  <c r="O36" i="2" s="1"/>
  <c r="AF36" i="2"/>
  <c r="AG36" i="2" s="1"/>
  <c r="L36" i="2"/>
  <c r="M36" i="2" s="1"/>
  <c r="AD36" i="2"/>
  <c r="AE36" i="2" s="1"/>
  <c r="R36" i="2"/>
  <c r="S36" i="2" s="1"/>
  <c r="J36" i="2"/>
  <c r="K36" i="2" s="1"/>
  <c r="AF41" i="2"/>
  <c r="AG41" i="2" s="1"/>
  <c r="L41" i="2"/>
  <c r="M41" i="2" s="1"/>
  <c r="AD41" i="2"/>
  <c r="AE41" i="2" s="1"/>
  <c r="R41" i="2"/>
  <c r="S41" i="2" s="1"/>
  <c r="J41" i="2"/>
  <c r="K41" i="2" s="1"/>
  <c r="AJ41" i="2"/>
  <c r="AK41" i="2" s="1"/>
  <c r="AB41" i="2"/>
  <c r="AC41" i="2" s="1"/>
  <c r="P41" i="2"/>
  <c r="Q41" i="2" s="1"/>
  <c r="H41" i="2"/>
  <c r="I41" i="2" s="1"/>
  <c r="G41" i="2"/>
  <c r="AH41" i="2"/>
  <c r="AI41" i="2" s="1"/>
  <c r="Z41" i="2"/>
  <c r="AA41" i="2" s="1"/>
  <c r="N41" i="2"/>
  <c r="O41" i="2" s="1"/>
  <c r="AH42" i="2"/>
  <c r="AI42" i="2" s="1"/>
  <c r="P44" i="2"/>
  <c r="Q44" i="2" s="1"/>
  <c r="N20" i="2"/>
  <c r="O20" i="2" s="1"/>
  <c r="Z20" i="2"/>
  <c r="AA20" i="2" s="1"/>
  <c r="AH20" i="2"/>
  <c r="AI20" i="2" s="1"/>
  <c r="N25" i="2"/>
  <c r="O25" i="2" s="1"/>
  <c r="AH25" i="2"/>
  <c r="AI25" i="2" s="1"/>
  <c r="AL31" i="2"/>
  <c r="AM31" i="2" s="1"/>
  <c r="AF32" i="2"/>
  <c r="AG32" i="2" s="1"/>
  <c r="AH43" i="2"/>
  <c r="AI43" i="2" s="1"/>
  <c r="Z43" i="2"/>
  <c r="AA43" i="2" s="1"/>
  <c r="N43" i="2"/>
  <c r="O43" i="2" s="1"/>
  <c r="AF43" i="2"/>
  <c r="AG43" i="2" s="1"/>
  <c r="T43" i="2"/>
  <c r="U43" i="2" s="1"/>
  <c r="L43" i="2"/>
  <c r="M43" i="2" s="1"/>
  <c r="AD43" i="2"/>
  <c r="AE43" i="2" s="1"/>
  <c r="R43" i="2"/>
  <c r="S43" i="2" s="1"/>
  <c r="J43" i="2"/>
  <c r="K43" i="2" s="1"/>
  <c r="AJ43" i="2"/>
  <c r="AK43" i="2" s="1"/>
  <c r="AB43" i="2"/>
  <c r="AC43" i="2" s="1"/>
  <c r="P43" i="2"/>
  <c r="Q43" i="2" s="1"/>
  <c r="H43" i="2"/>
  <c r="I43" i="2" s="1"/>
  <c r="AB44" i="2"/>
  <c r="AC44" i="2" s="1"/>
  <c r="P27" i="2"/>
  <c r="Q27" i="2" s="1"/>
  <c r="L28" i="2"/>
  <c r="M28" i="2" s="1"/>
  <c r="AF33" i="2"/>
  <c r="AG33" i="2" s="1"/>
  <c r="L33" i="2"/>
  <c r="M33" i="2" s="1"/>
  <c r="AL33" i="2"/>
  <c r="AM33" i="2" s="1"/>
  <c r="AD33" i="2"/>
  <c r="AE33" i="2" s="1"/>
  <c r="R33" i="2"/>
  <c r="S33" i="2" s="1"/>
  <c r="J33" i="2"/>
  <c r="K33" i="2" s="1"/>
  <c r="AJ33" i="2"/>
  <c r="AK33" i="2" s="1"/>
  <c r="AB33" i="2"/>
  <c r="AC33" i="2" s="1"/>
  <c r="P33" i="2"/>
  <c r="Q33" i="2" s="1"/>
  <c r="H33" i="2"/>
  <c r="I33" i="2" s="1"/>
  <c r="G33" i="2"/>
  <c r="AH33" i="2"/>
  <c r="AI33" i="2" s="1"/>
  <c r="Z33" i="2"/>
  <c r="AA33" i="2" s="1"/>
  <c r="N33" i="2"/>
  <c r="O33" i="2" s="1"/>
  <c r="AH34" i="2"/>
  <c r="AI34" i="2" s="1"/>
  <c r="P36" i="2"/>
  <c r="Q36" i="2" s="1"/>
  <c r="AJ38" i="2"/>
  <c r="AK38" i="2" s="1"/>
  <c r="AB38" i="2"/>
  <c r="AC38" i="2" s="1"/>
  <c r="P38" i="2"/>
  <c r="Q38" i="2" s="1"/>
  <c r="H38" i="2"/>
  <c r="I38" i="2" s="1"/>
  <c r="G38" i="2"/>
  <c r="AH38" i="2"/>
  <c r="AI38" i="2" s="1"/>
  <c r="Z38" i="2"/>
  <c r="AA38" i="2" s="1"/>
  <c r="N38" i="2"/>
  <c r="O38" i="2" s="1"/>
  <c r="AF38" i="2"/>
  <c r="AG38" i="2" s="1"/>
  <c r="L38" i="2"/>
  <c r="M38" i="2" s="1"/>
  <c r="G43" i="2"/>
  <c r="AJ44" i="2"/>
  <c r="AK44" i="2" s="1"/>
  <c r="L31" i="2"/>
  <c r="M31" i="2" s="1"/>
  <c r="AF31" i="2"/>
  <c r="AG31" i="2" s="1"/>
  <c r="N31" i="2"/>
  <c r="O31" i="2" s="1"/>
  <c r="Z31" i="2"/>
  <c r="AA31" i="2" s="1"/>
  <c r="AH31" i="2"/>
  <c r="AI31" i="2" s="1"/>
  <c r="F49" i="2"/>
  <c r="F51" i="2"/>
  <c r="F53" i="2"/>
  <c r="G31" i="2"/>
  <c r="H31" i="2"/>
  <c r="I31" i="2" s="1"/>
  <c r="P31" i="2"/>
  <c r="Q31" i="2" s="1"/>
  <c r="AB31" i="2"/>
  <c r="AC31" i="2" s="1"/>
  <c r="AJ31" i="2"/>
  <c r="AK31" i="2" s="1"/>
  <c r="F45" i="2"/>
  <c r="J31" i="2"/>
  <c r="K31" i="2" s="1"/>
  <c r="R31" i="2"/>
  <c r="S31" i="2" s="1"/>
  <c r="AD31" i="2"/>
  <c r="AE31" i="2" s="1"/>
  <c r="F50" i="2"/>
  <c r="F52" i="2"/>
  <c r="H56" i="2" l="1"/>
  <c r="I56" i="2" s="1"/>
  <c r="G56" i="2"/>
  <c r="H58" i="2"/>
  <c r="I58" i="2" s="1"/>
  <c r="G58" i="2"/>
  <c r="G57" i="2"/>
  <c r="H57" i="2"/>
  <c r="I57" i="2" s="1"/>
  <c r="H55" i="2"/>
  <c r="I55" i="2" s="1"/>
  <c r="R29" i="2"/>
  <c r="S29" i="2" s="1"/>
  <c r="J29" i="2"/>
  <c r="K29" i="2" s="1"/>
  <c r="G29" i="2"/>
  <c r="T29" i="2"/>
  <c r="U29" i="2" s="1"/>
  <c r="H29" i="2"/>
  <c r="I29" i="2" s="1"/>
  <c r="L29" i="2"/>
  <c r="M29" i="2" s="1"/>
  <c r="N29" i="2"/>
  <c r="O29" i="2" s="1"/>
  <c r="P29" i="2"/>
  <c r="Q29" i="2" s="1"/>
  <c r="AL40" i="2"/>
  <c r="AM40" i="2" s="1"/>
  <c r="T7" i="2"/>
  <c r="U7" i="2" s="1"/>
  <c r="T10" i="2"/>
  <c r="U10" i="2" s="1"/>
  <c r="AL3" i="2"/>
  <c r="AM3" i="2" s="1"/>
  <c r="AL12" i="2"/>
  <c r="AM12" i="2" s="1"/>
  <c r="AL30" i="2"/>
  <c r="AM30" i="2" s="1"/>
  <c r="AL38" i="2"/>
  <c r="AM38" i="2" s="1"/>
  <c r="AL20" i="2"/>
  <c r="AM20" i="2" s="1"/>
  <c r="T28" i="2"/>
  <c r="U28" i="2" s="1"/>
  <c r="AL7" i="2"/>
  <c r="AM7" i="2" s="1"/>
  <c r="AL9" i="2"/>
  <c r="AM9" i="2" s="1"/>
  <c r="AL25" i="2"/>
  <c r="AM25" i="2" s="1"/>
  <c r="AL26" i="2"/>
  <c r="AM26" i="2" s="1"/>
  <c r="AL11" i="2"/>
  <c r="AM11" i="2" s="1"/>
  <c r="T9" i="2"/>
  <c r="U9" i="2" s="1"/>
  <c r="T4" i="2"/>
  <c r="U4" i="2" s="1"/>
  <c r="AL4" i="2"/>
  <c r="AM4" i="2" s="1"/>
  <c r="T38" i="2"/>
  <c r="U38" i="2" s="1"/>
  <c r="T20" i="2"/>
  <c r="U20" i="2" s="1"/>
  <c r="T35" i="2"/>
  <c r="U35" i="2" s="1"/>
  <c r="T24" i="2"/>
  <c r="U24" i="2" s="1"/>
  <c r="AL10" i="2"/>
  <c r="AM10" i="2" s="1"/>
  <c r="T6" i="2"/>
  <c r="U6" i="2" s="1"/>
  <c r="H52" i="2"/>
  <c r="I52" i="2" s="1"/>
  <c r="G52" i="2"/>
  <c r="H50" i="2"/>
  <c r="I50" i="2" s="1"/>
  <c r="G50" i="2"/>
  <c r="T33" i="2"/>
  <c r="U33" i="2" s="1"/>
  <c r="AL36" i="2"/>
  <c r="AM36" i="2" s="1"/>
  <c r="AL28" i="2"/>
  <c r="AM28" i="2" s="1"/>
  <c r="T39" i="2"/>
  <c r="U39" i="2" s="1"/>
  <c r="T34" i="2"/>
  <c r="U34" i="2" s="1"/>
  <c r="AL32" i="2"/>
  <c r="AM32" i="2" s="1"/>
  <c r="T27" i="2"/>
  <c r="U27" i="2" s="1"/>
  <c r="AL42" i="2"/>
  <c r="AM42" i="2" s="1"/>
  <c r="AL37" i="2"/>
  <c r="AM37" i="2" s="1"/>
  <c r="T40" i="2"/>
  <c r="U40" i="2" s="1"/>
  <c r="AL23" i="2"/>
  <c r="AM23" i="2" s="1"/>
  <c r="AL18" i="2"/>
  <c r="AM18" i="2" s="1"/>
  <c r="AL17" i="2"/>
  <c r="AM17" i="2" s="1"/>
  <c r="T15" i="2"/>
  <c r="U15" i="2" s="1"/>
  <c r="T14" i="2"/>
  <c r="U14" i="2" s="1"/>
  <c r="G55" i="2"/>
  <c r="AL41" i="2"/>
  <c r="AM41" i="2" s="1"/>
  <c r="T32" i="2"/>
  <c r="U32" i="2" s="1"/>
  <c r="T25" i="2"/>
  <c r="U25" i="2" s="1"/>
  <c r="AL21" i="2"/>
  <c r="AM21" i="2" s="1"/>
  <c r="AL22" i="2"/>
  <c r="AM22" i="2" s="1"/>
  <c r="T8" i="2"/>
  <c r="U8" i="2" s="1"/>
  <c r="T3" i="2"/>
  <c r="T31" i="2"/>
  <c r="U31" i="2" s="1"/>
  <c r="T36" i="2"/>
  <c r="U36" i="2" s="1"/>
  <c r="T42" i="2"/>
  <c r="U42" i="2" s="1"/>
  <c r="T37" i="2"/>
  <c r="U37" i="2" s="1"/>
  <c r="AL19" i="2"/>
  <c r="AM19" i="2" s="1"/>
  <c r="T18" i="2"/>
  <c r="U18" i="2" s="1"/>
  <c r="T17" i="2"/>
  <c r="U17" i="2" s="1"/>
  <c r="AL6" i="2"/>
  <c r="AM6" i="2" s="1"/>
  <c r="AL5" i="2"/>
  <c r="AM5" i="2" s="1"/>
  <c r="H49" i="2"/>
  <c r="I49" i="2" s="1"/>
  <c r="G49" i="2"/>
  <c r="H53" i="2"/>
  <c r="I53" i="2" s="1"/>
  <c r="G53" i="2"/>
  <c r="T41" i="2"/>
  <c r="U41" i="2" s="1"/>
  <c r="T30" i="2"/>
  <c r="U30" i="2" s="1"/>
  <c r="T21" i="2"/>
  <c r="U21" i="2" s="1"/>
  <c r="T22" i="2"/>
  <c r="U22" i="2" s="1"/>
  <c r="AL14" i="2"/>
  <c r="AM14" i="2" s="1"/>
  <c r="T5" i="2"/>
  <c r="U5" i="2" s="1"/>
  <c r="AJ45" i="2"/>
  <c r="AK45" i="2" s="1"/>
  <c r="AB45" i="2"/>
  <c r="AC45" i="2" s="1"/>
  <c r="P45" i="2"/>
  <c r="Q45" i="2" s="1"/>
  <c r="H45" i="2"/>
  <c r="I45" i="2" s="1"/>
  <c r="G45" i="2"/>
  <c r="AH45" i="2"/>
  <c r="AI45" i="2" s="1"/>
  <c r="Z45" i="2"/>
  <c r="AA45" i="2" s="1"/>
  <c r="N45" i="2"/>
  <c r="O45" i="2" s="1"/>
  <c r="AF45" i="2"/>
  <c r="AG45" i="2" s="1"/>
  <c r="T45" i="2"/>
  <c r="U45" i="2" s="1"/>
  <c r="L45" i="2"/>
  <c r="M45" i="2" s="1"/>
  <c r="AL45" i="2"/>
  <c r="AM45" i="2" s="1"/>
  <c r="AD45" i="2"/>
  <c r="AE45" i="2" s="1"/>
  <c r="R45" i="2"/>
  <c r="S45" i="2" s="1"/>
  <c r="J45" i="2"/>
  <c r="K45" i="2" s="1"/>
  <c r="H51" i="2"/>
  <c r="I51" i="2" s="1"/>
  <c r="G51" i="2"/>
  <c r="AL43" i="2"/>
  <c r="AM43" i="2" s="1"/>
  <c r="AL44" i="2"/>
  <c r="AM44" i="2" s="1"/>
  <c r="T19" i="2"/>
  <c r="U19" i="2" s="1"/>
  <c r="T13" i="2"/>
  <c r="U13" i="2" s="1"/>
  <c r="T12" i="2"/>
  <c r="U12" i="2" s="1"/>
  <c r="AL15" i="2"/>
  <c r="AM15" i="2" s="1"/>
  <c r="B14" i="2" l="1"/>
  <c r="G48" i="2"/>
  <c r="U3" i="2"/>
  <c r="AL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Czubak</author>
  </authors>
  <commentList>
    <comment ref="U7" authorId="0" shapeId="0" xr:uid="{BB61840A-F52B-4576-A286-C3420DBC54C6}">
      <text>
        <r>
          <rPr>
            <sz val="9"/>
            <color indexed="81"/>
            <rFont val="Tahoma"/>
            <family val="2"/>
            <charset val="238"/>
          </rPr>
          <t>Plan budowy prototypu</t>
        </r>
      </text>
    </comment>
    <comment ref="U16" authorId="0" shapeId="0" xr:uid="{9B2D9EDD-3E7E-4F4D-AD3B-48E0E5C20ACB}">
      <text>
        <r>
          <rPr>
            <sz val="9"/>
            <color indexed="81"/>
            <rFont val="Tahoma"/>
            <family val="2"/>
            <charset val="238"/>
          </rPr>
          <t>Analiza olejowa</t>
        </r>
      </text>
    </comment>
    <comment ref="U21" authorId="0" shapeId="0" xr:uid="{D9FC57D4-F95A-402E-86C1-EE990079BA11}">
      <text>
        <r>
          <rPr>
            <sz val="9"/>
            <color indexed="81"/>
            <rFont val="Tahoma"/>
            <family val="2"/>
            <charset val="238"/>
          </rPr>
          <t>Testy tunelowe śmigieł i silników</t>
        </r>
      </text>
    </comment>
    <comment ref="U23" authorId="0" shapeId="0" xr:uid="{19C4626E-C3E3-413F-8917-52F8E31C90C0}">
      <text>
        <r>
          <rPr>
            <sz val="9"/>
            <color indexed="81"/>
            <rFont val="Tahoma"/>
            <family val="2"/>
            <charset val="238"/>
          </rPr>
          <t>Testy wytrzymałościowe belki</t>
        </r>
      </text>
    </comment>
  </commentList>
</comments>
</file>

<file path=xl/sharedStrings.xml><?xml version="1.0" encoding="utf-8"?>
<sst xmlns="http://schemas.openxmlformats.org/spreadsheetml/2006/main" count="269" uniqueCount="115">
  <si>
    <t>X- paragraph to contain information</t>
  </si>
  <si>
    <t>Criteria:</t>
  </si>
  <si>
    <t>requirements acknowledge</t>
  </si>
  <si>
    <t>risk analysis/ planing</t>
  </si>
  <si>
    <t>project summary</t>
  </si>
  <si>
    <t>configuration selection</t>
  </si>
  <si>
    <t>points analysis</t>
  </si>
  <si>
    <t>comparison and choice of soloution</t>
  </si>
  <si>
    <t>stability controllability</t>
  </si>
  <si>
    <t>take off and landing analysis</t>
  </si>
  <si>
    <t>used software and optimalization</t>
  </si>
  <si>
    <t>material selection</t>
  </si>
  <si>
    <t>production and design</t>
  </si>
  <si>
    <t>propulsion</t>
  </si>
  <si>
    <t>structural analysis and verification</t>
  </si>
  <si>
    <t>TDS+ 2D drawing</t>
  </si>
  <si>
    <t>empiric test</t>
  </si>
  <si>
    <t>type</t>
  </si>
  <si>
    <t>writer</t>
  </si>
  <si>
    <t>words amount last year</t>
  </si>
  <si>
    <t>Executive summary</t>
  </si>
  <si>
    <t>----------------------------</t>
  </si>
  <si>
    <t>X</t>
  </si>
  <si>
    <t>Introduction and goals</t>
  </si>
  <si>
    <t>x</t>
  </si>
  <si>
    <t>Discriminators</t>
  </si>
  <si>
    <t>Project overwiew</t>
  </si>
  <si>
    <t>Schedule and plans</t>
  </si>
  <si>
    <t>N</t>
  </si>
  <si>
    <t>Risk analysis, test flights and validation</t>
  </si>
  <si>
    <t>approx(200)</t>
  </si>
  <si>
    <t>Resources and costs</t>
  </si>
  <si>
    <t>approx(189)</t>
  </si>
  <si>
    <t>D</t>
  </si>
  <si>
    <t>Riska analysis, resources and costs</t>
  </si>
  <si>
    <t>Design layout and trades</t>
  </si>
  <si>
    <t>Scoring analysis and strategy</t>
  </si>
  <si>
    <t>Design process</t>
  </si>
  <si>
    <t>Initial design and vehicle configuration selection</t>
  </si>
  <si>
    <t>Wojtek</t>
  </si>
  <si>
    <t>Airfoil selection</t>
  </si>
  <si>
    <t>Wing design</t>
  </si>
  <si>
    <t>Monika</t>
  </si>
  <si>
    <t>Tail design</t>
  </si>
  <si>
    <t>Stability and control</t>
  </si>
  <si>
    <t>Mass and balance</t>
  </si>
  <si>
    <t>Propulsion selection</t>
  </si>
  <si>
    <t>Vehicle sizing and servo selection</t>
  </si>
  <si>
    <t>Structural analysis, loads and material selection</t>
  </si>
  <si>
    <t>Spar wall structure and testing</t>
  </si>
  <si>
    <t>wing static test</t>
  </si>
  <si>
    <t>Final structure design</t>
  </si>
  <si>
    <t>Assembly</t>
  </si>
  <si>
    <t>Design Features</t>
  </si>
  <si>
    <t>Performance analysis</t>
  </si>
  <si>
    <t>General</t>
  </si>
  <si>
    <t>Weather conditions</t>
  </si>
  <si>
    <t>Take-off distance analysis</t>
  </si>
  <si>
    <t>Take-off and climb analysis</t>
  </si>
  <si>
    <t>approx(244+86)</t>
  </si>
  <si>
    <t>Rate of climb analysis</t>
  </si>
  <si>
    <t>P</t>
  </si>
  <si>
    <t>Stablility and control</t>
  </si>
  <si>
    <t>Turn radius analysis</t>
  </si>
  <si>
    <t>Polar curve and landing distance</t>
  </si>
  <si>
    <t>Payload prediction and lifting performance</t>
  </si>
  <si>
    <t>Planned test flights</t>
  </si>
  <si>
    <t>Manufacturing</t>
  </si>
  <si>
    <t>Conclusion</t>
  </si>
  <si>
    <t>Appendices</t>
  </si>
  <si>
    <t>N-</t>
  </si>
  <si>
    <t>New</t>
  </si>
  <si>
    <t>D-</t>
  </si>
  <si>
    <t>Deleted</t>
  </si>
  <si>
    <t>P-</t>
  </si>
  <si>
    <t>new Placement</t>
  </si>
  <si>
    <t>mg_max</t>
  </si>
  <si>
    <t>fi [stopnie]</t>
  </si>
  <si>
    <t>fi_max</t>
  </si>
  <si>
    <t>radiany</t>
  </si>
  <si>
    <t>Cz</t>
  </si>
  <si>
    <t>V [m/s]</t>
  </si>
  <si>
    <t>V [kts]</t>
  </si>
  <si>
    <t>R[m]</t>
  </si>
  <si>
    <t>R [ft]</t>
  </si>
  <si>
    <t>obwód m</t>
  </si>
  <si>
    <t xml:space="preserve">fi_max </t>
  </si>
  <si>
    <t>stopnie</t>
  </si>
  <si>
    <t>m</t>
  </si>
  <si>
    <t>kg</t>
  </si>
  <si>
    <t>S</t>
  </si>
  <si>
    <t>m^2</t>
  </si>
  <si>
    <t>g</t>
  </si>
  <si>
    <t>m/s^2</t>
  </si>
  <si>
    <t>ro</t>
  </si>
  <si>
    <t>kg/m^3</t>
  </si>
  <si>
    <t>metr/stopa</t>
  </si>
  <si>
    <t>kt/(m/s)</t>
  </si>
  <si>
    <t>pomocniczy do wykresu</t>
  </si>
  <si>
    <t>V_min</t>
  </si>
  <si>
    <t>kts</t>
  </si>
  <si>
    <t>ft</t>
  </si>
  <si>
    <t>zakres V do wykresu</t>
  </si>
  <si>
    <t>ft/knot</t>
  </si>
  <si>
    <t>fi (stopnie)</t>
  </si>
  <si>
    <t>Vmin(fi)</t>
  </si>
  <si>
    <t>Fusalage and landing gear</t>
  </si>
  <si>
    <t>approx(100)</t>
  </si>
  <si>
    <t>Patrycja P</t>
  </si>
  <si>
    <t>Michał D</t>
  </si>
  <si>
    <t>Bartosz Z</t>
  </si>
  <si>
    <t>Magda P</t>
  </si>
  <si>
    <t>Piotr S-D</t>
  </si>
  <si>
    <t>Emil/ Ilona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</si>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</sst>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2" tint="-0.749992370372631"/>
      <name val="Calibri"/>
      <family val="2"/>
      <charset val="238"/>
      <scheme val="minor"/>
    </font>
    <font>
      <b/>
      <sz val="11"/>
      <color theme="2" tint="-0.74999237037263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b/>
      <strike/>
      <sz val="11"/>
      <color theme="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8" fillId="10" borderId="0" applyNumberFormat="0" applyBorder="0" applyAlignment="0" applyProtection="0"/>
  </cellStyleXfs>
  <cellXfs count="129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7" borderId="0" xfId="6"/>
    <xf numFmtId="0" fontId="1" fillId="2" borderId="2" xfId="1" applyBorder="1"/>
    <xf numFmtId="0" fontId="1" fillId="3" borderId="2" xfId="2" applyBorder="1"/>
    <xf numFmtId="0" fontId="1" fillId="4" borderId="2" xfId="3" applyBorder="1"/>
    <xf numFmtId="0" fontId="1" fillId="5" borderId="2" xfId="4" applyBorder="1"/>
    <xf numFmtId="0" fontId="1" fillId="6" borderId="2" xfId="5" applyBorder="1"/>
    <xf numFmtId="0" fontId="1" fillId="7" borderId="2" xfId="6" applyBorder="1"/>
    <xf numFmtId="0" fontId="1" fillId="2" borderId="3" xfId="1" applyBorder="1"/>
    <xf numFmtId="0" fontId="1" fillId="3" borderId="3" xfId="2" applyBorder="1"/>
    <xf numFmtId="0" fontId="1" fillId="4" borderId="3" xfId="3" applyBorder="1"/>
    <xf numFmtId="0" fontId="1" fillId="5" borderId="3" xfId="4" applyBorder="1"/>
    <xf numFmtId="0" fontId="1" fillId="6" borderId="3" xfId="5" applyBorder="1"/>
    <xf numFmtId="0" fontId="1" fillId="2" borderId="5" xfId="1" applyBorder="1"/>
    <xf numFmtId="0" fontId="1" fillId="3" borderId="5" xfId="2" applyBorder="1"/>
    <xf numFmtId="0" fontId="1" fillId="4" borderId="5" xfId="3" applyBorder="1"/>
    <xf numFmtId="0" fontId="1" fillId="5" borderId="5" xfId="4" applyBorder="1"/>
    <xf numFmtId="0" fontId="1" fillId="6" borderId="5" xfId="5" applyBorder="1"/>
    <xf numFmtId="0" fontId="1" fillId="7" borderId="5" xfId="6" applyBorder="1"/>
    <xf numFmtId="0" fontId="1" fillId="2" borderId="4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7" borderId="4" xfId="6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textRotation="45" wrapText="1"/>
    </xf>
    <xf numFmtId="0" fontId="3" fillId="0" borderId="5" xfId="0" applyFont="1" applyBorder="1" applyAlignment="1">
      <alignment textRotation="45" wrapText="1"/>
    </xf>
    <xf numFmtId="0" fontId="3" fillId="0" borderId="4" xfId="0" applyFont="1" applyBorder="1" applyAlignment="1">
      <alignment textRotation="45"/>
    </xf>
    <xf numFmtId="0" fontId="0" fillId="0" borderId="2" xfId="0" applyBorder="1" applyAlignment="1">
      <alignment horizontal="left"/>
    </xf>
    <xf numFmtId="0" fontId="4" fillId="0" borderId="0" xfId="0" applyFont="1" applyAlignment="1">
      <alignment horizontal="right" vertical="center"/>
    </xf>
    <xf numFmtId="0" fontId="0" fillId="0" borderId="3" xfId="0" applyBorder="1" applyAlignment="1">
      <alignment horizontal="left"/>
    </xf>
    <xf numFmtId="0" fontId="1" fillId="3" borderId="3" xfId="2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1" fillId="3" borderId="2" xfId="2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6" fillId="7" borderId="1" xfId="6" applyFont="1" applyBorder="1" applyAlignment="1">
      <alignment horizontal="center" vertical="center"/>
    </xf>
    <xf numFmtId="0" fontId="6" fillId="7" borderId="4" xfId="6" applyFont="1" applyBorder="1" applyAlignment="1">
      <alignment horizontal="center" vertical="center"/>
    </xf>
    <xf numFmtId="0" fontId="6" fillId="7" borderId="0" xfId="6" applyFont="1" applyAlignment="1">
      <alignment horizontal="center" vertical="center"/>
    </xf>
    <xf numFmtId="0" fontId="6" fillId="7" borderId="5" xfId="6" applyFont="1" applyBorder="1" applyAlignment="1">
      <alignment horizontal="center" vertical="center"/>
    </xf>
    <xf numFmtId="0" fontId="6" fillId="6" borderId="1" xfId="5" applyFont="1" applyBorder="1" applyAlignment="1">
      <alignment horizontal="center" vertical="center"/>
    </xf>
    <xf numFmtId="0" fontId="6" fillId="6" borderId="4" xfId="5" applyFont="1" applyBorder="1" applyAlignment="1">
      <alignment horizontal="center" vertical="center"/>
    </xf>
    <xf numFmtId="0" fontId="6" fillId="6" borderId="0" xfId="5" applyFont="1" applyAlignment="1">
      <alignment horizontal="center" vertical="center"/>
    </xf>
    <xf numFmtId="0" fontId="6" fillId="6" borderId="5" xfId="5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5" borderId="1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6" fillId="5" borderId="5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4" xfId="3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5" borderId="0" xfId="4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1" fillId="6" borderId="0" xfId="5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1" borderId="0" xfId="0" applyFill="1"/>
    <xf numFmtId="0" fontId="1" fillId="11" borderId="2" xfId="1" applyFill="1" applyBorder="1"/>
    <xf numFmtId="0" fontId="1" fillId="11" borderId="3" xfId="1" applyFill="1" applyBorder="1"/>
    <xf numFmtId="0" fontId="1" fillId="11" borderId="5" xfId="1" applyFill="1" applyBorder="1"/>
    <xf numFmtId="0" fontId="5" fillId="11" borderId="1" xfId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horizontal="center" vertical="center"/>
    </xf>
    <xf numFmtId="0" fontId="6" fillId="11" borderId="4" xfId="1" applyFont="1" applyFill="1" applyBorder="1" applyAlignment="1">
      <alignment horizontal="center" vertical="center"/>
    </xf>
    <xf numFmtId="0" fontId="5" fillId="11" borderId="5" xfId="1" applyFont="1" applyFill="1" applyBorder="1" applyAlignment="1">
      <alignment horizontal="center" vertical="center"/>
    </xf>
    <xf numFmtId="0" fontId="1" fillId="11" borderId="4" xfId="1" applyFill="1" applyBorder="1" applyAlignment="1">
      <alignment horizontal="center" vertical="center"/>
    </xf>
    <xf numFmtId="0" fontId="1" fillId="11" borderId="0" xfId="1" applyFill="1"/>
    <xf numFmtId="0" fontId="11" fillId="12" borderId="6" xfId="0" applyFont="1" applyFill="1" applyBorder="1" applyAlignment="1">
      <alignment horizontal="center"/>
    </xf>
    <xf numFmtId="0" fontId="0" fillId="12" borderId="6" xfId="0" applyFill="1" applyBorder="1"/>
    <xf numFmtId="0" fontId="1" fillId="5" borderId="0" xfId="4" applyBorder="1" applyAlignment="1">
      <alignment horizontal="center" vertical="center"/>
    </xf>
    <xf numFmtId="0" fontId="0" fillId="0" borderId="6" xfId="0" applyBorder="1"/>
    <xf numFmtId="0" fontId="12" fillId="6" borderId="4" xfId="5" applyFont="1" applyBorder="1" applyAlignment="1">
      <alignment horizontal="center" vertical="center"/>
    </xf>
    <xf numFmtId="0" fontId="3" fillId="0" borderId="7" xfId="0" applyFont="1" applyBorder="1" applyAlignment="1">
      <alignment textRotation="45" wrapText="1"/>
    </xf>
    <xf numFmtId="0" fontId="0" fillId="0" borderId="0" xfId="0" applyAlignment="1">
      <alignment horizontal="left"/>
    </xf>
    <xf numFmtId="0" fontId="6" fillId="3" borderId="0" xfId="2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6" fillId="4" borderId="0" xfId="3" applyFont="1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6" fillId="6" borderId="7" xfId="5" applyFont="1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6" fillId="7" borderId="7" xfId="6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16" fillId="11" borderId="7" xfId="1" applyFont="1" applyFill="1" applyBorder="1" applyAlignment="1">
      <alignment horizontal="center" vertical="center"/>
    </xf>
    <xf numFmtId="0" fontId="12" fillId="6" borderId="0" xfId="5" applyFont="1" applyAlignment="1">
      <alignment horizontal="center" vertical="center"/>
    </xf>
    <xf numFmtId="0" fontId="1" fillId="4" borderId="0" xfId="3" applyBorder="1"/>
    <xf numFmtId="0" fontId="18" fillId="4" borderId="3" xfId="3" applyFont="1" applyBorder="1"/>
    <xf numFmtId="0" fontId="18" fillId="6" borderId="0" xfId="5" applyFont="1"/>
    <xf numFmtId="0" fontId="18" fillId="6" borderId="3" xfId="5" applyFont="1" applyBorder="1"/>
    <xf numFmtId="0" fontId="18" fillId="6" borderId="0" xfId="5" applyFont="1" applyBorder="1"/>
    <xf numFmtId="0" fontId="18" fillId="5" borderId="5" xfId="4" applyFont="1" applyBorder="1"/>
    <xf numFmtId="0" fontId="0" fillId="13" borderId="6" xfId="0" quotePrefix="1" applyFill="1" applyBorder="1"/>
    <xf numFmtId="0" fontId="13" fillId="13" borderId="6" xfId="8" applyFont="1" applyFill="1" applyBorder="1"/>
    <xf numFmtId="0" fontId="13" fillId="13" borderId="6" xfId="7" applyFont="1" applyFill="1" applyBorder="1"/>
    <xf numFmtId="0" fontId="13" fillId="14" borderId="6" xfId="8" applyFont="1" applyFill="1" applyBorder="1"/>
    <xf numFmtId="0" fontId="12" fillId="5" borderId="5" xfId="4" applyFont="1" applyBorder="1"/>
    <xf numFmtId="0" fontId="0" fillId="14" borderId="6" xfId="0" quotePrefix="1" applyFill="1" applyBorder="1"/>
    <xf numFmtId="0" fontId="17" fillId="14" borderId="6" xfId="7" applyFont="1" applyFill="1" applyBorder="1"/>
    <xf numFmtId="0" fontId="16" fillId="14" borderId="6" xfId="7" applyFont="1" applyFill="1" applyBorder="1"/>
    <xf numFmtId="0" fontId="14" fillId="14" borderId="6" xfId="7" applyFont="1" applyFill="1" applyBorder="1"/>
    <xf numFmtId="0" fontId="13" fillId="14" borderId="6" xfId="7" applyFont="1" applyFill="1" applyBorder="1"/>
    <xf numFmtId="0" fontId="0" fillId="13" borderId="6" xfId="7" applyFont="1" applyFill="1" applyBorder="1"/>
    <xf numFmtId="0" fontId="14" fillId="14" borderId="6" xfId="9" applyFont="1" applyFill="1" applyBorder="1"/>
    <xf numFmtId="0" fontId="15" fillId="14" borderId="6" xfId="7" applyFont="1" applyFill="1" applyBorder="1"/>
    <xf numFmtId="0" fontId="8" fillId="15" borderId="6" xfId="8" applyFont="1" applyFill="1" applyBorder="1"/>
    <xf numFmtId="0" fontId="17" fillId="15" borderId="6" xfId="7" applyFont="1" applyFill="1" applyBorder="1"/>
    <xf numFmtId="0" fontId="8" fillId="15" borderId="6" xfId="9" applyFill="1" applyBorder="1"/>
    <xf numFmtId="0" fontId="16" fillId="15" borderId="6" xfId="8" applyFont="1" applyFill="1" applyBorder="1"/>
    <xf numFmtId="0" fontId="13" fillId="16" borderId="6" xfId="7" applyFont="1" applyFill="1" applyBorder="1"/>
  </cellXfs>
  <cellStyles count="10">
    <cellStyle name="40% — akcent 5" xfId="9" builtinId="47"/>
    <cellStyle name="Akcent 1" xfId="1" builtinId="29"/>
    <cellStyle name="Akcent 2" xfId="2" builtinId="33"/>
    <cellStyle name="Akcent 3" xfId="3" builtinId="37"/>
    <cellStyle name="Akcent 4" xfId="4" builtinId="41"/>
    <cellStyle name="Akcent 5" xfId="5" builtinId="45"/>
    <cellStyle name="Akcent 6" xfId="6" builtinId="49"/>
    <cellStyle name="Dobry" xfId="7" builtinId="26"/>
    <cellStyle name="Neutralny" xfId="8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54603043040684E-2"/>
          <c:y val="0.12173914432718753"/>
          <c:w val="0.83716285774895283"/>
          <c:h val="0.80926415716811106"/>
        </c:manualLayout>
      </c:layout>
      <c:scatterChart>
        <c:scatterStyle val="smoothMarker"/>
        <c:varyColors val="0"/>
        <c:ser>
          <c:idx val="0"/>
          <c:order val="0"/>
          <c:tx>
            <c:v>10 deg</c:v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Arkusz1!$G$3:$G$43</c:f>
              <c:numCache>
                <c:formatCode>General</c:formatCode>
                <c:ptCount val="41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  <c:pt idx="16">
                  <c:v>22.054061948834377</c:v>
                </c:pt>
                <c:pt idx="17">
                  <c:v>21.576622594823199</c:v>
                </c:pt>
                <c:pt idx="18">
                  <c:v>21.133734140453615</c:v>
                </c:pt>
                <c:pt idx="19">
                  <c:v>20.694190932876879</c:v>
                </c:pt>
                <c:pt idx="20">
                  <c:v>20.322267379720071</c:v>
                </c:pt>
                <c:pt idx="21">
                  <c:v>19.940850933597819</c:v>
                </c:pt>
                <c:pt idx="22">
                  <c:v>19.647376724295079</c:v>
                </c:pt>
                <c:pt idx="23">
                  <c:v>19.341962126417737</c:v>
                </c:pt>
                <c:pt idx="24">
                  <c:v>19.030424207046003</c:v>
                </c:pt>
                <c:pt idx="25">
                  <c:v>18.757386035952724</c:v>
                </c:pt>
                <c:pt idx="26">
                  <c:v>18.611567984980649</c:v>
                </c:pt>
                <c:pt idx="27">
                  <c:v>18.469098627418781</c:v>
                </c:pt>
                <c:pt idx="28">
                  <c:v>18.242903452973277</c:v>
                </c:pt>
                <c:pt idx="29">
                  <c:v>17.974391443453086</c:v>
                </c:pt>
                <c:pt idx="30">
                  <c:v>17.789610508409936</c:v>
                </c:pt>
                <c:pt idx="31">
                  <c:v>17.550334755327047</c:v>
                </c:pt>
                <c:pt idx="32">
                  <c:v>17.390079442519632</c:v>
                </c:pt>
                <c:pt idx="33">
                  <c:v>17.190040015880239</c:v>
                </c:pt>
                <c:pt idx="34">
                  <c:v>17.03994047165811</c:v>
                </c:pt>
                <c:pt idx="35">
                  <c:v>16.886389927427885</c:v>
                </c:pt>
                <c:pt idx="36">
                  <c:v>16.730962138796755</c:v>
                </c:pt>
                <c:pt idx="37">
                  <c:v>16.639106491030738</c:v>
                </c:pt>
                <c:pt idx="38">
                  <c:v>16.462224544188206</c:v>
                </c:pt>
                <c:pt idx="39">
                  <c:v>16.464481978870843</c:v>
                </c:pt>
                <c:pt idx="40">
                  <c:v>16.438588965537516</c:v>
                </c:pt>
              </c:numCache>
            </c:numRef>
          </c:xVal>
          <c:yVal>
            <c:numRef>
              <c:f>Arkusz1!$I$3:$I$43</c:f>
              <c:numCache>
                <c:formatCode>General</c:formatCode>
                <c:ptCount val="41"/>
                <c:pt idx="0">
                  <c:v>1244.4012563814804</c:v>
                </c:pt>
                <c:pt idx="1">
                  <c:v>1156.4206813479602</c:v>
                </c:pt>
                <c:pt idx="2">
                  <c:v>1076.4628741221761</c:v>
                </c:pt>
                <c:pt idx="3">
                  <c:v>992.659206022842</c:v>
                </c:pt>
                <c:pt idx="4">
                  <c:v>953.8074581352214</c:v>
                </c:pt>
                <c:pt idx="5">
                  <c:v>885.87752916156899</c:v>
                </c:pt>
                <c:pt idx="6">
                  <c:v>836.16041637442208</c:v>
                </c:pt>
                <c:pt idx="7">
                  <c:v>785.25685852173945</c:v>
                </c:pt>
                <c:pt idx="8">
                  <c:v>725.82959851863563</c:v>
                </c:pt>
                <c:pt idx="9">
                  <c:v>660.28101133158918</c:v>
                </c:pt>
                <c:pt idx="10">
                  <c:v>584.99737847599931</c:v>
                </c:pt>
                <c:pt idx="11">
                  <c:v>513.94717839864973</c:v>
                </c:pt>
                <c:pt idx="12">
                  <c:v>455.72103111578321</c:v>
                </c:pt>
                <c:pt idx="13">
                  <c:v>334.08940801220837</c:v>
                </c:pt>
                <c:pt idx="14">
                  <c:v>288.34266171205377</c:v>
                </c:pt>
                <c:pt idx="15">
                  <c:v>271.40679211332667</c:v>
                </c:pt>
                <c:pt idx="16">
                  <c:v>244.14705846141123</c:v>
                </c:pt>
                <c:pt idx="17">
                  <c:v>233.69060144296643</c:v>
                </c:pt>
                <c:pt idx="18">
                  <c:v>224.19545048860707</c:v>
                </c:pt>
                <c:pt idx="19">
                  <c:v>214.96671474818777</c:v>
                </c:pt>
                <c:pt idx="20">
                  <c:v>207.30922973877591</c:v>
                </c:pt>
                <c:pt idx="21">
                  <c:v>199.60052984783994</c:v>
                </c:pt>
                <c:pt idx="22">
                  <c:v>193.76862652247038</c:v>
                </c:pt>
                <c:pt idx="23">
                  <c:v>187.79125874785106</c:v>
                </c:pt>
                <c:pt idx="24">
                  <c:v>181.79052939800221</c:v>
                </c:pt>
                <c:pt idx="25">
                  <c:v>176.6114876971323</c:v>
                </c:pt>
                <c:pt idx="26">
                  <c:v>173.87624071954309</c:v>
                </c:pt>
                <c:pt idx="27">
                  <c:v>171.22442515810971</c:v>
                </c:pt>
                <c:pt idx="28">
                  <c:v>167.05606034870982</c:v>
                </c:pt>
                <c:pt idx="29">
                  <c:v>162.17455195957217</c:v>
                </c:pt>
                <c:pt idx="30">
                  <c:v>158.85730666895159</c:v>
                </c:pt>
                <c:pt idx="31">
                  <c:v>154.6126860425251</c:v>
                </c:pt>
                <c:pt idx="32">
                  <c:v>151.80198405305447</c:v>
                </c:pt>
                <c:pt idx="33">
                  <c:v>148.32969072226646</c:v>
                </c:pt>
                <c:pt idx="34">
                  <c:v>145.75063728346947</c:v>
                </c:pt>
                <c:pt idx="35">
                  <c:v>143.13569225722296</c:v>
                </c:pt>
                <c:pt idx="36">
                  <c:v>140.51288433752777</c:v>
                </c:pt>
                <c:pt idx="37">
                  <c:v>138.97424341188159</c:v>
                </c:pt>
                <c:pt idx="38">
                  <c:v>136.03521839345279</c:v>
                </c:pt>
                <c:pt idx="39">
                  <c:v>136.07252947187041</c:v>
                </c:pt>
                <c:pt idx="40">
                  <c:v>135.64487467798256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8-486B-922F-9FCAA65B863D}"/>
            </c:ext>
          </c:extLst>
        </c:ser>
        <c:ser>
          <c:idx val="1"/>
          <c:order val="1"/>
          <c:tx>
            <c:v>20 deg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Arkusz1!$G$3:$G$38</c:f>
              <c:numCache>
                <c:formatCode>General</c:formatCode>
                <c:ptCount val="36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  <c:pt idx="16">
                  <c:v>22.054061948834377</c:v>
                </c:pt>
                <c:pt idx="17">
                  <c:v>21.576622594823199</c:v>
                </c:pt>
                <c:pt idx="18">
                  <c:v>21.133734140453615</c:v>
                </c:pt>
                <c:pt idx="19">
                  <c:v>20.694190932876879</c:v>
                </c:pt>
                <c:pt idx="20">
                  <c:v>20.322267379720071</c:v>
                </c:pt>
                <c:pt idx="21">
                  <c:v>19.940850933597819</c:v>
                </c:pt>
                <c:pt idx="22">
                  <c:v>19.647376724295079</c:v>
                </c:pt>
                <c:pt idx="23">
                  <c:v>19.341962126417737</c:v>
                </c:pt>
                <c:pt idx="24">
                  <c:v>19.030424207046003</c:v>
                </c:pt>
                <c:pt idx="25">
                  <c:v>18.757386035952724</c:v>
                </c:pt>
                <c:pt idx="26">
                  <c:v>18.611567984980649</c:v>
                </c:pt>
                <c:pt idx="27">
                  <c:v>18.469098627418781</c:v>
                </c:pt>
                <c:pt idx="28">
                  <c:v>18.242903452973277</c:v>
                </c:pt>
                <c:pt idx="29">
                  <c:v>17.974391443453086</c:v>
                </c:pt>
                <c:pt idx="30">
                  <c:v>17.789610508409936</c:v>
                </c:pt>
                <c:pt idx="31">
                  <c:v>17.550334755327047</c:v>
                </c:pt>
                <c:pt idx="32">
                  <c:v>17.390079442519632</c:v>
                </c:pt>
                <c:pt idx="33">
                  <c:v>17.190040015880239</c:v>
                </c:pt>
                <c:pt idx="34">
                  <c:v>17.03994047165811</c:v>
                </c:pt>
                <c:pt idx="35">
                  <c:v>16.886389927427885</c:v>
                </c:pt>
              </c:numCache>
            </c:numRef>
          </c:xVal>
          <c:yVal>
            <c:numRef>
              <c:f>Arkusz1!$K$3:$K$38</c:f>
              <c:numCache>
                <c:formatCode>General</c:formatCode>
                <c:ptCount val="36"/>
                <c:pt idx="0">
                  <c:v>602.85566145248367</c:v>
                </c:pt>
                <c:pt idx="1">
                  <c:v>560.23308494445826</c:v>
                </c:pt>
                <c:pt idx="2">
                  <c:v>521.49717358451869</c:v>
                </c:pt>
                <c:pt idx="3">
                  <c:v>480.89811801053378</c:v>
                </c:pt>
                <c:pt idx="4">
                  <c:v>462.07621787883193</c:v>
                </c:pt>
                <c:pt idx="5">
                  <c:v>429.16726503598994</c:v>
                </c:pt>
                <c:pt idx="6">
                  <c:v>405.0815910935209</c:v>
                </c:pt>
                <c:pt idx="7">
                  <c:v>380.42113862114223</c:v>
                </c:pt>
                <c:pt idx="8">
                  <c:v>351.63134115528595</c:v>
                </c:pt>
                <c:pt idx="9">
                  <c:v>319.87603981395665</c:v>
                </c:pt>
                <c:pt idx="10">
                  <c:v>283.40455278438276</c:v>
                </c:pt>
                <c:pt idx="11">
                  <c:v>248.98397088259861</c:v>
                </c:pt>
                <c:pt idx="12">
                  <c:v>220.77605775647953</c:v>
                </c:pt>
                <c:pt idx="13">
                  <c:v>161.85108301572268</c:v>
                </c:pt>
                <c:pt idx="14">
                  <c:v>139.68887057929919</c:v>
                </c:pt>
                <c:pt idx="15">
                  <c:v>131.48421406930629</c:v>
                </c:pt>
                <c:pt idx="16">
                  <c:v>118.27811621504144</c:v>
                </c:pt>
                <c:pt idx="17">
                  <c:v>113.21243962561537</c:v>
                </c:pt>
                <c:pt idx="18">
                  <c:v>108.61247198669916</c:v>
                </c:pt>
                <c:pt idx="19">
                  <c:v>104.14157036985355</c:v>
                </c:pt>
                <c:pt idx="20">
                  <c:v>100.43186807990642</c:v>
                </c:pt>
                <c:pt idx="21">
                  <c:v>96.697354515365106</c:v>
                </c:pt>
                <c:pt idx="22">
                  <c:v>93.872063301045728</c:v>
                </c:pt>
                <c:pt idx="23">
                  <c:v>90.976301194543794</c:v>
                </c:pt>
                <c:pt idx="24">
                  <c:v>88.069221470179173</c:v>
                </c:pt>
                <c:pt idx="25">
                  <c:v>85.560211941093002</c:v>
                </c:pt>
                <c:pt idx="26">
                  <c:v>84.23510951335571</c:v>
                </c:pt>
                <c:pt idx="27">
                  <c:v>82.950425802101222</c:v>
                </c:pt>
                <c:pt idx="28">
                  <c:v>80.931043137981121</c:v>
                </c:pt>
                <c:pt idx="29">
                  <c:v>78.566174930296455</c:v>
                </c:pt>
                <c:pt idx="30">
                  <c:v>76.959120860219102</c:v>
                </c:pt>
                <c:pt idx="31">
                  <c:v>74.902795730172201</c:v>
                </c:pt>
                <c:pt idx="32">
                  <c:v>73.541138790082542</c:v>
                </c:pt>
                <c:pt idx="33">
                  <c:v>71.858971015054564</c:v>
                </c:pt>
                <c:pt idx="34">
                  <c:v>70.609537234114512</c:v>
                </c:pt>
                <c:pt idx="35">
                  <c:v>69.342715615785607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E8-486B-922F-9FCAA65B863D}"/>
            </c:ext>
          </c:extLst>
        </c:ser>
        <c:ser>
          <c:idx val="2"/>
          <c:order val="2"/>
          <c:tx>
            <c:v>30 deg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Arkusz1!$G$3:$G$34</c:f>
              <c:numCache>
                <c:formatCode>General</c:formatCode>
                <c:ptCount val="32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  <c:pt idx="16">
                  <c:v>22.054061948834377</c:v>
                </c:pt>
                <c:pt idx="17">
                  <c:v>21.576622594823199</c:v>
                </c:pt>
                <c:pt idx="18">
                  <c:v>21.133734140453615</c:v>
                </c:pt>
                <c:pt idx="19">
                  <c:v>20.694190932876879</c:v>
                </c:pt>
                <c:pt idx="20">
                  <c:v>20.322267379720071</c:v>
                </c:pt>
                <c:pt idx="21">
                  <c:v>19.940850933597819</c:v>
                </c:pt>
                <c:pt idx="22">
                  <c:v>19.647376724295079</c:v>
                </c:pt>
                <c:pt idx="23">
                  <c:v>19.341962126417737</c:v>
                </c:pt>
                <c:pt idx="24">
                  <c:v>19.030424207046003</c:v>
                </c:pt>
                <c:pt idx="25">
                  <c:v>18.757386035952724</c:v>
                </c:pt>
                <c:pt idx="26">
                  <c:v>18.611567984980649</c:v>
                </c:pt>
                <c:pt idx="27">
                  <c:v>18.469098627418781</c:v>
                </c:pt>
                <c:pt idx="28">
                  <c:v>18.242903452973277</c:v>
                </c:pt>
                <c:pt idx="29">
                  <c:v>17.974391443453086</c:v>
                </c:pt>
                <c:pt idx="30">
                  <c:v>17.789610508409936</c:v>
                </c:pt>
                <c:pt idx="31">
                  <c:v>17.550334755327047</c:v>
                </c:pt>
              </c:numCache>
            </c:numRef>
          </c:xVal>
          <c:yVal>
            <c:numRef>
              <c:f>Arkusz1!$M$3:$M$34</c:f>
              <c:numCache>
                <c:formatCode>General</c:formatCode>
                <c:ptCount val="32"/>
                <c:pt idx="0">
                  <c:v>380.0492145531498</c:v>
                </c:pt>
                <c:pt idx="1">
                  <c:v>353.17930561826722</c:v>
                </c:pt>
                <c:pt idx="2">
                  <c:v>328.75960845248761</c:v>
                </c:pt>
                <c:pt idx="3">
                  <c:v>303.16535734216802</c:v>
                </c:pt>
                <c:pt idx="4">
                  <c:v>291.29975033398881</c:v>
                </c:pt>
                <c:pt idx="5">
                  <c:v>270.55345486161144</c:v>
                </c:pt>
                <c:pt idx="6">
                  <c:v>255.3694862118617</c:v>
                </c:pt>
                <c:pt idx="7">
                  <c:v>239.82316859070508</c:v>
                </c:pt>
                <c:pt idx="8">
                  <c:v>221.67365020071256</c:v>
                </c:pt>
                <c:pt idx="9">
                  <c:v>201.6546338683562</c:v>
                </c:pt>
                <c:pt idx="10">
                  <c:v>178.66246362684402</c:v>
                </c:pt>
                <c:pt idx="11">
                  <c:v>156.96321461470461</c:v>
                </c:pt>
                <c:pt idx="12">
                  <c:v>139.18052480478235</c:v>
                </c:pt>
                <c:pt idx="13">
                  <c:v>102.03334049563422</c:v>
                </c:pt>
                <c:pt idx="14">
                  <c:v>88.061950712332532</c:v>
                </c:pt>
                <c:pt idx="15">
                  <c:v>82.889612685700357</c:v>
                </c:pt>
                <c:pt idx="16">
                  <c:v>74.564291323148964</c:v>
                </c:pt>
                <c:pt idx="17">
                  <c:v>71.370813129126262</c:v>
                </c:pt>
                <c:pt idx="18">
                  <c:v>68.470924814354575</c:v>
                </c:pt>
                <c:pt idx="19">
                  <c:v>65.652401647909187</c:v>
                </c:pt>
                <c:pt idx="20">
                  <c:v>63.313749908082158</c:v>
                </c:pt>
                <c:pt idx="21">
                  <c:v>60.959456770115359</c:v>
                </c:pt>
                <c:pt idx="22">
                  <c:v>59.178350983866352</c:v>
                </c:pt>
                <c:pt idx="23">
                  <c:v>57.352819294477754</c:v>
                </c:pt>
                <c:pt idx="24">
                  <c:v>55.520152809723768</c:v>
                </c:pt>
                <c:pt idx="25">
                  <c:v>53.93843572252225</c:v>
                </c:pt>
                <c:pt idx="26">
                  <c:v>53.103071357442417</c:v>
                </c:pt>
                <c:pt idx="27">
                  <c:v>52.293187555015898</c:v>
                </c:pt>
                <c:pt idx="28">
                  <c:v>51.020138557629018</c:v>
                </c:pt>
                <c:pt idx="29">
                  <c:v>49.529290312649714</c:v>
                </c:pt>
                <c:pt idx="30">
                  <c:v>48.516179420391012</c:v>
                </c:pt>
                <c:pt idx="31">
                  <c:v>47.219841340630218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8-486B-922F-9FCAA65B863D}"/>
            </c:ext>
          </c:extLst>
        </c:ser>
        <c:ser>
          <c:idx val="3"/>
          <c:order val="3"/>
          <c:tx>
            <c:v>40 deg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Arkusz1!$G$3:$G$29</c:f>
              <c:numCache>
                <c:formatCode>General</c:formatCode>
                <c:ptCount val="27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  <c:pt idx="16">
                  <c:v>22.054061948834377</c:v>
                </c:pt>
                <c:pt idx="17">
                  <c:v>21.576622594823199</c:v>
                </c:pt>
                <c:pt idx="18">
                  <c:v>21.133734140453615</c:v>
                </c:pt>
                <c:pt idx="19">
                  <c:v>20.694190932876879</c:v>
                </c:pt>
                <c:pt idx="20">
                  <c:v>20.322267379720071</c:v>
                </c:pt>
                <c:pt idx="21">
                  <c:v>19.940850933597819</c:v>
                </c:pt>
                <c:pt idx="22">
                  <c:v>19.647376724295079</c:v>
                </c:pt>
                <c:pt idx="23">
                  <c:v>19.341962126417737</c:v>
                </c:pt>
                <c:pt idx="24">
                  <c:v>19.030424207046003</c:v>
                </c:pt>
                <c:pt idx="25">
                  <c:v>18.757386035952724</c:v>
                </c:pt>
                <c:pt idx="26">
                  <c:v>18.611567984980649</c:v>
                </c:pt>
              </c:numCache>
            </c:numRef>
          </c:xVal>
          <c:yVal>
            <c:numRef>
              <c:f>Arkusz1!$O$3:$O$29</c:f>
              <c:numCache>
                <c:formatCode>General</c:formatCode>
                <c:ptCount val="27"/>
                <c:pt idx="0">
                  <c:v>261.49638037584691</c:v>
                </c:pt>
                <c:pt idx="1">
                  <c:v>243.00829078523478</c:v>
                </c:pt>
                <c:pt idx="2">
                  <c:v>226.20609208516964</c:v>
                </c:pt>
                <c:pt idx="3">
                  <c:v>208.59573067014011</c:v>
                </c:pt>
                <c:pt idx="4">
                  <c:v>200.43148992240077</c:v>
                </c:pt>
                <c:pt idx="5">
                  <c:v>186.15680926396777</c:v>
                </c:pt>
                <c:pt idx="6">
                  <c:v>175.70933906903963</c:v>
                </c:pt>
                <c:pt idx="7">
                  <c:v>165.01255130989225</c:v>
                </c:pt>
                <c:pt idx="8">
                  <c:v>152.52460716263715</c:v>
                </c:pt>
                <c:pt idx="9">
                  <c:v>138.75033764927639</c:v>
                </c:pt>
                <c:pt idx="10">
                  <c:v>122.93036206477254</c:v>
                </c:pt>
                <c:pt idx="11">
                  <c:v>107.99999290134652</c:v>
                </c:pt>
                <c:pt idx="12">
                  <c:v>95.764448554521366</c:v>
                </c:pt>
                <c:pt idx="13">
                  <c:v>70.204984500851509</c:v>
                </c:pt>
                <c:pt idx="14">
                  <c:v>60.591840420422052</c:v>
                </c:pt>
                <c:pt idx="15">
                  <c:v>57.032965358320027</c:v>
                </c:pt>
                <c:pt idx="16">
                  <c:v>51.304650923220876</c:v>
                </c:pt>
                <c:pt idx="17">
                  <c:v>49.10734868822481</c:v>
                </c:pt>
                <c:pt idx="18">
                  <c:v>47.112053687553356</c:v>
                </c:pt>
                <c:pt idx="19">
                  <c:v>45.172742730425036</c:v>
                </c:pt>
                <c:pt idx="20">
                  <c:v>43.563611750787338</c:v>
                </c:pt>
                <c:pt idx="21">
                  <c:v>41.943718562359464</c:v>
                </c:pt>
                <c:pt idx="22">
                  <c:v>40.718212237558319</c:v>
                </c:pt>
                <c:pt idx="23">
                  <c:v>39.46213825882954</c:v>
                </c:pt>
                <c:pt idx="24">
                  <c:v>38.201155118099287</c:v>
                </c:pt>
                <c:pt idx="25">
                  <c:v>37.112840033517045</c:v>
                </c:pt>
                <c:pt idx="26">
                  <c:v>36.538059848744972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E8-486B-922F-9FCAA65B863D}"/>
            </c:ext>
          </c:extLst>
        </c:ser>
        <c:ser>
          <c:idx val="4"/>
          <c:order val="4"/>
          <c:tx>
            <c:v>50 deg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Arkusz1!$G$3:$G$23</c:f>
              <c:numCache>
                <c:formatCode>General</c:formatCode>
                <c:ptCount val="21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  <c:pt idx="16">
                  <c:v>22.054061948834377</c:v>
                </c:pt>
                <c:pt idx="17">
                  <c:v>21.576622594823199</c:v>
                </c:pt>
                <c:pt idx="18">
                  <c:v>21.133734140453615</c:v>
                </c:pt>
                <c:pt idx="19">
                  <c:v>20.694190932876879</c:v>
                </c:pt>
                <c:pt idx="20">
                  <c:v>20.322267379720071</c:v>
                </c:pt>
              </c:numCache>
            </c:numRef>
          </c:xVal>
          <c:yVal>
            <c:numRef>
              <c:f>Arkusz1!$Q$3:$Q$23</c:f>
              <c:numCache>
                <c:formatCode>General</c:formatCode>
                <c:ptCount val="21"/>
                <c:pt idx="0">
                  <c:v>184.11651342282087</c:v>
                </c:pt>
                <c:pt idx="1">
                  <c:v>171.09926786714715</c:v>
                </c:pt>
                <c:pt idx="2">
                  <c:v>159.26903817889263</c:v>
                </c:pt>
                <c:pt idx="3">
                  <c:v>146.86979066659134</c:v>
                </c:pt>
                <c:pt idx="4">
                  <c:v>141.1214451672854</c:v>
                </c:pt>
                <c:pt idx="5">
                  <c:v>131.07081108478926</c:v>
                </c:pt>
                <c:pt idx="6">
                  <c:v>123.71487069427869</c:v>
                </c:pt>
                <c:pt idx="7">
                  <c:v>116.18338875098203</c:v>
                </c:pt>
                <c:pt idx="8">
                  <c:v>107.39077474650955</c:v>
                </c:pt>
                <c:pt idx="9">
                  <c:v>97.692474241924529</c:v>
                </c:pt>
                <c:pt idx="10">
                  <c:v>86.553816250305019</c:v>
                </c:pt>
                <c:pt idx="11">
                  <c:v>76.041519634441414</c:v>
                </c:pt>
                <c:pt idx="12">
                  <c:v>67.426617348872995</c:v>
                </c:pt>
                <c:pt idx="13">
                  <c:v>49.430500539325465</c:v>
                </c:pt>
                <c:pt idx="14">
                  <c:v>42.661999313511245</c:v>
                </c:pt>
                <c:pt idx="15">
                  <c:v>40.15623740889189</c:v>
                </c:pt>
                <c:pt idx="16">
                  <c:v>36.122998860564024</c:v>
                </c:pt>
                <c:pt idx="17">
                  <c:v>34.575904304753443</c:v>
                </c:pt>
                <c:pt idx="18">
                  <c:v>33.171040657135833</c:v>
                </c:pt>
                <c:pt idx="19">
                  <c:v>31.805594713463716</c:v>
                </c:pt>
                <c:pt idx="20">
                  <c:v>30.672624592861219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8-486B-922F-9FCAA65B863D}"/>
            </c:ext>
          </c:extLst>
        </c:ser>
        <c:ser>
          <c:idx val="5"/>
          <c:order val="5"/>
          <c:tx>
            <c:v>60 deg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Arkusz1!$G$3:$G$18</c:f>
              <c:numCache>
                <c:formatCode>General</c:formatCode>
                <c:ptCount val="16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  <c:pt idx="14">
                  <c:v>23.967199650676779</c:v>
                </c:pt>
                <c:pt idx="15">
                  <c:v>23.252689802335411</c:v>
                </c:pt>
              </c:numCache>
            </c:numRef>
          </c:xVal>
          <c:yVal>
            <c:numRef>
              <c:f>Arkusz1!$S$3:$S$18</c:f>
              <c:numCache>
                <c:formatCode>General</c:formatCode>
                <c:ptCount val="16"/>
                <c:pt idx="0">
                  <c:v>126.68307151771663</c:v>
                </c:pt>
                <c:pt idx="1">
                  <c:v>117.72643520608912</c:v>
                </c:pt>
                <c:pt idx="2">
                  <c:v>109.58653615082923</c:v>
                </c:pt>
                <c:pt idx="3">
                  <c:v>101.05511911405604</c:v>
                </c:pt>
                <c:pt idx="4">
                  <c:v>97.099916777996285</c:v>
                </c:pt>
                <c:pt idx="5">
                  <c:v>90.184484953870495</c:v>
                </c:pt>
                <c:pt idx="6">
                  <c:v>85.123162070620594</c:v>
                </c:pt>
                <c:pt idx="7">
                  <c:v>79.941056196901712</c:v>
                </c:pt>
                <c:pt idx="8">
                  <c:v>73.891216733570872</c:v>
                </c:pt>
                <c:pt idx="9">
                  <c:v>67.218211289452086</c:v>
                </c:pt>
                <c:pt idx="10">
                  <c:v>59.554154542281353</c:v>
                </c:pt>
                <c:pt idx="11">
                  <c:v>52.321071538234889</c:v>
                </c:pt>
                <c:pt idx="12">
                  <c:v>46.393508268260796</c:v>
                </c:pt>
                <c:pt idx="13">
                  <c:v>34.011113498544745</c:v>
                </c:pt>
                <c:pt idx="14">
                  <c:v>29.353983570777523</c:v>
                </c:pt>
                <c:pt idx="15">
                  <c:v>27.629870895233456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E8-486B-922F-9FCAA65B863D}"/>
            </c:ext>
          </c:extLst>
        </c:ser>
        <c:ser>
          <c:idx val="6"/>
          <c:order val="6"/>
          <c:tx>
            <c:v>fi_max=66 deg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Arkusz1!$G$3:$G$16</c:f>
              <c:numCache>
                <c:formatCode>General</c:formatCode>
                <c:ptCount val="14"/>
                <c:pt idx="0">
                  <c:v>49.790107336782398</c:v>
                </c:pt>
                <c:pt idx="1">
                  <c:v>47.997737588913495</c:v>
                </c:pt>
                <c:pt idx="2">
                  <c:v>46.30867661522511</c:v>
                </c:pt>
                <c:pt idx="3">
                  <c:v>44.469569932157562</c:v>
                </c:pt>
                <c:pt idx="4">
                  <c:v>43.590635349720962</c:v>
                </c:pt>
                <c:pt idx="5">
                  <c:v>42.00971013164073</c:v>
                </c:pt>
                <c:pt idx="6">
                  <c:v>40.81385753716004</c:v>
                </c:pt>
                <c:pt idx="7">
                  <c:v>39.552023872232184</c:v>
                </c:pt>
                <c:pt idx="8">
                  <c:v>38.025959315026675</c:v>
                </c:pt>
                <c:pt idx="9">
                  <c:v>36.268303887463368</c:v>
                </c:pt>
                <c:pt idx="10">
                  <c:v>34.138135827385639</c:v>
                </c:pt>
                <c:pt idx="11">
                  <c:v>31.997944818731117</c:v>
                </c:pt>
                <c:pt idx="12">
                  <c:v>30.130918984788263</c:v>
                </c:pt>
                <c:pt idx="13">
                  <c:v>25.798484554970592</c:v>
                </c:pt>
              </c:numCache>
            </c:numRef>
          </c:xVal>
          <c:yVal>
            <c:numRef>
              <c:f>Arkusz1!$U$3:$U$16</c:f>
              <c:numCache>
                <c:formatCode>General</c:formatCode>
                <c:ptCount val="14"/>
                <c:pt idx="0">
                  <c:v>95.763400730768012</c:v>
                </c:pt>
                <c:pt idx="1">
                  <c:v>88.992820083848812</c:v>
                </c:pt>
                <c:pt idx="2">
                  <c:v>82.839634770309601</c:v>
                </c:pt>
                <c:pt idx="3">
                  <c:v>76.390489681657741</c:v>
                </c:pt>
                <c:pt idx="4">
                  <c:v>73.400637748470373</c:v>
                </c:pt>
                <c:pt idx="5">
                  <c:v>68.173062658396475</c:v>
                </c:pt>
                <c:pt idx="6">
                  <c:v>64.347062185802301</c:v>
                </c:pt>
                <c:pt idx="7">
                  <c:v>60.429758354525944</c:v>
                </c:pt>
                <c:pt idx="8">
                  <c:v>55.856509585429407</c:v>
                </c:pt>
                <c:pt idx="9">
                  <c:v>50.812191613281286</c:v>
                </c:pt>
                <c:pt idx="10">
                  <c:v>45.018709274166895</c:v>
                </c:pt>
                <c:pt idx="11">
                  <c:v>39.551012462454054</c:v>
                </c:pt>
                <c:pt idx="12">
                  <c:v>35.070195807324836</c:v>
                </c:pt>
                <c:pt idx="13">
                  <c:v>25.709985179868955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E8-486B-922F-9FCAA65B863D}"/>
            </c:ext>
          </c:extLst>
        </c:ser>
        <c:ser>
          <c:idx val="7"/>
          <c:order val="7"/>
          <c:tx>
            <c:v>R min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Arkusz1!$G$48:$G$58</c:f>
              <c:numCache>
                <c:formatCode>General</c:formatCode>
                <c:ptCount val="11"/>
                <c:pt idx="0">
                  <c:v>16.312728940679566</c:v>
                </c:pt>
                <c:pt idx="1">
                  <c:v>16.438072453419185</c:v>
                </c:pt>
                <c:pt idx="2">
                  <c:v>16.828046817458937</c:v>
                </c:pt>
                <c:pt idx="3">
                  <c:v>17.529168025641958</c:v>
                </c:pt>
                <c:pt idx="4">
                  <c:v>18.638014125599547</c:v>
                </c:pt>
                <c:pt idx="5">
                  <c:v>20.346647983825648</c:v>
                </c:pt>
                <c:pt idx="6">
                  <c:v>23.069682507225135</c:v>
                </c:pt>
                <c:pt idx="7">
                  <c:v>25.79268915274659</c:v>
                </c:pt>
                <c:pt idx="8">
                  <c:v>32.064797720908714</c:v>
                </c:pt>
                <c:pt idx="9">
                  <c:v>55.255894736210479</c:v>
                </c:pt>
                <c:pt idx="10">
                  <c:v>390.47033610996726</c:v>
                </c:pt>
              </c:numCache>
            </c:numRef>
          </c:xVal>
          <c:yVal>
            <c:numRef>
              <c:f>Arkusz1!$I$48:$I$58</c:f>
              <c:numCache>
                <c:formatCode>General</c:formatCode>
                <c:ptCount val="11"/>
                <c:pt idx="0">
                  <c:v>600</c:v>
                </c:pt>
                <c:pt idx="1">
                  <c:v>135.63635069566209</c:v>
                </c:pt>
                <c:pt idx="2">
                  <c:v>68.86438001772143</c:v>
                </c:pt>
                <c:pt idx="3">
                  <c:v>47.106010247388781</c:v>
                </c:pt>
                <c:pt idx="4">
                  <c:v>36.641971265096757</c:v>
                </c:pt>
                <c:pt idx="5">
                  <c:v>30.746264574151166</c:v>
                </c:pt>
                <c:pt idx="6">
                  <c:v>27.196667696779194</c:v>
                </c:pt>
                <c:pt idx="7">
                  <c:v>25.698435434050545</c:v>
                </c:pt>
                <c:pt idx="8">
                  <c:v>24.383865181637454</c:v>
                </c:pt>
                <c:pt idx="9">
                  <c:v>23.642973776924542</c:v>
                </c:pt>
                <c:pt idx="10">
                  <c:v>23.553040997018179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E8-486B-922F-9FCAA65B863D}"/>
            </c:ext>
          </c:extLst>
        </c:ser>
        <c:ser>
          <c:idx val="8"/>
          <c:order val="8"/>
          <c:tx>
            <c:v>V_min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Arkusz1!$B$13:$B$14</c:f>
              <c:numCache>
                <c:formatCode>General</c:formatCode>
                <c:ptCount val="2"/>
                <c:pt idx="0">
                  <c:v>16.312728940679566</c:v>
                </c:pt>
                <c:pt idx="1">
                  <c:v>16.312728940679566</c:v>
                </c:pt>
              </c:numCache>
            </c:numRef>
          </c:xVal>
          <c:yVal>
            <c:numRef>
              <c:f>Arkusz1!$C$13:$C$14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E8-486B-922F-9FCAA65B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3648"/>
        <c:axId val="790102896"/>
      </c:scatterChart>
      <c:valAx>
        <c:axId val="778913648"/>
        <c:scaling>
          <c:orientation val="minMax"/>
          <c:max val="32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</a:t>
                </a:r>
                <a:r>
                  <a:rPr lang="pl-PL" baseline="0"/>
                  <a:t> [kts]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0804136325064633"/>
              <c:y val="0.90123898602902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102896"/>
        <c:crosses val="autoZero"/>
        <c:crossBetween val="midCat"/>
      </c:valAx>
      <c:valAx>
        <c:axId val="7901028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 [ft]</a:t>
                </a:r>
              </a:p>
            </c:rich>
          </c:tx>
          <c:layout>
            <c:manualLayout>
              <c:xMode val="edge"/>
              <c:yMode val="edge"/>
              <c:x val="2.1303258145363407E-2"/>
              <c:y val="4.24241746461456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9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5174042373344"/>
          <c:y val="9.3924454415001066E-2"/>
          <c:w val="0.12195460151020161"/>
          <c:h val="0.78147930101707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500743</xdr:colOff>
      <xdr:row>46</xdr:row>
      <xdr:rowOff>0</xdr:rowOff>
    </xdr:from>
    <xdr:to>
      <xdr:col>33</xdr:col>
      <xdr:colOff>522514</xdr:colOff>
      <xdr:row>66</xdr:row>
      <xdr:rowOff>54429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375BE9A-3721-4E51-9E7D-97F32851A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8519\Desktop\SAE\SAEregular\stare\Excele\R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dnostki"/>
      <sheetName val="dane"/>
      <sheetName val="war. roz. - obc. - NIE MODYF."/>
      <sheetName val="Analiza masowa"/>
      <sheetName val="Analiza masowa wzgl SC"/>
      <sheetName val="Analiza mas. wzgl 0,25 SCA"/>
      <sheetName val="LR315"/>
      <sheetName val="PS20"/>
      <sheetName val="PS21"/>
      <sheetName val="PS22"/>
      <sheetName val="Charakterystyki aerodynamiczne "/>
      <sheetName val="Obrys"/>
      <sheetName val="Wytrzymałość skrzydła"/>
      <sheetName val="Obciążenia"/>
      <sheetName val="obciążenia poziomego"/>
      <sheetName val="wytrzym. poziomego v2"/>
      <sheetName val="wytrzym poziomego"/>
      <sheetName val="biegunowa predkosci"/>
      <sheetName val="Charakterystyki aero_plat_xflr"/>
      <sheetName val="Stateczność podłużna"/>
      <sheetName val="Podwozie przednie"/>
      <sheetName val="kalkulator warunków"/>
      <sheetName val="Neutral Point=XFLR"/>
      <sheetName val="Stateczność+aero-ML_upr"/>
      <sheetName val="stateczność xflr"/>
      <sheetName val="wychylenia steru "/>
      <sheetName val="zakręt"/>
      <sheetName val="statecznik pionowy i lotki"/>
      <sheetName val="obciążenia kadłuba"/>
      <sheetName val="obciążenia kadłuba (2)"/>
      <sheetName val="osią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X3">
            <v>0.25317100102551865</v>
          </cell>
        </row>
        <row r="4">
          <cell r="X4">
            <v>0.27243227039859286</v>
          </cell>
        </row>
        <row r="5">
          <cell r="X5">
            <v>0.29266806996239747</v>
          </cell>
        </row>
        <row r="6">
          <cell r="X6">
            <v>0.31737610435082492</v>
          </cell>
        </row>
        <row r="7">
          <cell r="X7">
            <v>0.33030388792666404</v>
          </cell>
        </row>
        <row r="8">
          <cell r="X8">
            <v>0.35563190326509947</v>
          </cell>
        </row>
        <row r="9">
          <cell r="X9">
            <v>0.37677735705493937</v>
          </cell>
        </row>
        <row r="10">
          <cell r="X10">
            <v>0.40120160471898703</v>
          </cell>
        </row>
        <row r="11">
          <cell r="X11">
            <v>0.43404996489327347</v>
          </cell>
        </row>
        <row r="12">
          <cell r="X12">
            <v>0.47713974254712921</v>
          </cell>
        </row>
        <row r="13">
          <cell r="X13">
            <v>0.53854311719524717</v>
          </cell>
        </row>
        <row r="14">
          <cell r="X14">
            <v>0.61299356236788771</v>
          </cell>
        </row>
        <row r="15">
          <cell r="X15">
            <v>0.69131396236894316</v>
          </cell>
        </row>
        <row r="16">
          <cell r="X16">
            <v>1.0926108189641588</v>
          </cell>
        </row>
        <row r="17">
          <cell r="X17">
            <v>1.1607900793579402</v>
          </cell>
        </row>
        <row r="18">
          <cell r="X18">
            <v>1.2903956891428503</v>
          </cell>
        </row>
        <row r="19">
          <cell r="X19">
            <v>1.3481342844350603</v>
          </cell>
        </row>
        <row r="20">
          <cell r="X20">
            <v>1.4052306193944031</v>
          </cell>
        </row>
        <row r="21">
          <cell r="X21">
            <v>1.4655585732170586</v>
          </cell>
        </row>
        <row r="22">
          <cell r="X22">
            <v>1.5196926453901394</v>
          </cell>
        </row>
        <row r="23">
          <cell r="X23">
            <v>1.5783841455515146</v>
          </cell>
        </row>
        <row r="24">
          <cell r="X24">
            <v>1.6258891720996855</v>
          </cell>
        </row>
        <row r="25">
          <cell r="X25">
            <v>1.6776409820998528</v>
          </cell>
        </row>
        <row r="26">
          <cell r="X26">
            <v>1.7330182864794204</v>
          </cell>
        </row>
        <row r="27">
          <cell r="X27">
            <v>1.7838381628706932</v>
          </cell>
        </row>
        <row r="28">
          <cell r="X28">
            <v>1.8399612757618939</v>
          </cell>
        </row>
        <row r="29">
          <cell r="X29">
            <v>1.8858717911693264</v>
          </cell>
        </row>
        <row r="30">
          <cell r="X30">
            <v>1.9426371643933942</v>
          </cell>
        </row>
        <row r="31">
          <cell r="X31">
            <v>1.9832031548416513</v>
          </cell>
        </row>
        <row r="32">
          <cell r="X32">
            <v>2.0376485256123242</v>
          </cell>
        </row>
        <row r="33">
          <cell r="X33">
            <v>2.0753767727133559</v>
          </cell>
        </row>
        <row r="34">
          <cell r="X34">
            <v>2.1239598776310231</v>
          </cell>
        </row>
        <row r="35">
          <cell r="X35">
            <v>2.1615432880940411</v>
          </cell>
        </row>
        <row r="36">
          <cell r="X36">
            <v>2.2010325082953899</v>
          </cell>
        </row>
        <row r="37">
          <cell r="X37">
            <v>2.2421168936987712</v>
          </cell>
        </row>
        <row r="38">
          <cell r="X38">
            <v>2.2669402906681175</v>
          </cell>
        </row>
        <row r="39">
          <cell r="X39">
            <v>2.3159172711018723</v>
          </cell>
        </row>
        <row r="40">
          <cell r="X40">
            <v>2.3152822467420981</v>
          </cell>
        </row>
        <row r="41">
          <cell r="X41">
            <v>2.3225817599332395</v>
          </cell>
        </row>
        <row r="42">
          <cell r="X42">
            <v>2.3339419314791154</v>
          </cell>
        </row>
        <row r="43">
          <cell r="X43">
            <v>2.358559540213518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B13">
            <v>18.233041367214952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96CF-7D2C-4284-825A-564CDE0C8D53}">
  <dimension ref="A1:BM46"/>
  <sheetViews>
    <sheetView tabSelected="1" topLeftCell="A13" zoomScaleNormal="100" workbookViewId="0">
      <selection activeCell="F22" sqref="F22"/>
    </sheetView>
  </sheetViews>
  <sheetFormatPr defaultRowHeight="14.4" x14ac:dyDescent="0.3"/>
  <cols>
    <col min="1" max="1" width="6.6640625" customWidth="1"/>
    <col min="2" max="2" width="17.6640625" bestFit="1" customWidth="1"/>
    <col min="3" max="3" width="30.88671875" bestFit="1" customWidth="1"/>
    <col min="4" max="5" width="38" customWidth="1"/>
    <col min="6" max="6" width="20.33203125" customWidth="1"/>
    <col min="7" max="14" width="11.88671875" customWidth="1"/>
    <col min="15" max="15" width="14.6640625" customWidth="1"/>
    <col min="16" max="18" width="11.88671875" customWidth="1"/>
    <col min="19" max="19" width="14.5546875" customWidth="1"/>
    <col min="20" max="21" width="11.88671875" customWidth="1"/>
  </cols>
  <sheetData>
    <row r="1" spans="1:21" s="37" customFormat="1" ht="78" customHeight="1" x14ac:dyDescent="0.3">
      <c r="A1"/>
      <c r="B1"/>
      <c r="D1" s="73" t="s">
        <v>0</v>
      </c>
      <c r="E1" s="73"/>
      <c r="F1" s="42" t="s">
        <v>1</v>
      </c>
      <c r="G1" s="38" t="s">
        <v>2</v>
      </c>
      <c r="H1" s="38" t="s">
        <v>3</v>
      </c>
      <c r="I1" s="38" t="s">
        <v>4</v>
      </c>
      <c r="J1" s="38" t="s">
        <v>5</v>
      </c>
      <c r="K1" s="38" t="s">
        <v>6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  <c r="Q1" s="38" t="s">
        <v>12</v>
      </c>
      <c r="R1" s="38" t="s">
        <v>13</v>
      </c>
      <c r="S1" s="39" t="s">
        <v>14</v>
      </c>
      <c r="T1" s="91" t="s">
        <v>15</v>
      </c>
      <c r="U1" s="40" t="s">
        <v>16</v>
      </c>
    </row>
    <row r="2" spans="1:21" x14ac:dyDescent="0.3">
      <c r="A2" t="s">
        <v>17</v>
      </c>
      <c r="B2" s="75" t="s">
        <v>18</v>
      </c>
      <c r="F2" t="s">
        <v>19</v>
      </c>
      <c r="G2" s="43">
        <v>1</v>
      </c>
      <c r="H2" s="47">
        <v>2</v>
      </c>
      <c r="I2" s="47">
        <v>3</v>
      </c>
      <c r="J2" s="47">
        <v>4</v>
      </c>
      <c r="K2" s="47">
        <v>5</v>
      </c>
      <c r="L2" s="47">
        <v>6</v>
      </c>
      <c r="M2" s="47">
        <v>7</v>
      </c>
      <c r="N2" s="47">
        <v>8</v>
      </c>
      <c r="O2" s="47">
        <v>9</v>
      </c>
      <c r="P2" s="47">
        <v>10</v>
      </c>
      <c r="Q2" s="47">
        <v>11</v>
      </c>
      <c r="R2" s="47">
        <v>12</v>
      </c>
      <c r="S2" s="41">
        <v>13</v>
      </c>
      <c r="T2" s="92"/>
    </row>
    <row r="3" spans="1:21" s="2" customFormat="1" x14ac:dyDescent="0.3">
      <c r="A3" s="87"/>
      <c r="B3" s="114" t="s">
        <v>110</v>
      </c>
      <c r="C3" s="8" t="s">
        <v>20</v>
      </c>
      <c r="E3" s="19"/>
      <c r="F3" s="19" t="s">
        <v>21</v>
      </c>
      <c r="G3" s="69" t="s">
        <v>22</v>
      </c>
      <c r="H3" s="70"/>
      <c r="I3" s="70"/>
      <c r="J3" s="70" t="s">
        <v>22</v>
      </c>
      <c r="K3" s="70" t="s">
        <v>22</v>
      </c>
      <c r="L3" s="70" t="s">
        <v>22</v>
      </c>
      <c r="M3" s="70"/>
      <c r="N3" s="70"/>
      <c r="O3" s="70"/>
      <c r="P3" s="70"/>
      <c r="Q3" s="70"/>
      <c r="R3" s="70" t="s">
        <v>22</v>
      </c>
      <c r="S3" s="71"/>
      <c r="T3" s="93"/>
      <c r="U3" s="25"/>
    </row>
    <row r="4" spans="1:21" s="2" customFormat="1" x14ac:dyDescent="0.3">
      <c r="A4" s="86"/>
      <c r="B4" s="114" t="s">
        <v>110</v>
      </c>
      <c r="C4" s="8"/>
      <c r="D4" s="14" t="s">
        <v>23</v>
      </c>
      <c r="E4" s="19"/>
      <c r="F4" s="19">
        <v>88</v>
      </c>
      <c r="G4" s="44" t="s">
        <v>24</v>
      </c>
      <c r="H4" s="26"/>
      <c r="I4" s="26"/>
      <c r="J4" s="26"/>
      <c r="K4" s="26" t="s">
        <v>24</v>
      </c>
      <c r="L4" s="26"/>
      <c r="M4" s="26"/>
      <c r="N4" s="26"/>
      <c r="O4" s="26"/>
      <c r="P4" s="26"/>
      <c r="Q4" s="26"/>
      <c r="R4" s="26"/>
      <c r="S4" s="48"/>
      <c r="T4" s="94"/>
      <c r="U4" s="26"/>
    </row>
    <row r="5" spans="1:21" s="2" customFormat="1" x14ac:dyDescent="0.3">
      <c r="A5" s="86"/>
      <c r="B5" s="114" t="s">
        <v>110</v>
      </c>
      <c r="D5" s="14" t="s">
        <v>25</v>
      </c>
      <c r="E5" s="19"/>
      <c r="F5" s="19">
        <v>110</v>
      </c>
      <c r="G5" s="44"/>
      <c r="H5" s="26"/>
      <c r="I5" s="26"/>
      <c r="J5" s="26" t="s">
        <v>24</v>
      </c>
      <c r="K5" s="26"/>
      <c r="L5" s="26" t="s">
        <v>24</v>
      </c>
      <c r="M5" s="26"/>
      <c r="N5" s="26"/>
      <c r="O5" s="26"/>
      <c r="P5" s="26"/>
      <c r="Q5" s="26"/>
      <c r="R5" s="26" t="s">
        <v>24</v>
      </c>
      <c r="S5" s="48"/>
      <c r="T5" s="94"/>
      <c r="U5" s="26"/>
    </row>
    <row r="6" spans="1:21" s="3" customFormat="1" x14ac:dyDescent="0.3">
      <c r="A6" s="86"/>
      <c r="B6" s="114" t="s">
        <v>110</v>
      </c>
      <c r="C6" s="9" t="s">
        <v>26</v>
      </c>
      <c r="E6" s="20"/>
      <c r="F6" s="20">
        <v>44</v>
      </c>
      <c r="G6" s="66"/>
      <c r="H6" s="67" t="s">
        <v>22</v>
      </c>
      <c r="I6" s="67" t="s">
        <v>22</v>
      </c>
      <c r="J6" s="67"/>
      <c r="K6" s="67"/>
      <c r="L6" s="67"/>
      <c r="M6" s="67"/>
      <c r="N6" s="67"/>
      <c r="O6" s="67"/>
      <c r="P6" s="67"/>
      <c r="Q6" s="67"/>
      <c r="R6" s="67"/>
      <c r="S6" s="68"/>
      <c r="T6" s="95"/>
      <c r="U6" s="15"/>
    </row>
    <row r="7" spans="1:21" s="3" customFormat="1" x14ac:dyDescent="0.3">
      <c r="A7" s="86"/>
      <c r="B7" s="114" t="s">
        <v>110</v>
      </c>
      <c r="C7" s="9"/>
      <c r="D7" s="15" t="s">
        <v>27</v>
      </c>
      <c r="E7" s="20"/>
      <c r="F7" s="20">
        <v>151</v>
      </c>
      <c r="G7" s="45"/>
      <c r="H7" s="28" t="s">
        <v>24</v>
      </c>
      <c r="I7" s="28" t="s">
        <v>24</v>
      </c>
      <c r="J7" s="28"/>
      <c r="K7" s="28"/>
      <c r="L7" s="28"/>
      <c r="M7" s="28"/>
      <c r="N7" s="28"/>
      <c r="O7" s="28"/>
      <c r="P7" s="28"/>
      <c r="Q7" s="28"/>
      <c r="R7" s="27"/>
      <c r="S7" s="29"/>
      <c r="T7" s="96"/>
      <c r="U7" s="28" t="s">
        <v>24</v>
      </c>
    </row>
    <row r="8" spans="1:21" s="3" customFormat="1" x14ac:dyDescent="0.3">
      <c r="A8" s="86" t="s">
        <v>28</v>
      </c>
      <c r="B8" s="114" t="s">
        <v>110</v>
      </c>
      <c r="C8" s="105"/>
      <c r="D8" s="15" t="s">
        <v>29</v>
      </c>
      <c r="E8" s="20"/>
      <c r="F8" s="20" t="s">
        <v>30</v>
      </c>
      <c r="G8" s="45"/>
      <c r="H8" s="28"/>
      <c r="I8" s="28"/>
      <c r="J8" s="28"/>
      <c r="K8" s="28"/>
      <c r="L8" s="28"/>
      <c r="M8" s="28"/>
      <c r="N8" s="28"/>
      <c r="O8" s="28"/>
      <c r="P8" s="28"/>
      <c r="Q8" s="27"/>
      <c r="R8" s="27"/>
      <c r="S8" s="29"/>
      <c r="T8" s="96"/>
      <c r="U8" s="28"/>
    </row>
    <row r="9" spans="1:21" s="3" customFormat="1" x14ac:dyDescent="0.3">
      <c r="A9" s="86" t="s">
        <v>28</v>
      </c>
      <c r="B9" s="114" t="s">
        <v>110</v>
      </c>
      <c r="C9" s="105"/>
      <c r="D9" s="15" t="s">
        <v>31</v>
      </c>
      <c r="E9" s="20"/>
      <c r="F9" s="20" t="s">
        <v>32</v>
      </c>
      <c r="G9" s="45"/>
      <c r="H9" s="28"/>
      <c r="I9" s="28"/>
      <c r="J9" s="28"/>
      <c r="K9" s="28"/>
      <c r="L9" s="28"/>
      <c r="M9" s="28"/>
      <c r="N9" s="28"/>
      <c r="O9" s="28"/>
      <c r="P9" s="28"/>
      <c r="Q9" s="27"/>
      <c r="R9" s="27"/>
      <c r="S9" s="29"/>
      <c r="T9" s="96"/>
      <c r="U9" s="28"/>
    </row>
    <row r="10" spans="1:21" s="3" customFormat="1" x14ac:dyDescent="0.3">
      <c r="A10" s="86" t="s">
        <v>33</v>
      </c>
      <c r="B10" s="114" t="s">
        <v>110</v>
      </c>
      <c r="D10" s="106" t="s">
        <v>34</v>
      </c>
      <c r="E10" s="20"/>
      <c r="F10" s="20">
        <v>389</v>
      </c>
      <c r="G10" s="45"/>
      <c r="H10" s="28" t="s">
        <v>24</v>
      </c>
      <c r="I10" s="28" t="s">
        <v>24</v>
      </c>
      <c r="J10" s="28"/>
      <c r="K10" s="28"/>
      <c r="L10" s="28"/>
      <c r="M10" s="28"/>
      <c r="N10" s="28"/>
      <c r="O10" s="28"/>
      <c r="P10" s="28"/>
      <c r="Q10" s="27"/>
      <c r="R10" s="28"/>
      <c r="S10" s="29"/>
      <c r="T10" s="96"/>
      <c r="U10" s="28"/>
    </row>
    <row r="11" spans="1:21" s="4" customFormat="1" x14ac:dyDescent="0.3">
      <c r="A11" s="86"/>
      <c r="B11" s="112"/>
      <c r="C11" s="10" t="s">
        <v>35</v>
      </c>
      <c r="E11" s="21"/>
      <c r="F11" s="21" t="s">
        <v>21</v>
      </c>
      <c r="G11" s="62" t="s">
        <v>22</v>
      </c>
      <c r="H11" s="64"/>
      <c r="I11" s="64"/>
      <c r="J11" s="64" t="s">
        <v>22</v>
      </c>
      <c r="K11" s="64" t="s">
        <v>22</v>
      </c>
      <c r="L11" s="64" t="s">
        <v>22</v>
      </c>
      <c r="M11" s="64" t="s">
        <v>22</v>
      </c>
      <c r="N11" s="64" t="s">
        <v>22</v>
      </c>
      <c r="O11" s="63" t="s">
        <v>22</v>
      </c>
      <c r="P11" s="64" t="s">
        <v>22</v>
      </c>
      <c r="Q11" s="63" t="s">
        <v>22</v>
      </c>
      <c r="R11" s="64" t="s">
        <v>22</v>
      </c>
      <c r="S11" s="65" t="s">
        <v>22</v>
      </c>
      <c r="T11" s="97"/>
      <c r="U11" s="31"/>
    </row>
    <row r="12" spans="1:21" s="4" customFormat="1" x14ac:dyDescent="0.3">
      <c r="A12" s="86"/>
      <c r="B12" s="114" t="s">
        <v>108</v>
      </c>
      <c r="C12" s="10"/>
      <c r="D12" s="16" t="s">
        <v>36</v>
      </c>
      <c r="E12" s="21"/>
      <c r="F12" s="21">
        <v>156</v>
      </c>
      <c r="G12" s="46" t="s">
        <v>24</v>
      </c>
      <c r="H12" s="30"/>
      <c r="I12" s="31"/>
      <c r="J12" s="31"/>
      <c r="K12" s="30" t="s">
        <v>24</v>
      </c>
      <c r="L12" s="31"/>
      <c r="M12" s="31"/>
      <c r="N12" s="31" t="s">
        <v>24</v>
      </c>
      <c r="O12" s="30"/>
      <c r="P12" s="31"/>
      <c r="Q12" s="31"/>
      <c r="R12" s="31"/>
      <c r="S12" s="32"/>
      <c r="T12" s="98"/>
      <c r="U12" s="31"/>
    </row>
    <row r="13" spans="1:21" s="4" customFormat="1" x14ac:dyDescent="0.3">
      <c r="A13" s="86"/>
      <c r="B13" s="112"/>
      <c r="C13" s="10"/>
      <c r="D13" s="16" t="s">
        <v>37</v>
      </c>
      <c r="E13" s="21"/>
      <c r="F13" s="21" t="s">
        <v>21</v>
      </c>
      <c r="G13" s="62" t="s">
        <v>22</v>
      </c>
      <c r="H13" s="63"/>
      <c r="I13" s="64"/>
      <c r="J13" s="64" t="s">
        <v>22</v>
      </c>
      <c r="K13" s="64"/>
      <c r="L13" s="64" t="s">
        <v>22</v>
      </c>
      <c r="M13" s="64" t="s">
        <v>22</v>
      </c>
      <c r="N13" s="64"/>
      <c r="O13" s="64" t="s">
        <v>22</v>
      </c>
      <c r="P13" s="64" t="s">
        <v>22</v>
      </c>
      <c r="Q13" s="64" t="s">
        <v>22</v>
      </c>
      <c r="R13" s="64" t="s">
        <v>22</v>
      </c>
      <c r="S13" s="65" t="s">
        <v>22</v>
      </c>
      <c r="T13" s="97"/>
      <c r="U13" s="31"/>
    </row>
    <row r="14" spans="1:21" s="4" customFormat="1" x14ac:dyDescent="0.3">
      <c r="A14" s="86"/>
      <c r="B14" s="112"/>
      <c r="C14" s="10"/>
      <c r="E14" s="21" t="s">
        <v>38</v>
      </c>
      <c r="F14" s="21">
        <v>293</v>
      </c>
      <c r="G14" s="46" t="s">
        <v>24</v>
      </c>
      <c r="H14" s="30"/>
      <c r="I14" s="31"/>
      <c r="J14" s="31" t="s">
        <v>24</v>
      </c>
      <c r="K14" s="31"/>
      <c r="L14" s="31" t="s">
        <v>24</v>
      </c>
      <c r="M14" s="31" t="s">
        <v>24</v>
      </c>
      <c r="N14" s="31"/>
      <c r="O14" s="31" t="s">
        <v>24</v>
      </c>
      <c r="P14" s="31"/>
      <c r="Q14" s="31"/>
      <c r="R14" s="31"/>
      <c r="S14" s="32"/>
      <c r="T14" s="98"/>
      <c r="U14" s="31"/>
    </row>
    <row r="15" spans="1:21" s="4" customFormat="1" x14ac:dyDescent="0.3">
      <c r="A15" s="86"/>
      <c r="B15" s="114" t="s">
        <v>110</v>
      </c>
      <c r="C15" s="10"/>
      <c r="E15" s="115" t="s">
        <v>106</v>
      </c>
      <c r="F15" s="21" t="s">
        <v>107</v>
      </c>
      <c r="G15" s="30" t="s">
        <v>24</v>
      </c>
      <c r="H15" s="30"/>
      <c r="I15" s="31"/>
      <c r="J15" s="31"/>
      <c r="K15" s="31"/>
      <c r="L15" s="31" t="s">
        <v>24</v>
      </c>
      <c r="M15" s="31"/>
      <c r="N15" s="31"/>
      <c r="O15" s="31"/>
      <c r="P15" s="31"/>
      <c r="Q15" s="31"/>
      <c r="R15" s="31"/>
      <c r="S15" s="32"/>
      <c r="T15" s="98"/>
      <c r="U15" s="31"/>
    </row>
    <row r="16" spans="1:21" s="4" customFormat="1" ht="13.5" customHeight="1" x14ac:dyDescent="0.3">
      <c r="A16" s="86" t="s">
        <v>114</v>
      </c>
      <c r="B16" s="123" t="s">
        <v>39</v>
      </c>
      <c r="C16" s="10"/>
      <c r="E16" s="21" t="s">
        <v>40</v>
      </c>
      <c r="F16" s="21">
        <v>391</v>
      </c>
      <c r="G16" s="30"/>
      <c r="H16" s="31"/>
      <c r="I16" s="31"/>
      <c r="J16" s="31"/>
      <c r="K16" s="31"/>
      <c r="L16" s="31" t="s">
        <v>24</v>
      </c>
      <c r="M16" s="31"/>
      <c r="N16" s="31"/>
      <c r="O16" s="31" t="s">
        <v>24</v>
      </c>
      <c r="P16" s="31"/>
      <c r="Q16" s="31"/>
      <c r="R16" s="31"/>
      <c r="S16" s="32"/>
      <c r="T16" s="98"/>
      <c r="U16" s="31" t="s">
        <v>24</v>
      </c>
    </row>
    <row r="17" spans="1:21" s="4" customFormat="1" x14ac:dyDescent="0.3">
      <c r="A17" s="86"/>
      <c r="B17" s="123" t="s">
        <v>39</v>
      </c>
      <c r="C17" s="10"/>
      <c r="E17" s="21" t="s">
        <v>41</v>
      </c>
      <c r="F17" s="21">
        <v>328</v>
      </c>
      <c r="G17" s="30"/>
      <c r="H17" s="31"/>
      <c r="I17" s="31"/>
      <c r="J17" s="31"/>
      <c r="K17" s="31"/>
      <c r="L17" s="31" t="s">
        <v>24</v>
      </c>
      <c r="M17" s="31"/>
      <c r="N17" s="31"/>
      <c r="O17" s="31" t="s">
        <v>24</v>
      </c>
      <c r="P17" s="31"/>
      <c r="Q17" s="31"/>
      <c r="R17" s="31"/>
      <c r="S17" s="32"/>
      <c r="T17" s="98"/>
      <c r="U17" s="31"/>
    </row>
    <row r="18" spans="1:21" s="4" customFormat="1" x14ac:dyDescent="0.3">
      <c r="A18" s="86"/>
      <c r="B18" s="114" t="s">
        <v>42</v>
      </c>
      <c r="C18" s="10"/>
      <c r="E18" s="21" t="s">
        <v>43</v>
      </c>
      <c r="F18" s="21">
        <v>214</v>
      </c>
      <c r="G18" s="30"/>
      <c r="H18" s="31"/>
      <c r="I18" s="31"/>
      <c r="J18" s="31"/>
      <c r="K18" s="31"/>
      <c r="L18" s="31" t="s">
        <v>24</v>
      </c>
      <c r="M18" s="31" t="s">
        <v>24</v>
      </c>
      <c r="N18" s="31"/>
      <c r="O18" s="31" t="s">
        <v>24</v>
      </c>
      <c r="P18" s="31"/>
      <c r="Q18" s="31"/>
      <c r="R18" s="31"/>
      <c r="S18" s="32"/>
      <c r="T18" s="98"/>
      <c r="U18" s="31"/>
    </row>
    <row r="19" spans="1:21" s="4" customFormat="1" x14ac:dyDescent="0.3">
      <c r="A19" s="86"/>
      <c r="B19" s="121"/>
      <c r="C19" s="10"/>
      <c r="E19" s="110" t="s">
        <v>44</v>
      </c>
      <c r="F19" s="21">
        <v>151</v>
      </c>
      <c r="G19" s="30"/>
      <c r="H19" s="31"/>
      <c r="I19" s="31"/>
      <c r="J19" s="31"/>
      <c r="K19" s="31"/>
      <c r="L19" s="31" t="s">
        <v>24</v>
      </c>
      <c r="M19" s="31" t="s">
        <v>24</v>
      </c>
      <c r="N19" s="31"/>
      <c r="O19" s="31" t="s">
        <v>24</v>
      </c>
      <c r="P19" s="31"/>
      <c r="Q19" s="31"/>
      <c r="R19" s="31"/>
      <c r="S19" s="32"/>
      <c r="T19" s="98"/>
      <c r="U19" s="31"/>
    </row>
    <row r="20" spans="1:21" s="4" customFormat="1" x14ac:dyDescent="0.3">
      <c r="A20" s="86"/>
      <c r="B20" s="125"/>
      <c r="C20" s="10"/>
      <c r="D20" s="16"/>
      <c r="E20" s="21" t="s">
        <v>45</v>
      </c>
      <c r="F20" s="21">
        <v>116</v>
      </c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 t="s">
        <v>24</v>
      </c>
      <c r="R20" s="31"/>
      <c r="S20" s="32"/>
      <c r="T20" s="98"/>
      <c r="U20" s="31"/>
    </row>
    <row r="21" spans="1:21" s="4" customFormat="1" x14ac:dyDescent="0.3">
      <c r="A21" s="86"/>
      <c r="B21" s="124" t="s">
        <v>109</v>
      </c>
      <c r="C21" s="10"/>
      <c r="D21" s="16"/>
      <c r="E21" s="21" t="s">
        <v>46</v>
      </c>
      <c r="F21" s="21">
        <v>215</v>
      </c>
      <c r="G21" s="30"/>
      <c r="H21" s="31"/>
      <c r="I21" s="31"/>
      <c r="J21" s="31"/>
      <c r="K21" s="31"/>
      <c r="L21" s="31" t="s">
        <v>24</v>
      </c>
      <c r="M21" s="31"/>
      <c r="N21" s="31"/>
      <c r="O21" s="31" t="s">
        <v>24</v>
      </c>
      <c r="P21" s="31"/>
      <c r="Q21" s="31"/>
      <c r="R21" s="31" t="s">
        <v>24</v>
      </c>
      <c r="S21" s="32"/>
      <c r="T21" s="98"/>
      <c r="U21" s="31" t="s">
        <v>24</v>
      </c>
    </row>
    <row r="22" spans="1:21" s="4" customFormat="1" x14ac:dyDescent="0.3">
      <c r="A22" s="86"/>
      <c r="B22" s="127"/>
      <c r="C22" s="10"/>
      <c r="D22" s="16"/>
      <c r="E22" s="21" t="s">
        <v>47</v>
      </c>
      <c r="F22" s="21">
        <v>165</v>
      </c>
      <c r="G22" s="30"/>
      <c r="H22" s="31"/>
      <c r="I22" s="31"/>
      <c r="J22" s="31"/>
      <c r="K22" s="31"/>
      <c r="L22" s="31" t="s">
        <v>24</v>
      </c>
      <c r="M22" s="31" t="s">
        <v>24</v>
      </c>
      <c r="N22" s="31"/>
      <c r="O22" s="31" t="s">
        <v>24</v>
      </c>
      <c r="P22" s="31"/>
      <c r="Q22" s="31"/>
      <c r="R22" s="31"/>
      <c r="S22" s="32"/>
      <c r="T22" s="98"/>
      <c r="U22" s="31"/>
    </row>
    <row r="23" spans="1:21" s="4" customFormat="1" x14ac:dyDescent="0.3">
      <c r="A23" s="86"/>
      <c r="B23" s="128" t="s">
        <v>42</v>
      </c>
      <c r="C23" s="10"/>
      <c r="D23" s="16"/>
      <c r="E23" s="21" t="s">
        <v>48</v>
      </c>
      <c r="F23" s="21">
        <v>454</v>
      </c>
      <c r="G23" s="30"/>
      <c r="H23" s="31"/>
      <c r="I23" s="31"/>
      <c r="J23" s="31"/>
      <c r="K23" s="31"/>
      <c r="L23" s="31"/>
      <c r="M23" s="31"/>
      <c r="N23" s="31"/>
      <c r="O23" s="31" t="s">
        <v>24</v>
      </c>
      <c r="P23" s="31" t="s">
        <v>24</v>
      </c>
      <c r="Q23" s="31"/>
      <c r="R23" s="31"/>
      <c r="S23" s="32" t="s">
        <v>24</v>
      </c>
      <c r="T23" s="98"/>
      <c r="U23" s="31" t="s">
        <v>24</v>
      </c>
    </row>
    <row r="24" spans="1:21" s="4" customFormat="1" x14ac:dyDescent="0.3">
      <c r="A24" s="86"/>
      <c r="B24" s="119"/>
      <c r="C24" s="10"/>
      <c r="D24" s="16"/>
      <c r="E24" s="21" t="s">
        <v>49</v>
      </c>
      <c r="F24" s="21">
        <v>259</v>
      </c>
      <c r="G24" s="30"/>
      <c r="H24" s="31"/>
      <c r="I24" s="31"/>
      <c r="J24" s="31"/>
      <c r="K24" s="31"/>
      <c r="L24" s="31" t="s">
        <v>24</v>
      </c>
      <c r="M24" s="31"/>
      <c r="N24" s="31"/>
      <c r="O24" s="31" t="s">
        <v>24</v>
      </c>
      <c r="P24" s="88" t="s">
        <v>24</v>
      </c>
      <c r="Q24" s="31"/>
      <c r="R24" s="31"/>
      <c r="S24" s="32" t="s">
        <v>24</v>
      </c>
      <c r="T24" s="98"/>
      <c r="U24" s="31"/>
    </row>
    <row r="25" spans="1:21" s="4" customFormat="1" x14ac:dyDescent="0.3">
      <c r="A25" s="86"/>
      <c r="B25" s="119" t="s">
        <v>42</v>
      </c>
      <c r="C25" s="10"/>
      <c r="D25" s="16"/>
      <c r="E25" s="21" t="s">
        <v>50</v>
      </c>
      <c r="F25" s="21">
        <v>93</v>
      </c>
      <c r="G25" s="30"/>
      <c r="H25" s="31" t="s">
        <v>24</v>
      </c>
      <c r="I25" s="31"/>
      <c r="J25" s="31"/>
      <c r="K25" s="31"/>
      <c r="L25" s="31"/>
      <c r="M25" s="31"/>
      <c r="N25" s="31"/>
      <c r="O25" s="31"/>
      <c r="P25" s="88"/>
      <c r="Q25" s="31"/>
      <c r="R25" s="31"/>
      <c r="S25" s="32" t="s">
        <v>24</v>
      </c>
      <c r="T25" s="98"/>
      <c r="U25" s="31"/>
    </row>
    <row r="26" spans="1:21" s="4" customFormat="1" x14ac:dyDescent="0.3">
      <c r="A26" s="86"/>
      <c r="B26" s="111"/>
      <c r="C26" s="10"/>
      <c r="D26" s="16" t="s">
        <v>51</v>
      </c>
      <c r="E26" s="21"/>
      <c r="F26" s="21" t="s">
        <v>21</v>
      </c>
      <c r="G26" s="63"/>
      <c r="H26" s="64"/>
      <c r="I26" s="64"/>
      <c r="J26" s="64"/>
      <c r="K26" s="64"/>
      <c r="L26" s="64"/>
      <c r="M26" s="64"/>
      <c r="N26" s="64"/>
      <c r="O26" s="64"/>
      <c r="P26" s="72" t="s">
        <v>22</v>
      </c>
      <c r="Q26" s="64" t="s">
        <v>22</v>
      </c>
      <c r="R26" s="64"/>
      <c r="S26" s="65"/>
      <c r="T26" s="97"/>
      <c r="U26" s="31"/>
    </row>
    <row r="27" spans="1:21" s="4" customFormat="1" x14ac:dyDescent="0.3">
      <c r="A27" s="86"/>
      <c r="B27" s="126" t="s">
        <v>42</v>
      </c>
      <c r="C27" s="10"/>
      <c r="E27" s="21" t="s">
        <v>52</v>
      </c>
      <c r="F27" s="21">
        <v>47</v>
      </c>
      <c r="G27" s="30"/>
      <c r="H27" s="31"/>
      <c r="I27" s="31"/>
      <c r="J27" s="31"/>
      <c r="K27" s="31"/>
      <c r="L27" s="31"/>
      <c r="M27" s="31"/>
      <c r="N27" s="31"/>
      <c r="O27" s="31"/>
      <c r="P27" s="49"/>
      <c r="Q27" s="31" t="s">
        <v>24</v>
      </c>
      <c r="R27" s="31"/>
      <c r="S27" s="32"/>
      <c r="T27" s="98"/>
      <c r="U27" s="31"/>
    </row>
    <row r="28" spans="1:21" s="4" customFormat="1" x14ac:dyDescent="0.3">
      <c r="A28" s="86"/>
      <c r="B28" s="126" t="s">
        <v>42</v>
      </c>
      <c r="C28" s="10"/>
      <c r="D28" s="16"/>
      <c r="E28" s="21" t="s">
        <v>53</v>
      </c>
      <c r="F28" s="21">
        <v>110</v>
      </c>
      <c r="G28" s="30"/>
      <c r="H28" s="31"/>
      <c r="I28" s="31"/>
      <c r="J28" s="31"/>
      <c r="K28" s="31"/>
      <c r="L28" s="31"/>
      <c r="M28" s="31"/>
      <c r="N28" s="31"/>
      <c r="O28" s="31"/>
      <c r="P28" s="31" t="s">
        <v>24</v>
      </c>
      <c r="Q28" s="31"/>
      <c r="R28" s="31"/>
      <c r="S28" s="32"/>
      <c r="T28" s="98"/>
      <c r="U28" s="31"/>
    </row>
    <row r="29" spans="1:21" s="5" customFormat="1" x14ac:dyDescent="0.3">
      <c r="A29" s="86"/>
      <c r="B29" s="116"/>
      <c r="C29" s="11" t="s">
        <v>54</v>
      </c>
      <c r="E29" s="22"/>
      <c r="F29" s="22" t="s">
        <v>21</v>
      </c>
      <c r="G29" s="58"/>
      <c r="H29" s="59"/>
      <c r="I29" s="59"/>
      <c r="J29" s="59"/>
      <c r="K29" s="59"/>
      <c r="L29" s="59"/>
      <c r="M29" s="59" t="s">
        <v>22</v>
      </c>
      <c r="N29" s="60" t="s">
        <v>22</v>
      </c>
      <c r="O29" s="59"/>
      <c r="P29" s="59"/>
      <c r="Q29" s="59"/>
      <c r="R29" s="59"/>
      <c r="S29" s="61" t="s">
        <v>22</v>
      </c>
      <c r="T29" s="99"/>
      <c r="U29" s="34"/>
    </row>
    <row r="30" spans="1:21" s="5" customFormat="1" x14ac:dyDescent="0.3">
      <c r="A30" s="86"/>
      <c r="B30" s="116"/>
      <c r="C30" s="11"/>
      <c r="D30" s="5" t="s">
        <v>55</v>
      </c>
      <c r="E30" s="22"/>
      <c r="F30" s="22">
        <v>65</v>
      </c>
      <c r="G30" s="58"/>
      <c r="H30" s="90" t="s">
        <v>24</v>
      </c>
      <c r="I30" s="59"/>
      <c r="J30" s="59"/>
      <c r="K30" s="59"/>
      <c r="L30" s="59"/>
      <c r="M30" s="59"/>
      <c r="N30" s="60"/>
      <c r="O30" s="59"/>
      <c r="P30" s="59"/>
      <c r="Q30" s="59"/>
      <c r="R30" s="59"/>
      <c r="S30" s="61"/>
      <c r="T30" s="99"/>
      <c r="U30" s="34"/>
    </row>
    <row r="31" spans="1:21" s="5" customFormat="1" x14ac:dyDescent="0.3">
      <c r="A31" s="86"/>
      <c r="B31" s="117"/>
      <c r="C31" s="11"/>
      <c r="D31" s="5" t="s">
        <v>56</v>
      </c>
      <c r="E31" s="22"/>
      <c r="F31" s="22">
        <v>44</v>
      </c>
      <c r="G31" s="58"/>
      <c r="H31" s="90" t="s">
        <v>24</v>
      </c>
      <c r="I31" s="59"/>
      <c r="J31" s="59"/>
      <c r="K31" s="59"/>
      <c r="L31" s="59"/>
      <c r="M31" s="59"/>
      <c r="N31" s="60"/>
      <c r="O31" s="59"/>
      <c r="P31" s="59"/>
      <c r="Q31" s="59"/>
      <c r="R31" s="59"/>
      <c r="S31" s="61"/>
      <c r="T31" s="99"/>
      <c r="U31" s="34"/>
    </row>
    <row r="32" spans="1:21" s="5" customFormat="1" x14ac:dyDescent="0.3">
      <c r="A32" s="86" t="s">
        <v>33</v>
      </c>
      <c r="B32" s="117"/>
      <c r="C32" s="11"/>
      <c r="D32" s="107" t="s">
        <v>57</v>
      </c>
      <c r="E32" s="22"/>
      <c r="F32" s="22">
        <v>244</v>
      </c>
      <c r="G32" s="58"/>
      <c r="H32" s="90"/>
      <c r="I32" s="59"/>
      <c r="J32" s="59"/>
      <c r="K32" s="59"/>
      <c r="L32" s="59"/>
      <c r="M32" s="59"/>
      <c r="N32" s="60"/>
      <c r="O32" s="59"/>
      <c r="P32" s="59"/>
      <c r="Q32" s="59"/>
      <c r="R32" s="59"/>
      <c r="S32" s="61"/>
      <c r="T32" s="99"/>
      <c r="U32" s="34"/>
    </row>
    <row r="33" spans="1:65" s="5" customFormat="1" x14ac:dyDescent="0.3">
      <c r="A33" s="86" t="s">
        <v>28</v>
      </c>
      <c r="B33" s="118" t="s">
        <v>112</v>
      </c>
      <c r="C33" s="11"/>
      <c r="D33" s="5" t="s">
        <v>58</v>
      </c>
      <c r="E33" s="22"/>
      <c r="F33" s="22" t="s">
        <v>59</v>
      </c>
      <c r="G33" s="58"/>
      <c r="H33" s="90" t="s">
        <v>24</v>
      </c>
      <c r="I33" s="59"/>
      <c r="J33" s="59"/>
      <c r="K33" s="59"/>
      <c r="L33" s="59"/>
      <c r="M33" s="59"/>
      <c r="N33" s="104" t="s">
        <v>24</v>
      </c>
      <c r="O33" s="59"/>
      <c r="P33" s="59"/>
      <c r="Q33" s="59"/>
      <c r="R33" s="59"/>
      <c r="S33" s="61"/>
      <c r="T33" s="99"/>
      <c r="U33" s="34"/>
    </row>
    <row r="34" spans="1:65" s="5" customFormat="1" x14ac:dyDescent="0.3">
      <c r="A34" s="86" t="s">
        <v>33</v>
      </c>
      <c r="B34" s="117"/>
      <c r="C34" s="11"/>
      <c r="D34" s="108" t="s">
        <v>60</v>
      </c>
      <c r="E34" s="22"/>
      <c r="F34" s="22">
        <v>86</v>
      </c>
      <c r="G34" s="33"/>
      <c r="H34" s="34"/>
      <c r="I34" s="34"/>
      <c r="J34" s="34"/>
      <c r="K34" s="34"/>
      <c r="L34" s="34"/>
      <c r="M34" s="34"/>
      <c r="N34" s="34" t="s">
        <v>24</v>
      </c>
      <c r="O34" s="34"/>
      <c r="P34" s="34"/>
      <c r="Q34" s="34"/>
      <c r="R34" s="34"/>
      <c r="S34" s="35"/>
      <c r="T34" s="100"/>
      <c r="U34" s="34"/>
    </row>
    <row r="35" spans="1:65" s="5" customFormat="1" x14ac:dyDescent="0.3">
      <c r="A35" s="86" t="s">
        <v>61</v>
      </c>
      <c r="B35" s="125"/>
      <c r="C35" s="11"/>
      <c r="D35" s="17" t="s">
        <v>62</v>
      </c>
      <c r="E35" s="22"/>
      <c r="F35" s="22">
        <v>151</v>
      </c>
      <c r="G35" s="33"/>
      <c r="H35" s="34"/>
      <c r="I35" s="34"/>
      <c r="J35" s="34"/>
      <c r="K35" s="34"/>
      <c r="L35" s="34" t="s">
        <v>24</v>
      </c>
      <c r="M35" s="34" t="s">
        <v>24</v>
      </c>
      <c r="N35" s="34"/>
      <c r="O35" s="34" t="s">
        <v>24</v>
      </c>
      <c r="P35" s="34"/>
      <c r="Q35" s="34"/>
      <c r="R35" s="34"/>
      <c r="S35" s="35"/>
      <c r="T35" s="100"/>
      <c r="U35" s="34"/>
    </row>
    <row r="36" spans="1:65" s="5" customFormat="1" x14ac:dyDescent="0.3">
      <c r="A36" s="86"/>
      <c r="B36" s="119" t="s">
        <v>113</v>
      </c>
      <c r="C36" s="11"/>
      <c r="D36" s="17" t="s">
        <v>63</v>
      </c>
      <c r="E36" s="22"/>
      <c r="F36" s="22">
        <v>55</v>
      </c>
      <c r="G36" s="33"/>
      <c r="H36" s="34"/>
      <c r="I36" s="34"/>
      <c r="J36" s="34"/>
      <c r="K36" s="34"/>
      <c r="L36" s="34"/>
      <c r="M36" s="34" t="s">
        <v>24</v>
      </c>
      <c r="N36" s="34"/>
      <c r="O36" s="34"/>
      <c r="P36" s="34"/>
      <c r="Q36" s="34"/>
      <c r="R36" s="34"/>
      <c r="S36" s="35"/>
      <c r="T36" s="100"/>
      <c r="U36" s="34"/>
    </row>
    <row r="37" spans="1:65" s="5" customFormat="1" x14ac:dyDescent="0.3">
      <c r="A37" s="86"/>
      <c r="B37" s="119" t="s">
        <v>113</v>
      </c>
      <c r="C37" s="11"/>
      <c r="D37" s="17" t="s">
        <v>64</v>
      </c>
      <c r="E37" s="22"/>
      <c r="F37" s="22">
        <v>85</v>
      </c>
      <c r="G37" s="33"/>
      <c r="H37" s="34"/>
      <c r="I37" s="34"/>
      <c r="J37" s="34"/>
      <c r="K37" s="34"/>
      <c r="L37" s="34"/>
      <c r="M37" s="59" t="s">
        <v>22</v>
      </c>
      <c r="N37" s="60" t="s">
        <v>22</v>
      </c>
      <c r="O37" s="34"/>
      <c r="P37" s="34"/>
      <c r="Q37" s="33"/>
      <c r="R37" s="34"/>
      <c r="S37" s="61" t="s">
        <v>22</v>
      </c>
      <c r="T37" s="99"/>
      <c r="U37" s="34"/>
    </row>
    <row r="38" spans="1:65" s="5" customFormat="1" x14ac:dyDescent="0.3">
      <c r="A38" s="86"/>
      <c r="B38" s="119"/>
      <c r="C38" s="11"/>
      <c r="D38" s="17" t="s">
        <v>65</v>
      </c>
      <c r="E38" s="22"/>
      <c r="F38" s="22">
        <v>53</v>
      </c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3"/>
      <c r="R38" s="34"/>
      <c r="S38" s="35" t="s">
        <v>24</v>
      </c>
      <c r="T38" s="100"/>
      <c r="U38" s="34"/>
    </row>
    <row r="39" spans="1:65" s="5" customFormat="1" x14ac:dyDescent="0.3">
      <c r="A39" s="86" t="s">
        <v>33</v>
      </c>
      <c r="B39" s="120"/>
      <c r="C39" s="11"/>
      <c r="D39" s="109" t="s">
        <v>66</v>
      </c>
      <c r="E39" s="22"/>
      <c r="F39" s="22">
        <v>97</v>
      </c>
      <c r="G39" s="33"/>
      <c r="H39" s="34"/>
      <c r="I39" s="34"/>
      <c r="J39" s="34"/>
      <c r="K39" s="34"/>
      <c r="L39" s="34"/>
      <c r="M39" s="34"/>
      <c r="N39" s="34" t="s">
        <v>24</v>
      </c>
      <c r="O39" s="34"/>
      <c r="P39" s="34"/>
      <c r="Q39" s="74"/>
      <c r="R39" s="34"/>
      <c r="S39" s="35"/>
      <c r="T39" s="100"/>
      <c r="U39" s="34" t="s">
        <v>24</v>
      </c>
    </row>
    <row r="40" spans="1:65" s="6" customFormat="1" x14ac:dyDescent="0.3">
      <c r="A40" s="86"/>
      <c r="B40" s="122" t="s">
        <v>111</v>
      </c>
      <c r="C40" s="12" t="s">
        <v>67</v>
      </c>
      <c r="E40" s="23"/>
      <c r="F40" s="23">
        <v>366</v>
      </c>
      <c r="G40" s="54"/>
      <c r="H40" s="55"/>
      <c r="I40" s="55"/>
      <c r="J40" s="55"/>
      <c r="K40" s="55"/>
      <c r="L40" s="55"/>
      <c r="M40" s="55"/>
      <c r="N40" s="55"/>
      <c r="O40" s="55"/>
      <c r="P40" s="55" t="s">
        <v>22</v>
      </c>
      <c r="Q40" s="56" t="s">
        <v>22</v>
      </c>
      <c r="R40" s="55"/>
      <c r="S40" s="57"/>
      <c r="T40" s="101"/>
      <c r="U40" s="36"/>
    </row>
    <row r="41" spans="1:65" s="1" customFormat="1" x14ac:dyDescent="0.3">
      <c r="A41" s="86"/>
      <c r="B41" s="120"/>
      <c r="C41" s="7" t="s">
        <v>68</v>
      </c>
      <c r="D41" s="13"/>
      <c r="E41" s="18"/>
      <c r="F41" s="18">
        <v>138</v>
      </c>
      <c r="G41" s="50"/>
      <c r="H41" s="51"/>
      <c r="I41" s="51"/>
      <c r="J41" s="51"/>
      <c r="K41" s="52" t="s">
        <v>22</v>
      </c>
      <c r="L41" s="51"/>
      <c r="M41" s="51"/>
      <c r="N41" s="51"/>
      <c r="O41" s="51"/>
      <c r="P41" s="51"/>
      <c r="Q41" s="51"/>
      <c r="R41" s="51"/>
      <c r="S41" s="53"/>
      <c r="T41" s="102"/>
      <c r="U41" s="24"/>
    </row>
    <row r="42" spans="1:65" x14ac:dyDescent="0.3">
      <c r="A42" s="87"/>
      <c r="B42" s="113"/>
      <c r="C42" s="77" t="s">
        <v>69</v>
      </c>
      <c r="D42" s="78"/>
      <c r="E42" s="79"/>
      <c r="F42" s="79" t="s">
        <v>21</v>
      </c>
      <c r="G42" s="80"/>
      <c r="H42" s="81"/>
      <c r="I42" s="81"/>
      <c r="J42" s="81"/>
      <c r="K42" s="82" t="s">
        <v>22</v>
      </c>
      <c r="L42" s="81"/>
      <c r="M42" s="81"/>
      <c r="N42" s="81"/>
      <c r="O42" s="81"/>
      <c r="P42" s="81"/>
      <c r="Q42" s="81"/>
      <c r="R42" s="81"/>
      <c r="S42" s="83"/>
      <c r="T42" s="103" t="s">
        <v>22</v>
      </c>
      <c r="U42" s="84"/>
      <c r="V42" s="85"/>
      <c r="W42" s="85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</row>
    <row r="44" spans="1:65" x14ac:dyDescent="0.3">
      <c r="A44" s="89" t="s">
        <v>70</v>
      </c>
      <c r="B44" s="89" t="s">
        <v>71</v>
      </c>
    </row>
    <row r="45" spans="1:65" x14ac:dyDescent="0.3">
      <c r="A45" s="89" t="s">
        <v>72</v>
      </c>
      <c r="B45" s="89" t="s">
        <v>73</v>
      </c>
    </row>
    <row r="46" spans="1:65" x14ac:dyDescent="0.3">
      <c r="A46" s="89" t="s">
        <v>74</v>
      </c>
      <c r="B46" s="89" t="s">
        <v>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D934-2A65-433D-8EE7-50873ADD11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6D47-3482-4B0C-835E-173758641EA0}">
  <dimension ref="A1:AM58"/>
  <sheetViews>
    <sheetView zoomScale="70" zoomScaleNormal="70" workbookViewId="0">
      <selection activeCell="V74" sqref="V74"/>
    </sheetView>
  </sheetViews>
  <sheetFormatPr defaultRowHeight="14.4" x14ac:dyDescent="0.3"/>
  <sheetData>
    <row r="1" spans="1:39" x14ac:dyDescent="0.3">
      <c r="A1" t="s">
        <v>76</v>
      </c>
      <c r="B1">
        <v>2.5</v>
      </c>
      <c r="F1" t="s">
        <v>77</v>
      </c>
      <c r="H1">
        <v>10</v>
      </c>
      <c r="J1">
        <v>20</v>
      </c>
      <c r="L1">
        <v>30</v>
      </c>
      <c r="N1">
        <v>40</v>
      </c>
      <c r="P1">
        <v>50</v>
      </c>
      <c r="R1">
        <v>60</v>
      </c>
      <c r="T1">
        <f>B3</f>
        <v>66.421821521798165</v>
      </c>
      <c r="X1" t="s">
        <v>77</v>
      </c>
      <c r="Z1">
        <v>10</v>
      </c>
      <c r="AB1">
        <v>20</v>
      </c>
      <c r="AD1">
        <v>30</v>
      </c>
      <c r="AF1">
        <v>40</v>
      </c>
      <c r="AH1">
        <v>50</v>
      </c>
      <c r="AJ1">
        <v>60</v>
      </c>
      <c r="AL1">
        <f>T3</f>
        <v>29.188684542738095</v>
      </c>
    </row>
    <row r="2" spans="1:39" x14ac:dyDescent="0.3">
      <c r="A2" t="s">
        <v>78</v>
      </c>
      <c r="B2">
        <f>ACOS(1/B1)</f>
        <v>1.1592794807274085</v>
      </c>
      <c r="C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83</v>
      </c>
      <c r="K2" t="s">
        <v>84</v>
      </c>
      <c r="L2" t="s">
        <v>83</v>
      </c>
      <c r="M2" t="s">
        <v>84</v>
      </c>
      <c r="N2" t="s">
        <v>83</v>
      </c>
      <c r="O2" t="s">
        <v>84</v>
      </c>
      <c r="P2" t="s">
        <v>83</v>
      </c>
      <c r="Q2" t="s">
        <v>84</v>
      </c>
      <c r="R2" t="s">
        <v>83</v>
      </c>
      <c r="S2" t="s">
        <v>84</v>
      </c>
      <c r="T2" t="s">
        <v>83</v>
      </c>
      <c r="U2" t="s">
        <v>84</v>
      </c>
      <c r="W2" t="s">
        <v>80</v>
      </c>
      <c r="X2" t="s">
        <v>81</v>
      </c>
      <c r="Y2" t="s">
        <v>82</v>
      </c>
      <c r="Z2" t="s">
        <v>83</v>
      </c>
      <c r="AA2" t="s">
        <v>85</v>
      </c>
      <c r="AB2" t="s">
        <v>83</v>
      </c>
      <c r="AC2" t="s">
        <v>85</v>
      </c>
      <c r="AD2" t="s">
        <v>83</v>
      </c>
      <c r="AE2" t="s">
        <v>85</v>
      </c>
      <c r="AF2" t="s">
        <v>83</v>
      </c>
      <c r="AG2" t="s">
        <v>85</v>
      </c>
      <c r="AH2" t="s">
        <v>83</v>
      </c>
      <c r="AI2" t="s">
        <v>85</v>
      </c>
      <c r="AJ2" t="s">
        <v>83</v>
      </c>
      <c r="AK2" t="s">
        <v>85</v>
      </c>
      <c r="AL2" t="s">
        <v>83</v>
      </c>
      <c r="AM2" t="s">
        <v>85</v>
      </c>
    </row>
    <row r="3" spans="1:39" x14ac:dyDescent="0.3">
      <c r="A3" t="s">
        <v>86</v>
      </c>
      <c r="B3">
        <f>DEGREES(B2)</f>
        <v>66.421821521798165</v>
      </c>
      <c r="C3" t="s">
        <v>87</v>
      </c>
      <c r="E3">
        <f>'[1]Charakterystyki aerodynamiczne '!X3</f>
        <v>0.25317100102551865</v>
      </c>
      <c r="F3">
        <f>SQRT(2*$B$4*$B$6/$B$5/$B$7/E3)</f>
        <v>25.614246873817351</v>
      </c>
      <c r="G3">
        <f>F3*$B$10</f>
        <v>49.790107336782398</v>
      </c>
      <c r="H3">
        <f>$F3^2/$B$6/TAN(RADIANS($H$1))</f>
        <v>379.29350294507526</v>
      </c>
      <c r="I3">
        <f>H3*$B$9</f>
        <v>1244.4012563814804</v>
      </c>
      <c r="J3">
        <f>$F3^2/$B$6/TAN(RADIANS($J$1))</f>
        <v>183.75040561071705</v>
      </c>
      <c r="K3">
        <f>J3*$B$9</f>
        <v>602.85566145248367</v>
      </c>
      <c r="L3">
        <f>$F3^2/$B$6/TAN(RADIANS($L$1))</f>
        <v>115.83900059580007</v>
      </c>
      <c r="M3">
        <f>L3*$B$9</f>
        <v>380.0492145531498</v>
      </c>
      <c r="N3">
        <f>$F3^2/$B$6/TAN(RADIANS($N$1))</f>
        <v>79.70409673855815</v>
      </c>
      <c r="O3">
        <f>N3*$B$9</f>
        <v>261.49638037584691</v>
      </c>
      <c r="P3">
        <f>$F3^2/$B$6/TAN(RADIANS($P$1))</f>
        <v>56.11871329127581</v>
      </c>
      <c r="Q3">
        <f>P3*$B$9</f>
        <v>184.11651342282087</v>
      </c>
      <c r="R3">
        <f>$F3^2/$B$6/TAN(RADIANS($R$1))</f>
        <v>38.613000198600034</v>
      </c>
      <c r="S3">
        <f>R3*$B$9</f>
        <v>126.68307151771663</v>
      </c>
      <c r="T3">
        <f>$F3^2/$B$6/TAN(RADIANS($T$1))</f>
        <v>29.188684542738095</v>
      </c>
      <c r="U3">
        <f>T3*$B$9</f>
        <v>95.763400730768012</v>
      </c>
      <c r="W3">
        <v>0.25317100102551865</v>
      </c>
      <c r="X3">
        <v>28.629521433150984</v>
      </c>
      <c r="Y3">
        <v>55.651331549177769</v>
      </c>
      <c r="Z3">
        <f>$F3^2/$B$6/TAN(RADIANS($H$1))</f>
        <v>379.29350294507526</v>
      </c>
      <c r="AA3">
        <f>2*PI()*Z3</f>
        <v>2383.171364813174</v>
      </c>
      <c r="AB3">
        <f>$F3^2/$B$6/TAN(RADIANS($J$1))</f>
        <v>183.75040561071705</v>
      </c>
      <c r="AC3">
        <f>2*PI()*AB3</f>
        <v>1154.5378487215469</v>
      </c>
      <c r="AD3">
        <f>$F3^2/$B$6/TAN(RADIANS($L$1))</f>
        <v>115.83900059580007</v>
      </c>
      <c r="AE3">
        <f>AD3*$B$9</f>
        <v>380.0492145531498</v>
      </c>
      <c r="AF3">
        <f>$F3^2/$B$6/TAN(RADIANS($N$1))</f>
        <v>79.70409673855815</v>
      </c>
      <c r="AG3">
        <f>AF3*$B$9</f>
        <v>261.49638037584691</v>
      </c>
      <c r="AH3">
        <f>$F3^2/$B$6/TAN(RADIANS($P$1))</f>
        <v>56.11871329127581</v>
      </c>
      <c r="AI3">
        <f>AH3*$B$9</f>
        <v>184.11651342282087</v>
      </c>
      <c r="AJ3">
        <f>$F3^2/$B$6/TAN(RADIANS($R$1))</f>
        <v>38.613000198600034</v>
      </c>
      <c r="AK3">
        <f>AJ3*$B$9</f>
        <v>126.68307151771663</v>
      </c>
      <c r="AL3">
        <f>$F3^2/$B$6/TAN(RADIANS($T$1))</f>
        <v>29.188684542738095</v>
      </c>
      <c r="AM3">
        <f>AL3*$B$9</f>
        <v>95.763400730768012</v>
      </c>
    </row>
    <row r="4" spans="1:39" x14ac:dyDescent="0.3">
      <c r="A4" t="s">
        <v>88</v>
      </c>
      <c r="B4">
        <v>17.73</v>
      </c>
      <c r="C4" t="s">
        <v>89</v>
      </c>
      <c r="E4">
        <f>'[1]Charakterystyki aerodynamiczne '!X4</f>
        <v>0.27243227039859286</v>
      </c>
      <c r="F4">
        <f t="shared" ref="F4:F45" si="0">SQRT(2*$B$4*$B$6/$B$5/$B$7/E4)</f>
        <v>24.692172115059808</v>
      </c>
      <c r="G4">
        <f t="shared" ref="G4:G44" si="1">F4*$B$10</f>
        <v>47.997737588913495</v>
      </c>
      <c r="H4">
        <f t="shared" ref="H4:H45" si="2">$F4^2/$B$6/TAN(RADIANS($H$1))</f>
        <v>352.47702367485829</v>
      </c>
      <c r="I4">
        <f>H4*$B$9</f>
        <v>1156.4206813479602</v>
      </c>
      <c r="J4">
        <f t="shared" ref="J4:J45" si="3">$F4^2/$B$6/TAN(RADIANS($J$1))</f>
        <v>170.75904429107089</v>
      </c>
      <c r="K4">
        <f t="shared" ref="K4:K45" si="4">J4*$B$9</f>
        <v>560.23308494445826</v>
      </c>
      <c r="L4">
        <f t="shared" ref="L4:L45" si="5">$F4^2/$B$6/TAN(RADIANS($L$1))</f>
        <v>107.64905235244787</v>
      </c>
      <c r="M4">
        <f t="shared" ref="M4:M45" si="6">L4*$B$9</f>
        <v>353.17930561826722</v>
      </c>
      <c r="N4">
        <f t="shared" ref="N4:N45" si="7">$F4^2/$B$6/TAN(RADIANS($N$1))</f>
        <v>74.06892703133957</v>
      </c>
      <c r="O4">
        <f t="shared" ref="O4:O45" si="8">N4*$B$9</f>
        <v>243.00829078523478</v>
      </c>
      <c r="P4">
        <f t="shared" ref="P4:P45" si="9">$F4^2/$B$6/TAN(RADIANS($P$1))</f>
        <v>52.15105684590646</v>
      </c>
      <c r="Q4">
        <f t="shared" ref="Q4:Q45" si="10">P4*$B$9</f>
        <v>171.09926786714715</v>
      </c>
      <c r="R4">
        <f t="shared" ref="R4:R45" si="11">$F4^2/$B$6/TAN(RADIANS($R$1))</f>
        <v>35.88301745081597</v>
      </c>
      <c r="S4">
        <f t="shared" ref="S4:S45" si="12">R4*$B$9</f>
        <v>117.72643520608912</v>
      </c>
      <c r="T4">
        <f t="shared" ref="T4:T45" si="13">$F4^2/$B$6/TAN(RADIANS($T$1))</f>
        <v>27.12501156155712</v>
      </c>
      <c r="U4">
        <f t="shared" ref="U4:U45" si="14">T4*$B$9</f>
        <v>88.992820083848812</v>
      </c>
      <c r="W4">
        <v>0.27243227039859286</v>
      </c>
      <c r="X4">
        <v>27.5989012787165</v>
      </c>
      <c r="Y4">
        <v>53.647966454528138</v>
      </c>
      <c r="Z4">
        <f t="shared" ref="Z4:Z45" si="15">$F4^2/$B$6/TAN(RADIANS($H$1))</f>
        <v>352.47702367485829</v>
      </c>
      <c r="AA4">
        <f t="shared" ref="AA4:AA45" si="16">2*PI()*Z4</f>
        <v>2214.678456272261</v>
      </c>
      <c r="AB4">
        <f t="shared" ref="AB4:AB45" si="17">$F4^2/$B$6/TAN(RADIANS($J$1))</f>
        <v>170.75904429107089</v>
      </c>
      <c r="AC4">
        <f t="shared" ref="AC4:AC45" si="18">2*PI()*AB4</f>
        <v>1072.9107181576849</v>
      </c>
      <c r="AD4">
        <f t="shared" ref="AD4:AD45" si="19">$F4^2/$B$6/TAN(RADIANS($L$1))</f>
        <v>107.64905235244787</v>
      </c>
      <c r="AE4">
        <f t="shared" ref="AE4:AE45" si="20">AD4*$B$9</f>
        <v>353.17930561826722</v>
      </c>
      <c r="AF4">
        <f t="shared" ref="AF4:AF45" si="21">$F4^2/$B$6/TAN(RADIANS($N$1))</f>
        <v>74.06892703133957</v>
      </c>
      <c r="AG4">
        <f t="shared" ref="AG4:AG45" si="22">AF4*$B$9</f>
        <v>243.00829078523478</v>
      </c>
      <c r="AH4">
        <f t="shared" ref="AH4:AH45" si="23">$F4^2/$B$6/TAN(RADIANS($P$1))</f>
        <v>52.15105684590646</v>
      </c>
      <c r="AI4">
        <f t="shared" ref="AI4:AI45" si="24">AH4*$B$9</f>
        <v>171.09926786714715</v>
      </c>
      <c r="AJ4">
        <f t="shared" ref="AJ4:AJ45" si="25">$F4^2/$B$6/TAN(RADIANS($R$1))</f>
        <v>35.88301745081597</v>
      </c>
      <c r="AK4">
        <f t="shared" ref="AK4:AK45" si="26">AJ4*$B$9</f>
        <v>117.72643520608912</v>
      </c>
      <c r="AL4">
        <f t="shared" ref="AL4:AL45" si="27">$F4^2/$B$6/TAN(RADIANS($T$1))</f>
        <v>27.12501156155712</v>
      </c>
      <c r="AM4">
        <f t="shared" ref="AM4:AM45" si="28">AL4*$B$9</f>
        <v>88.992820083848812</v>
      </c>
    </row>
    <row r="5" spans="1:39" x14ac:dyDescent="0.3">
      <c r="A5" t="s">
        <v>90</v>
      </c>
      <c r="B5">
        <v>1.7096</v>
      </c>
      <c r="C5" t="s">
        <v>91</v>
      </c>
      <c r="E5">
        <f>'[1]Charakterystyki aerodynamiczne '!X5</f>
        <v>0.29266806996239747</v>
      </c>
      <c r="F5">
        <f t="shared" si="0"/>
        <v>23.823243986981172</v>
      </c>
      <c r="G5">
        <f t="shared" si="1"/>
        <v>46.30867661522511</v>
      </c>
      <c r="H5">
        <f t="shared" si="2"/>
        <v>328.10588403243929</v>
      </c>
      <c r="I5">
        <f t="shared" ref="I5:I45" si="29">H5*$B$9</f>
        <v>1076.4628741221761</v>
      </c>
      <c r="J5">
        <f>$F5^2/$B$6/TAN(RADIANS($J$1))</f>
        <v>158.95233850856133</v>
      </c>
      <c r="K5">
        <f t="shared" si="4"/>
        <v>521.49717358451869</v>
      </c>
      <c r="L5">
        <f t="shared" si="5"/>
        <v>100.20592865631824</v>
      </c>
      <c r="M5">
        <f t="shared" si="6"/>
        <v>328.75960845248761</v>
      </c>
      <c r="N5">
        <f t="shared" si="7"/>
        <v>68.947616867559717</v>
      </c>
      <c r="O5">
        <f t="shared" si="8"/>
        <v>226.20609208516964</v>
      </c>
      <c r="P5">
        <f t="shared" si="9"/>
        <v>48.545202836926478</v>
      </c>
      <c r="Q5">
        <f t="shared" si="10"/>
        <v>159.26903817889263</v>
      </c>
      <c r="R5">
        <f t="shared" si="11"/>
        <v>33.401976218772752</v>
      </c>
      <c r="S5">
        <f t="shared" si="12"/>
        <v>109.58653615082923</v>
      </c>
      <c r="T5">
        <f t="shared" si="13"/>
        <v>25.249520677990368</v>
      </c>
      <c r="U5">
        <f t="shared" si="14"/>
        <v>82.839634770309601</v>
      </c>
      <c r="W5">
        <v>0.29266806996239747</v>
      </c>
      <c r="X5">
        <v>26.627684104569401</v>
      </c>
      <c r="Y5">
        <v>51.760071503474919</v>
      </c>
      <c r="Z5">
        <f t="shared" si="15"/>
        <v>328.10588403243929</v>
      </c>
      <c r="AA5">
        <f t="shared" si="16"/>
        <v>2061.5500697517919</v>
      </c>
      <c r="AB5">
        <f>$F5^2/$B$6/TAN(RADIANS($J$1))</f>
        <v>158.95233850856133</v>
      </c>
      <c r="AC5">
        <f t="shared" si="18"/>
        <v>998.72699785882844</v>
      </c>
      <c r="AD5">
        <f t="shared" si="19"/>
        <v>100.20592865631824</v>
      </c>
      <c r="AE5">
        <f t="shared" si="20"/>
        <v>328.75960845248761</v>
      </c>
      <c r="AF5">
        <f t="shared" si="21"/>
        <v>68.947616867559717</v>
      </c>
      <c r="AG5">
        <f t="shared" si="22"/>
        <v>226.20609208516964</v>
      </c>
      <c r="AH5">
        <f t="shared" si="23"/>
        <v>48.545202836926478</v>
      </c>
      <c r="AI5">
        <f t="shared" si="24"/>
        <v>159.26903817889263</v>
      </c>
      <c r="AJ5">
        <f t="shared" si="25"/>
        <v>33.401976218772752</v>
      </c>
      <c r="AK5">
        <f t="shared" si="26"/>
        <v>109.58653615082923</v>
      </c>
      <c r="AL5">
        <f t="shared" si="27"/>
        <v>25.249520677990368</v>
      </c>
      <c r="AM5">
        <f t="shared" si="28"/>
        <v>82.839634770309601</v>
      </c>
    </row>
    <row r="6" spans="1:39" x14ac:dyDescent="0.3">
      <c r="A6" t="s">
        <v>92</v>
      </c>
      <c r="B6">
        <v>9.81</v>
      </c>
      <c r="C6" t="s">
        <v>93</v>
      </c>
      <c r="E6">
        <f>'[1]Charakterystyki aerodynamiczne '!X6</f>
        <v>0.31737610435082492</v>
      </c>
      <c r="F6">
        <f t="shared" si="0"/>
        <v>22.877125668963831</v>
      </c>
      <c r="G6">
        <f t="shared" si="1"/>
        <v>44.469569932157562</v>
      </c>
      <c r="H6">
        <f t="shared" si="2"/>
        <v>302.56252599576226</v>
      </c>
      <c r="I6">
        <f t="shared" si="29"/>
        <v>992.659206022842</v>
      </c>
      <c r="J6">
        <f>$F6^2/$B$6/TAN(RADIANS($J$1))</f>
        <v>146.57774636961071</v>
      </c>
      <c r="K6">
        <f t="shared" si="4"/>
        <v>480.89811801053378</v>
      </c>
      <c r="L6">
        <f t="shared" si="5"/>
        <v>92.404800917892828</v>
      </c>
      <c r="M6">
        <f t="shared" si="6"/>
        <v>303.16535734216802</v>
      </c>
      <c r="N6">
        <f t="shared" si="7"/>
        <v>63.579978708258714</v>
      </c>
      <c r="O6">
        <f t="shared" si="8"/>
        <v>208.59573067014011</v>
      </c>
      <c r="P6">
        <f t="shared" si="9"/>
        <v>44.765912195177044</v>
      </c>
      <c r="Q6">
        <f t="shared" si="10"/>
        <v>146.86979066659134</v>
      </c>
      <c r="R6">
        <f t="shared" si="11"/>
        <v>30.801600305964286</v>
      </c>
      <c r="S6">
        <f t="shared" si="12"/>
        <v>101.05511911405604</v>
      </c>
      <c r="T6">
        <f t="shared" si="13"/>
        <v>23.283821254969283</v>
      </c>
      <c r="U6">
        <f t="shared" si="14"/>
        <v>76.390489681657741</v>
      </c>
      <c r="W6">
        <v>0.31737610435082492</v>
      </c>
      <c r="X6">
        <v>25.570190015541073</v>
      </c>
      <c r="Y6">
        <v>49.704467664716162</v>
      </c>
      <c r="Z6">
        <f t="shared" si="15"/>
        <v>302.56252599576226</v>
      </c>
      <c r="AA6">
        <f t="shared" si="16"/>
        <v>1901.0564178397151</v>
      </c>
      <c r="AB6">
        <f>$F6^2/$B$6/TAN(RADIANS($J$1))</f>
        <v>146.57774636961071</v>
      </c>
      <c r="AC6">
        <f t="shared" si="18"/>
        <v>920.97514234903394</v>
      </c>
      <c r="AD6">
        <f t="shared" si="19"/>
        <v>92.404800917892828</v>
      </c>
      <c r="AE6">
        <f t="shared" si="20"/>
        <v>303.16535734216802</v>
      </c>
      <c r="AF6">
        <f t="shared" si="21"/>
        <v>63.579978708258714</v>
      </c>
      <c r="AG6">
        <f t="shared" si="22"/>
        <v>208.59573067014011</v>
      </c>
      <c r="AH6">
        <f t="shared" si="23"/>
        <v>44.765912195177044</v>
      </c>
      <c r="AI6">
        <f t="shared" si="24"/>
        <v>146.86979066659134</v>
      </c>
      <c r="AJ6">
        <f t="shared" si="25"/>
        <v>30.801600305964286</v>
      </c>
      <c r="AK6">
        <f t="shared" si="26"/>
        <v>101.05511911405604</v>
      </c>
      <c r="AL6">
        <f t="shared" si="27"/>
        <v>23.283821254969283</v>
      </c>
      <c r="AM6">
        <f t="shared" si="28"/>
        <v>76.390489681657741</v>
      </c>
    </row>
    <row r="7" spans="1:39" x14ac:dyDescent="0.3">
      <c r="A7" t="s">
        <v>94</v>
      </c>
      <c r="B7">
        <v>1.2250000000000001</v>
      </c>
      <c r="C7" t="s">
        <v>95</v>
      </c>
      <c r="E7">
        <f>'[1]Charakterystyki aerodynamiczne '!X7</f>
        <v>0.33030388792666404</v>
      </c>
      <c r="F7">
        <f t="shared" si="0"/>
        <v>22.424962607169526</v>
      </c>
      <c r="G7">
        <f t="shared" si="1"/>
        <v>43.590635349720962</v>
      </c>
      <c r="H7">
        <f t="shared" si="2"/>
        <v>290.72051323961551</v>
      </c>
      <c r="I7">
        <f t="shared" si="29"/>
        <v>953.8074581352214</v>
      </c>
      <c r="J7">
        <f>$F7^2/$B$6/TAN(RADIANS($J$1))</f>
        <v>140.84083120946798</v>
      </c>
      <c r="K7">
        <f t="shared" si="4"/>
        <v>462.07621787883193</v>
      </c>
      <c r="L7">
        <f t="shared" si="5"/>
        <v>88.788163901799791</v>
      </c>
      <c r="M7">
        <f t="shared" si="6"/>
        <v>291.29975033398881</v>
      </c>
      <c r="N7">
        <f t="shared" si="7"/>
        <v>61.091518128347765</v>
      </c>
      <c r="O7">
        <f t="shared" si="8"/>
        <v>200.43148992240077</v>
      </c>
      <c r="P7">
        <f t="shared" si="9"/>
        <v>43.013816486988595</v>
      </c>
      <c r="Q7">
        <f t="shared" si="10"/>
        <v>141.1214451672854</v>
      </c>
      <c r="R7">
        <f t="shared" si="11"/>
        <v>29.596054633933271</v>
      </c>
      <c r="S7">
        <f t="shared" si="12"/>
        <v>97.099916777996285</v>
      </c>
      <c r="T7">
        <f t="shared" si="13"/>
        <v>22.372514385733773</v>
      </c>
      <c r="U7">
        <f t="shared" si="14"/>
        <v>73.400637748470373</v>
      </c>
      <c r="W7">
        <v>0.33030388792666404</v>
      </c>
      <c r="X7">
        <v>25.064798928592825</v>
      </c>
      <c r="Y7">
        <v>48.722066089914122</v>
      </c>
      <c r="Z7">
        <f t="shared" si="15"/>
        <v>290.72051323961551</v>
      </c>
      <c r="AA7">
        <f t="shared" si="16"/>
        <v>1826.6508572828607</v>
      </c>
      <c r="AB7">
        <f>$F7^2/$B$6/TAN(RADIANS($J$1))</f>
        <v>140.84083120946798</v>
      </c>
      <c r="AC7">
        <f t="shared" si="18"/>
        <v>884.92904130628926</v>
      </c>
      <c r="AD7">
        <f t="shared" si="19"/>
        <v>88.788163901799791</v>
      </c>
      <c r="AE7">
        <f t="shared" si="20"/>
        <v>291.29975033398881</v>
      </c>
      <c r="AF7">
        <f t="shared" si="21"/>
        <v>61.091518128347765</v>
      </c>
      <c r="AG7">
        <f t="shared" si="22"/>
        <v>200.43148992240077</v>
      </c>
      <c r="AH7">
        <f t="shared" si="23"/>
        <v>43.013816486988595</v>
      </c>
      <c r="AI7">
        <f t="shared" si="24"/>
        <v>141.1214451672854</v>
      </c>
      <c r="AJ7">
        <f t="shared" si="25"/>
        <v>29.596054633933271</v>
      </c>
      <c r="AK7">
        <f t="shared" si="26"/>
        <v>97.099916777996285</v>
      </c>
      <c r="AL7">
        <f t="shared" si="27"/>
        <v>22.372514385733773</v>
      </c>
      <c r="AM7">
        <f t="shared" si="28"/>
        <v>73.400637748470373</v>
      </c>
    </row>
    <row r="8" spans="1:39" x14ac:dyDescent="0.3">
      <c r="E8">
        <f>'[1]Charakterystyki aerodynamiczne '!X8</f>
        <v>0.35563190326509947</v>
      </c>
      <c r="F8">
        <f t="shared" si="0"/>
        <v>21.61166432381685</v>
      </c>
      <c r="G8">
        <f t="shared" si="1"/>
        <v>42.00971013164073</v>
      </c>
      <c r="H8">
        <f t="shared" si="2"/>
        <v>270.01547088844626</v>
      </c>
      <c r="I8">
        <f t="shared" si="29"/>
        <v>885.87752916156899</v>
      </c>
      <c r="J8">
        <f>$F8^2/$B$6/TAN(RADIANS($J$1))</f>
        <v>130.81018238296974</v>
      </c>
      <c r="K8">
        <f t="shared" si="4"/>
        <v>429.16726503598994</v>
      </c>
      <c r="L8">
        <f t="shared" si="5"/>
        <v>82.464693041819174</v>
      </c>
      <c r="M8">
        <f t="shared" si="6"/>
        <v>270.55345486161144</v>
      </c>
      <c r="N8">
        <f t="shared" si="7"/>
        <v>56.740595463657385</v>
      </c>
      <c r="O8">
        <f t="shared" si="8"/>
        <v>186.15680926396777</v>
      </c>
      <c r="P8">
        <f t="shared" si="9"/>
        <v>39.950383218643772</v>
      </c>
      <c r="Q8">
        <f t="shared" si="10"/>
        <v>131.07081108478926</v>
      </c>
      <c r="R8">
        <f t="shared" si="11"/>
        <v>27.488231013939728</v>
      </c>
      <c r="S8">
        <f t="shared" si="12"/>
        <v>90.184484953870495</v>
      </c>
      <c r="T8">
        <f t="shared" si="13"/>
        <v>20.779149498279249</v>
      </c>
      <c r="U8">
        <f t="shared" si="14"/>
        <v>68.173062658396475</v>
      </c>
      <c r="W8">
        <v>0.35563190326509947</v>
      </c>
      <c r="X8">
        <v>24.155760269385112</v>
      </c>
      <c r="Y8">
        <v>46.955036489621548</v>
      </c>
      <c r="Z8">
        <f t="shared" si="15"/>
        <v>270.01547088844626</v>
      </c>
      <c r="AA8">
        <f t="shared" si="16"/>
        <v>1696.5572393974628</v>
      </c>
      <c r="AB8">
        <f>$F8^2/$B$6/TAN(RADIANS($J$1))</f>
        <v>130.81018238296974</v>
      </c>
      <c r="AC8">
        <f t="shared" si="18"/>
        <v>821.90461597815749</v>
      </c>
      <c r="AD8">
        <f t="shared" si="19"/>
        <v>82.464693041819174</v>
      </c>
      <c r="AE8">
        <f t="shared" si="20"/>
        <v>270.55345486161144</v>
      </c>
      <c r="AF8">
        <f t="shared" si="21"/>
        <v>56.740595463657385</v>
      </c>
      <c r="AG8">
        <f t="shared" si="22"/>
        <v>186.15680926396777</v>
      </c>
      <c r="AH8">
        <f t="shared" si="23"/>
        <v>39.950383218643772</v>
      </c>
      <c r="AI8">
        <f t="shared" si="24"/>
        <v>131.07081108478926</v>
      </c>
      <c r="AJ8">
        <f t="shared" si="25"/>
        <v>27.488231013939728</v>
      </c>
      <c r="AK8">
        <f t="shared" si="26"/>
        <v>90.184484953870495</v>
      </c>
      <c r="AL8">
        <f t="shared" si="27"/>
        <v>20.779149498279249</v>
      </c>
      <c r="AM8">
        <f t="shared" si="28"/>
        <v>68.173062658396475</v>
      </c>
    </row>
    <row r="9" spans="1:39" x14ac:dyDescent="0.3">
      <c r="A9" t="s">
        <v>96</v>
      </c>
      <c r="B9">
        <f>1/0.3048</f>
        <v>3.280839895013123</v>
      </c>
      <c r="E9">
        <f>'[1]Charakterystyki aerodynamiczne '!X9</f>
        <v>0.37677735705493937</v>
      </c>
      <c r="F9">
        <f t="shared" si="0"/>
        <v>20.996464533775526</v>
      </c>
      <c r="G9">
        <f t="shared" si="1"/>
        <v>40.81385753716004</v>
      </c>
      <c r="H9">
        <f t="shared" si="2"/>
        <v>254.86169491092389</v>
      </c>
      <c r="I9">
        <f t="shared" si="29"/>
        <v>836.16041637442208</v>
      </c>
      <c r="J9">
        <f>$F9^2/$B$6/TAN(RADIANS($J$1))</f>
        <v>123.46886896530518</v>
      </c>
      <c r="K9">
        <f t="shared" si="4"/>
        <v>405.0815910935209</v>
      </c>
      <c r="L9">
        <f t="shared" si="5"/>
        <v>77.836619397375458</v>
      </c>
      <c r="M9">
        <f t="shared" si="6"/>
        <v>255.3694862118617</v>
      </c>
      <c r="N9">
        <f t="shared" si="7"/>
        <v>53.556206548243289</v>
      </c>
      <c r="O9">
        <f t="shared" si="8"/>
        <v>175.70933906903963</v>
      </c>
      <c r="P9">
        <f t="shared" si="9"/>
        <v>37.70829258761615</v>
      </c>
      <c r="Q9">
        <f t="shared" si="10"/>
        <v>123.71487069427869</v>
      </c>
      <c r="R9">
        <f t="shared" si="11"/>
        <v>25.945539799125161</v>
      </c>
      <c r="S9">
        <f t="shared" si="12"/>
        <v>85.123162070620594</v>
      </c>
      <c r="T9">
        <f t="shared" si="13"/>
        <v>19.612984554232543</v>
      </c>
      <c r="U9">
        <f t="shared" si="14"/>
        <v>64.347062185802301</v>
      </c>
      <c r="W9">
        <v>0.37677735705493937</v>
      </c>
      <c r="X9">
        <v>23.468139990661953</v>
      </c>
      <c r="Y9">
        <v>45.618409742279205</v>
      </c>
      <c r="Z9">
        <f t="shared" si="15"/>
        <v>254.86169491092389</v>
      </c>
      <c r="AA9">
        <f t="shared" si="16"/>
        <v>1601.3432568272033</v>
      </c>
      <c r="AB9">
        <f>$F9^2/$B$6/TAN(RADIANS($J$1))</f>
        <v>123.46886896530518</v>
      </c>
      <c r="AC9">
        <f t="shared" si="18"/>
        <v>775.7777833768871</v>
      </c>
      <c r="AD9">
        <f t="shared" si="19"/>
        <v>77.836619397375458</v>
      </c>
      <c r="AE9">
        <f t="shared" si="20"/>
        <v>255.3694862118617</v>
      </c>
      <c r="AF9">
        <f t="shared" si="21"/>
        <v>53.556206548243289</v>
      </c>
      <c r="AG9">
        <f t="shared" si="22"/>
        <v>175.70933906903963</v>
      </c>
      <c r="AH9">
        <f t="shared" si="23"/>
        <v>37.70829258761615</v>
      </c>
      <c r="AI9">
        <f t="shared" si="24"/>
        <v>123.71487069427869</v>
      </c>
      <c r="AJ9">
        <f t="shared" si="25"/>
        <v>25.945539799125161</v>
      </c>
      <c r="AK9">
        <f t="shared" si="26"/>
        <v>85.123162070620594</v>
      </c>
      <c r="AL9">
        <f t="shared" si="27"/>
        <v>19.612984554232543</v>
      </c>
      <c r="AM9">
        <f t="shared" si="28"/>
        <v>64.347062185802301</v>
      </c>
    </row>
    <row r="10" spans="1:39" x14ac:dyDescent="0.3">
      <c r="A10" t="s">
        <v>97</v>
      </c>
      <c r="B10">
        <v>1.9438442825222157</v>
      </c>
      <c r="E10">
        <f>'[1]Charakterystyki aerodynamiczne '!X10</f>
        <v>0.40120160471898703</v>
      </c>
      <c r="F10">
        <f t="shared" si="0"/>
        <v>20.347321144938547</v>
      </c>
      <c r="G10">
        <f t="shared" si="1"/>
        <v>39.552023872232184</v>
      </c>
      <c r="H10">
        <f t="shared" si="2"/>
        <v>239.34629047742621</v>
      </c>
      <c r="I10">
        <f t="shared" si="29"/>
        <v>785.25685852173945</v>
      </c>
      <c r="J10">
        <f t="shared" si="3"/>
        <v>115.95236305172416</v>
      </c>
      <c r="K10">
        <f>J10*$B$9</f>
        <v>380.42113862114223</v>
      </c>
      <c r="L10">
        <f t="shared" si="5"/>
        <v>73.098101786446918</v>
      </c>
      <c r="M10">
        <f t="shared" si="6"/>
        <v>239.82316859070508</v>
      </c>
      <c r="N10">
        <f t="shared" si="7"/>
        <v>50.295825639255163</v>
      </c>
      <c r="O10">
        <f t="shared" si="8"/>
        <v>165.01255130989225</v>
      </c>
      <c r="P10">
        <f t="shared" si="9"/>
        <v>35.412696891299326</v>
      </c>
      <c r="Q10">
        <f t="shared" si="10"/>
        <v>116.18338875098203</v>
      </c>
      <c r="R10">
        <f t="shared" si="11"/>
        <v>24.366033928815643</v>
      </c>
      <c r="S10">
        <f t="shared" si="12"/>
        <v>79.941056196901712</v>
      </c>
      <c r="T10">
        <f t="shared" si="13"/>
        <v>18.418990346459509</v>
      </c>
      <c r="U10">
        <f t="shared" si="14"/>
        <v>60.429758354525944</v>
      </c>
      <c r="W10">
        <v>0.40120160471898703</v>
      </c>
      <c r="X10">
        <v>22.742580318521306</v>
      </c>
      <c r="Y10">
        <v>44.208034721959912</v>
      </c>
      <c r="Z10">
        <f t="shared" si="15"/>
        <v>239.34629047742621</v>
      </c>
      <c r="AA10">
        <f t="shared" si="16"/>
        <v>1503.8570956557016</v>
      </c>
      <c r="AB10">
        <f t="shared" si="17"/>
        <v>115.95236305172416</v>
      </c>
      <c r="AC10">
        <f t="shared" si="18"/>
        <v>728.55018385934636</v>
      </c>
      <c r="AD10">
        <f t="shared" si="19"/>
        <v>73.098101786446918</v>
      </c>
      <c r="AE10">
        <f t="shared" si="20"/>
        <v>239.82316859070508</v>
      </c>
      <c r="AF10">
        <f t="shared" si="21"/>
        <v>50.295825639255163</v>
      </c>
      <c r="AG10">
        <f t="shared" si="22"/>
        <v>165.01255130989225</v>
      </c>
      <c r="AH10">
        <f t="shared" si="23"/>
        <v>35.412696891299326</v>
      </c>
      <c r="AI10">
        <f t="shared" si="24"/>
        <v>116.18338875098203</v>
      </c>
      <c r="AJ10">
        <f t="shared" si="25"/>
        <v>24.366033928815643</v>
      </c>
      <c r="AK10">
        <f t="shared" si="26"/>
        <v>79.941056196901712</v>
      </c>
      <c r="AL10">
        <f t="shared" si="27"/>
        <v>18.418990346459509</v>
      </c>
      <c r="AM10">
        <f t="shared" si="28"/>
        <v>60.429758354525944</v>
      </c>
    </row>
    <row r="11" spans="1:39" x14ac:dyDescent="0.3">
      <c r="E11">
        <f>'[1]Charakterystyki aerodynamiczne '!X11</f>
        <v>0.43404996489327347</v>
      </c>
      <c r="F11">
        <f t="shared" si="0"/>
        <v>19.562245626839239</v>
      </c>
      <c r="G11">
        <f t="shared" si="1"/>
        <v>38.025959315026675</v>
      </c>
      <c r="H11">
        <f t="shared" si="2"/>
        <v>221.23286162848015</v>
      </c>
      <c r="I11">
        <f t="shared" si="29"/>
        <v>725.82959851863563</v>
      </c>
      <c r="J11">
        <f t="shared" si="3"/>
        <v>107.17723278413116</v>
      </c>
      <c r="K11">
        <f t="shared" si="4"/>
        <v>351.63134115528595</v>
      </c>
      <c r="L11">
        <f>$F11^2/$B$6/TAN(RADIANS($L$1))</f>
        <v>67.566128581177196</v>
      </c>
      <c r="M11">
        <f t="shared" si="6"/>
        <v>221.67365020071256</v>
      </c>
      <c r="N11">
        <f t="shared" si="7"/>
        <v>46.489500263171806</v>
      </c>
      <c r="O11">
        <f t="shared" si="8"/>
        <v>152.52460716263715</v>
      </c>
      <c r="P11">
        <f t="shared" si="9"/>
        <v>32.732708142736115</v>
      </c>
      <c r="Q11">
        <f t="shared" si="10"/>
        <v>107.39077474650955</v>
      </c>
      <c r="R11">
        <f t="shared" si="11"/>
        <v>22.522042860392403</v>
      </c>
      <c r="S11">
        <f t="shared" si="12"/>
        <v>73.891216733570872</v>
      </c>
      <c r="T11">
        <f t="shared" si="13"/>
        <v>17.025064121638884</v>
      </c>
      <c r="U11">
        <f t="shared" si="14"/>
        <v>55.856509585429407</v>
      </c>
      <c r="W11">
        <v>0.43404996489327347</v>
      </c>
      <c r="X11">
        <v>21.865086770388082</v>
      </c>
      <c r="Y11">
        <v>42.502323905471016</v>
      </c>
      <c r="Z11">
        <f t="shared" si="15"/>
        <v>221.23286162848015</v>
      </c>
      <c r="AA11">
        <f t="shared" si="16"/>
        <v>1390.047065649361</v>
      </c>
      <c r="AB11">
        <f t="shared" si="17"/>
        <v>107.17723278413116</v>
      </c>
      <c r="AC11">
        <f t="shared" si="18"/>
        <v>673.41441429341921</v>
      </c>
      <c r="AD11">
        <f>$F11^2/$B$6/TAN(RADIANS($L$1))</f>
        <v>67.566128581177196</v>
      </c>
      <c r="AE11">
        <f t="shared" si="20"/>
        <v>221.67365020071256</v>
      </c>
      <c r="AF11">
        <f t="shared" si="21"/>
        <v>46.489500263171806</v>
      </c>
      <c r="AG11">
        <f t="shared" si="22"/>
        <v>152.52460716263715</v>
      </c>
      <c r="AH11">
        <f t="shared" si="23"/>
        <v>32.732708142736115</v>
      </c>
      <c r="AI11">
        <f t="shared" si="24"/>
        <v>107.39077474650955</v>
      </c>
      <c r="AJ11">
        <f t="shared" si="25"/>
        <v>22.522042860392403</v>
      </c>
      <c r="AK11">
        <f t="shared" si="26"/>
        <v>73.891216733570872</v>
      </c>
      <c r="AL11">
        <f t="shared" si="27"/>
        <v>17.025064121638884</v>
      </c>
      <c r="AM11">
        <f t="shared" si="28"/>
        <v>55.856509585429407</v>
      </c>
    </row>
    <row r="12" spans="1:39" x14ac:dyDescent="0.3">
      <c r="A12" t="s">
        <v>98</v>
      </c>
      <c r="E12">
        <f>'[1]Charakterystyki aerodynamiczne '!X12</f>
        <v>0.47713974254712921</v>
      </c>
      <c r="F12">
        <f t="shared" si="0"/>
        <v>18.658029459234147</v>
      </c>
      <c r="G12">
        <f t="shared" si="1"/>
        <v>36.268303887463368</v>
      </c>
      <c r="H12">
        <f t="shared" si="2"/>
        <v>201.25365225386841</v>
      </c>
      <c r="I12">
        <f t="shared" si="29"/>
        <v>660.28101133158918</v>
      </c>
      <c r="J12">
        <f t="shared" si="3"/>
        <v>97.498216935293996</v>
      </c>
      <c r="K12">
        <f t="shared" si="4"/>
        <v>319.87603981395665</v>
      </c>
      <c r="L12">
        <f t="shared" si="5"/>
        <v>61.464332403074977</v>
      </c>
      <c r="M12">
        <f t="shared" si="6"/>
        <v>201.6546338683562</v>
      </c>
      <c r="N12">
        <f>$F12^2/$B$6/TAN(RADIANS($N$1))</f>
        <v>42.291102915499451</v>
      </c>
      <c r="O12">
        <f t="shared" si="8"/>
        <v>138.75033764927639</v>
      </c>
      <c r="P12">
        <f t="shared" si="9"/>
        <v>29.776666148938599</v>
      </c>
      <c r="Q12">
        <f t="shared" si="10"/>
        <v>97.692474241924529</v>
      </c>
      <c r="R12">
        <f t="shared" si="11"/>
        <v>20.488110801024998</v>
      </c>
      <c r="S12">
        <f t="shared" si="12"/>
        <v>67.218211289452086</v>
      </c>
      <c r="T12">
        <f t="shared" si="13"/>
        <v>15.487556003728137</v>
      </c>
      <c r="U12">
        <f t="shared" si="14"/>
        <v>50.812191613281286</v>
      </c>
      <c r="W12">
        <v>0.47713974254712921</v>
      </c>
      <c r="X12">
        <v>20.854427496345036</v>
      </c>
      <c r="Y12">
        <v>40.537759654044386</v>
      </c>
      <c r="Z12">
        <f t="shared" si="15"/>
        <v>201.25365225386841</v>
      </c>
      <c r="AA12">
        <f t="shared" si="16"/>
        <v>1264.5139908577357</v>
      </c>
      <c r="AB12">
        <f t="shared" si="17"/>
        <v>97.498216935293996</v>
      </c>
      <c r="AC12">
        <f t="shared" si="18"/>
        <v>612.59936412404716</v>
      </c>
      <c r="AD12">
        <f t="shared" si="19"/>
        <v>61.464332403074977</v>
      </c>
      <c r="AE12">
        <f t="shared" si="20"/>
        <v>201.6546338683562</v>
      </c>
      <c r="AF12">
        <f>$F12^2/$B$6/TAN(RADIANS($N$1))</f>
        <v>42.291102915499451</v>
      </c>
      <c r="AG12">
        <f t="shared" si="22"/>
        <v>138.75033764927639</v>
      </c>
      <c r="AH12">
        <f t="shared" si="23"/>
        <v>29.776666148938599</v>
      </c>
      <c r="AI12">
        <f t="shared" si="24"/>
        <v>97.692474241924529</v>
      </c>
      <c r="AJ12">
        <f t="shared" si="25"/>
        <v>20.488110801024998</v>
      </c>
      <c r="AK12">
        <f t="shared" si="26"/>
        <v>67.218211289452086</v>
      </c>
      <c r="AL12">
        <f t="shared" si="27"/>
        <v>15.487556003728137</v>
      </c>
      <c r="AM12">
        <f t="shared" si="28"/>
        <v>50.812191613281286</v>
      </c>
    </row>
    <row r="13" spans="1:39" x14ac:dyDescent="0.3">
      <c r="A13" t="s">
        <v>99</v>
      </c>
      <c r="B13">
        <f>SQRT(2*B4*B6/(B7*B5*E45))*B10</f>
        <v>16.312728940679566</v>
      </c>
      <c r="C13">
        <v>0</v>
      </c>
      <c r="E13">
        <f>'[1]Charakterystyki aerodynamiczne '!X13</f>
        <v>0.53854311719524717</v>
      </c>
      <c r="F13">
        <f t="shared" si="0"/>
        <v>17.562176216651491</v>
      </c>
      <c r="G13">
        <f t="shared" si="1"/>
        <v>34.138135827385639</v>
      </c>
      <c r="H13">
        <f t="shared" si="2"/>
        <v>178.30720095948462</v>
      </c>
      <c r="I13">
        <f t="shared" si="29"/>
        <v>584.99737847599931</v>
      </c>
      <c r="J13">
        <f t="shared" si="3"/>
        <v>86.381707688679882</v>
      </c>
      <c r="K13">
        <f t="shared" si="4"/>
        <v>283.40455278438276</v>
      </c>
      <c r="L13">
        <f t="shared" si="5"/>
        <v>54.456318913462063</v>
      </c>
      <c r="M13">
        <f t="shared" si="6"/>
        <v>178.66246362684402</v>
      </c>
      <c r="N13">
        <f t="shared" si="7"/>
        <v>37.469174357342673</v>
      </c>
      <c r="O13">
        <f t="shared" si="8"/>
        <v>122.93036206477254</v>
      </c>
      <c r="P13">
        <f t="shared" si="9"/>
        <v>26.381603193092971</v>
      </c>
      <c r="Q13">
        <f t="shared" si="10"/>
        <v>86.553816250305019</v>
      </c>
      <c r="R13">
        <f t="shared" si="11"/>
        <v>18.152106304487358</v>
      </c>
      <c r="S13">
        <f t="shared" si="12"/>
        <v>59.554154542281353</v>
      </c>
      <c r="T13">
        <f t="shared" si="13"/>
        <v>13.721702586766071</v>
      </c>
      <c r="U13">
        <f t="shared" si="14"/>
        <v>45.018709274166895</v>
      </c>
      <c r="W13">
        <v>0.53854311719524717</v>
      </c>
      <c r="X13">
        <v>19.629571889593699</v>
      </c>
      <c r="Y13">
        <v>38.15683108594552</v>
      </c>
      <c r="Z13">
        <f t="shared" si="15"/>
        <v>178.30720095948462</v>
      </c>
      <c r="AA13">
        <f t="shared" si="16"/>
        <v>1120.3371852329515</v>
      </c>
      <c r="AB13">
        <f t="shared" si="17"/>
        <v>86.381707688679882</v>
      </c>
      <c r="AC13">
        <f t="shared" si="18"/>
        <v>542.75227655859533</v>
      </c>
      <c r="AD13">
        <f t="shared" si="19"/>
        <v>54.456318913462063</v>
      </c>
      <c r="AE13">
        <f t="shared" si="20"/>
        <v>178.66246362684402</v>
      </c>
      <c r="AF13">
        <f t="shared" si="21"/>
        <v>37.469174357342673</v>
      </c>
      <c r="AG13">
        <f t="shared" si="22"/>
        <v>122.93036206477254</v>
      </c>
      <c r="AH13">
        <f t="shared" si="23"/>
        <v>26.381603193092971</v>
      </c>
      <c r="AI13">
        <f t="shared" si="24"/>
        <v>86.553816250305019</v>
      </c>
      <c r="AJ13">
        <f t="shared" si="25"/>
        <v>18.152106304487358</v>
      </c>
      <c r="AK13">
        <f t="shared" si="26"/>
        <v>59.554154542281353</v>
      </c>
      <c r="AL13">
        <f t="shared" si="27"/>
        <v>13.721702586766071</v>
      </c>
      <c r="AM13">
        <f t="shared" si="28"/>
        <v>45.018709274166895</v>
      </c>
    </row>
    <row r="14" spans="1:39" x14ac:dyDescent="0.3">
      <c r="B14">
        <f>B13</f>
        <v>16.312728940679566</v>
      </c>
      <c r="C14">
        <v>600</v>
      </c>
      <c r="E14">
        <f>'[1]Charakterystyki aerodynamiczne '!X14</f>
        <v>0.61299356236788771</v>
      </c>
      <c r="F14">
        <f t="shared" si="0"/>
        <v>16.461166723299719</v>
      </c>
      <c r="G14">
        <f t="shared" si="1"/>
        <v>31.997944818731117</v>
      </c>
      <c r="H14">
        <f t="shared" si="2"/>
        <v>156.65109997590844</v>
      </c>
      <c r="I14">
        <f t="shared" si="29"/>
        <v>513.94717839864973</v>
      </c>
      <c r="J14">
        <f t="shared" si="3"/>
        <v>75.890314325016064</v>
      </c>
      <c r="K14">
        <f t="shared" si="4"/>
        <v>248.98397088259861</v>
      </c>
      <c r="L14">
        <f t="shared" si="5"/>
        <v>47.842387814561974</v>
      </c>
      <c r="M14">
        <f t="shared" si="6"/>
        <v>156.96321461470461</v>
      </c>
      <c r="N14">
        <f t="shared" si="7"/>
        <v>32.918397836330421</v>
      </c>
      <c r="O14">
        <f t="shared" si="8"/>
        <v>107.99999290134652</v>
      </c>
      <c r="P14">
        <f t="shared" si="9"/>
        <v>23.177455184577745</v>
      </c>
      <c r="Q14">
        <f t="shared" si="10"/>
        <v>76.041519634441414</v>
      </c>
      <c r="R14">
        <f t="shared" si="11"/>
        <v>15.947462604853996</v>
      </c>
      <c r="S14">
        <f t="shared" si="12"/>
        <v>52.321071538234889</v>
      </c>
      <c r="T14">
        <f t="shared" si="13"/>
        <v>12.055148598555997</v>
      </c>
      <c r="U14">
        <f t="shared" si="14"/>
        <v>39.551012462454054</v>
      </c>
      <c r="W14">
        <v>0.61299356236788771</v>
      </c>
      <c r="X14">
        <v>18.398953045194325</v>
      </c>
      <c r="Y14">
        <v>35.764699681295703</v>
      </c>
      <c r="Z14">
        <f t="shared" si="15"/>
        <v>156.65109997590844</v>
      </c>
      <c r="AA14">
        <f t="shared" si="16"/>
        <v>984.26788972214831</v>
      </c>
      <c r="AB14">
        <f t="shared" si="17"/>
        <v>75.890314325016064</v>
      </c>
      <c r="AC14">
        <f t="shared" si="18"/>
        <v>476.83290792418143</v>
      </c>
      <c r="AD14">
        <f t="shared" si="19"/>
        <v>47.842387814561974</v>
      </c>
      <c r="AE14">
        <f t="shared" si="20"/>
        <v>156.96321461470461</v>
      </c>
      <c r="AF14">
        <f t="shared" si="21"/>
        <v>32.918397836330421</v>
      </c>
      <c r="AG14">
        <f t="shared" si="22"/>
        <v>107.99999290134652</v>
      </c>
      <c r="AH14">
        <f t="shared" si="23"/>
        <v>23.177455184577745</v>
      </c>
      <c r="AI14">
        <f t="shared" si="24"/>
        <v>76.041519634441414</v>
      </c>
      <c r="AJ14">
        <f t="shared" si="25"/>
        <v>15.947462604853996</v>
      </c>
      <c r="AK14">
        <f t="shared" si="26"/>
        <v>52.321071538234889</v>
      </c>
      <c r="AL14">
        <f t="shared" si="27"/>
        <v>12.055148598555997</v>
      </c>
      <c r="AM14">
        <f t="shared" si="28"/>
        <v>39.551012462454054</v>
      </c>
    </row>
    <row r="15" spans="1:39" x14ac:dyDescent="0.3">
      <c r="B15" t="s">
        <v>100</v>
      </c>
      <c r="C15" t="s">
        <v>101</v>
      </c>
      <c r="E15">
        <f>'[1]Charakterystyki aerodynamiczne '!X15</f>
        <v>0.69131396236894316</v>
      </c>
      <c r="F15">
        <f t="shared" si="0"/>
        <v>15.500685551669905</v>
      </c>
      <c r="G15">
        <f t="shared" si="1"/>
        <v>30.130918984788263</v>
      </c>
      <c r="H15">
        <f>$F15^2/$B$6/TAN(RADIANS($H$1))</f>
        <v>138.90377028409074</v>
      </c>
      <c r="I15">
        <f>H15*$B$9</f>
        <v>455.72103111578321</v>
      </c>
      <c r="J15">
        <f t="shared" si="3"/>
        <v>67.292542404174966</v>
      </c>
      <c r="K15">
        <f t="shared" si="4"/>
        <v>220.77605775647953</v>
      </c>
      <c r="L15">
        <f t="shared" si="5"/>
        <v>42.422223960497668</v>
      </c>
      <c r="M15">
        <f t="shared" si="6"/>
        <v>139.18052480478235</v>
      </c>
      <c r="N15">
        <f t="shared" si="7"/>
        <v>29.189003919418116</v>
      </c>
      <c r="O15">
        <f t="shared" si="8"/>
        <v>95.764448554521366</v>
      </c>
      <c r="P15">
        <f t="shared" si="9"/>
        <v>20.551632967936492</v>
      </c>
      <c r="Q15">
        <f t="shared" si="10"/>
        <v>67.426617348872995</v>
      </c>
      <c r="R15">
        <f t="shared" si="11"/>
        <v>14.140741320165892</v>
      </c>
      <c r="S15">
        <f t="shared" si="12"/>
        <v>46.393508268260796</v>
      </c>
      <c r="T15">
        <f t="shared" si="13"/>
        <v>10.689395682072611</v>
      </c>
      <c r="U15">
        <f t="shared" si="14"/>
        <v>35.070195807324836</v>
      </c>
      <c r="W15">
        <v>0.69131396236894316</v>
      </c>
      <c r="X15">
        <v>17.325405326818036</v>
      </c>
      <c r="Y15">
        <v>33.677890086915177</v>
      </c>
      <c r="Z15">
        <f>$F15^2/$B$6/TAN(RADIANS($H$1))</f>
        <v>138.90377028409074</v>
      </c>
      <c r="AA15">
        <f t="shared" si="16"/>
        <v>872.75812856084735</v>
      </c>
      <c r="AB15">
        <f t="shared" si="17"/>
        <v>67.292542404174966</v>
      </c>
      <c r="AC15">
        <f t="shared" si="18"/>
        <v>422.81151371667141</v>
      </c>
      <c r="AD15">
        <f t="shared" si="19"/>
        <v>42.422223960497668</v>
      </c>
      <c r="AE15">
        <f t="shared" si="20"/>
        <v>139.18052480478235</v>
      </c>
      <c r="AF15">
        <f t="shared" si="21"/>
        <v>29.189003919418116</v>
      </c>
      <c r="AG15">
        <f t="shared" si="22"/>
        <v>95.764448554521366</v>
      </c>
      <c r="AH15">
        <f t="shared" si="23"/>
        <v>20.551632967936492</v>
      </c>
      <c r="AI15">
        <f t="shared" si="24"/>
        <v>67.426617348872995</v>
      </c>
      <c r="AJ15">
        <f t="shared" si="25"/>
        <v>14.140741320165892</v>
      </c>
      <c r="AK15">
        <f t="shared" si="26"/>
        <v>46.393508268260796</v>
      </c>
      <c r="AL15">
        <f t="shared" si="27"/>
        <v>10.689395682072611</v>
      </c>
      <c r="AM15">
        <f t="shared" si="28"/>
        <v>35.070195807324836</v>
      </c>
    </row>
    <row r="16" spans="1:39" x14ac:dyDescent="0.3">
      <c r="E16">
        <v>0.94299999999999995</v>
      </c>
      <c r="F16">
        <f t="shared" si="0"/>
        <v>13.271888487639568</v>
      </c>
      <c r="G16">
        <f t="shared" si="1"/>
        <v>25.798484554970592</v>
      </c>
      <c r="H16">
        <f>$F16^2/$B$6/TAN(RADIANS($H$1))</f>
        <v>101.83045156212113</v>
      </c>
      <c r="I16">
        <f>H16*$B$9</f>
        <v>334.08940801220837</v>
      </c>
      <c r="J16">
        <f t="shared" si="3"/>
        <v>49.332210103192281</v>
      </c>
      <c r="K16">
        <f t="shared" ref="K16" si="30">J16*$B$9</f>
        <v>161.85108301572268</v>
      </c>
      <c r="L16">
        <f t="shared" si="5"/>
        <v>31.099762183069313</v>
      </c>
      <c r="M16">
        <f t="shared" ref="M16" si="31">L16*$B$9</f>
        <v>102.03334049563422</v>
      </c>
      <c r="N16">
        <f t="shared" si="7"/>
        <v>21.398479275859543</v>
      </c>
      <c r="O16">
        <f t="shared" ref="O16" si="32">N16*$B$9</f>
        <v>70.204984500851509</v>
      </c>
      <c r="P16">
        <f t="shared" si="9"/>
        <v>15.066416564386403</v>
      </c>
      <c r="Q16">
        <f t="shared" ref="Q16" si="33">P16*$B$9</f>
        <v>49.430500539325465</v>
      </c>
      <c r="R16">
        <f t="shared" si="11"/>
        <v>10.36658739435644</v>
      </c>
      <c r="S16">
        <f t="shared" ref="S16" si="34">R16*$B$9</f>
        <v>34.011113498544745</v>
      </c>
      <c r="T16">
        <f t="shared" si="13"/>
        <v>7.8364034828240587</v>
      </c>
      <c r="U16">
        <f t="shared" ref="U16" si="35">T16*$B$9</f>
        <v>25.709985179868955</v>
      </c>
    </row>
    <row r="17" spans="1:39" x14ac:dyDescent="0.3">
      <c r="E17">
        <f>'[1]Charakterystyki aerodynamiczne '!X16</f>
        <v>1.0926108189641588</v>
      </c>
      <c r="F17">
        <f t="shared" si="0"/>
        <v>12.32979404069259</v>
      </c>
      <c r="G17">
        <f t="shared" si="1"/>
        <v>23.967199650676779</v>
      </c>
      <c r="H17">
        <f t="shared" si="2"/>
        <v>87.88684328983399</v>
      </c>
      <c r="I17">
        <f t="shared" si="29"/>
        <v>288.34266171205377</v>
      </c>
      <c r="J17">
        <f t="shared" si="3"/>
        <v>42.577167752570396</v>
      </c>
      <c r="K17">
        <f t="shared" si="4"/>
        <v>139.68887057929919</v>
      </c>
      <c r="L17">
        <f t="shared" si="5"/>
        <v>26.84128257711896</v>
      </c>
      <c r="M17">
        <f t="shared" si="6"/>
        <v>88.061950712332532</v>
      </c>
      <c r="N17">
        <f t="shared" si="7"/>
        <v>18.468392960144644</v>
      </c>
      <c r="O17">
        <f t="shared" si="8"/>
        <v>60.591840420422052</v>
      </c>
      <c r="P17">
        <f t="shared" si="9"/>
        <v>13.003377390758228</v>
      </c>
      <c r="Q17">
        <f t="shared" si="10"/>
        <v>42.661999313511245</v>
      </c>
      <c r="R17">
        <f t="shared" si="11"/>
        <v>8.9470941923729903</v>
      </c>
      <c r="S17">
        <f t="shared" si="12"/>
        <v>29.353983570777523</v>
      </c>
      <c r="T17">
        <f t="shared" si="13"/>
        <v>6.7633674827683485</v>
      </c>
      <c r="U17">
        <f t="shared" si="14"/>
        <v>22.189525862100879</v>
      </c>
      <c r="W17">
        <v>1.0926108189641588</v>
      </c>
      <c r="X17">
        <v>13.781240748295245</v>
      </c>
      <c r="Y17">
        <v>26.788586034635895</v>
      </c>
      <c r="Z17">
        <f t="shared" si="15"/>
        <v>87.88684328983399</v>
      </c>
      <c r="AA17">
        <f t="shared" si="16"/>
        <v>552.20932245307972</v>
      </c>
      <c r="AB17">
        <f t="shared" si="17"/>
        <v>42.577167752570396</v>
      </c>
      <c r="AC17">
        <f t="shared" si="18"/>
        <v>267.52023484427082</v>
      </c>
      <c r="AD17">
        <f t="shared" si="19"/>
        <v>26.84128257711896</v>
      </c>
      <c r="AE17">
        <f t="shared" si="20"/>
        <v>88.061950712332532</v>
      </c>
      <c r="AF17">
        <f t="shared" si="21"/>
        <v>18.468392960144644</v>
      </c>
      <c r="AG17">
        <f t="shared" si="22"/>
        <v>60.591840420422052</v>
      </c>
      <c r="AH17">
        <f t="shared" si="23"/>
        <v>13.003377390758228</v>
      </c>
      <c r="AI17">
        <f t="shared" si="24"/>
        <v>42.661999313511245</v>
      </c>
      <c r="AJ17">
        <f t="shared" si="25"/>
        <v>8.9470941923729903</v>
      </c>
      <c r="AK17">
        <f t="shared" si="26"/>
        <v>29.353983570777523</v>
      </c>
      <c r="AL17">
        <f t="shared" si="27"/>
        <v>6.7633674827683485</v>
      </c>
      <c r="AM17">
        <f t="shared" si="28"/>
        <v>22.189525862100879</v>
      </c>
    </row>
    <row r="18" spans="1:39" x14ac:dyDescent="0.3">
      <c r="E18">
        <f>'[1]Charakterystyki aerodynamiczne '!X17</f>
        <v>1.1607900793579402</v>
      </c>
      <c r="F18">
        <f t="shared" si="0"/>
        <v>11.962218379017539</v>
      </c>
      <c r="G18">
        <f t="shared" si="1"/>
        <v>23.252689802335411</v>
      </c>
      <c r="H18">
        <f t="shared" si="2"/>
        <v>82.72479023614197</v>
      </c>
      <c r="I18">
        <f t="shared" si="29"/>
        <v>271.40679211332667</v>
      </c>
      <c r="J18">
        <f t="shared" si="3"/>
        <v>40.076388448324565</v>
      </c>
      <c r="K18">
        <f t="shared" si="4"/>
        <v>131.48421406930629</v>
      </c>
      <c r="L18">
        <f t="shared" si="5"/>
        <v>25.26475394660147</v>
      </c>
      <c r="M18">
        <f t="shared" si="6"/>
        <v>82.889612685700357</v>
      </c>
      <c r="N18">
        <f t="shared" si="7"/>
        <v>17.383647841215947</v>
      </c>
      <c r="O18">
        <f t="shared" si="8"/>
        <v>57.032965358320027</v>
      </c>
      <c r="P18">
        <f t="shared" si="9"/>
        <v>12.239621162230248</v>
      </c>
      <c r="Q18">
        <f t="shared" si="10"/>
        <v>40.15623740889189</v>
      </c>
      <c r="R18">
        <f t="shared" si="11"/>
        <v>8.4215846488671584</v>
      </c>
      <c r="S18">
        <f t="shared" si="12"/>
        <v>27.629870895233456</v>
      </c>
      <c r="T18">
        <f t="shared" si="13"/>
        <v>6.3661196074233466</v>
      </c>
      <c r="U18">
        <f t="shared" si="14"/>
        <v>20.886219184459797</v>
      </c>
      <c r="W18">
        <v>1.1607900793579402</v>
      </c>
      <c r="X18">
        <v>13.370394576004012</v>
      </c>
      <c r="Y18">
        <v>25.989965051631444</v>
      </c>
      <c r="Z18">
        <f t="shared" si="15"/>
        <v>82.72479023614197</v>
      </c>
      <c r="AA18">
        <f t="shared" si="16"/>
        <v>519.77518655124049</v>
      </c>
      <c r="AB18">
        <f t="shared" si="17"/>
        <v>40.076388448324565</v>
      </c>
      <c r="AC18">
        <f t="shared" si="18"/>
        <v>251.8073750633346</v>
      </c>
      <c r="AD18">
        <f t="shared" si="19"/>
        <v>25.26475394660147</v>
      </c>
      <c r="AE18">
        <f t="shared" si="20"/>
        <v>82.889612685700357</v>
      </c>
      <c r="AF18">
        <f t="shared" si="21"/>
        <v>17.383647841215947</v>
      </c>
      <c r="AG18">
        <f t="shared" si="22"/>
        <v>57.032965358320027</v>
      </c>
      <c r="AH18">
        <f t="shared" si="23"/>
        <v>12.239621162230248</v>
      </c>
      <c r="AI18">
        <f t="shared" si="24"/>
        <v>40.15623740889189</v>
      </c>
      <c r="AJ18">
        <f t="shared" si="25"/>
        <v>8.4215846488671584</v>
      </c>
      <c r="AK18">
        <f t="shared" si="26"/>
        <v>27.629870895233456</v>
      </c>
      <c r="AL18">
        <f t="shared" si="27"/>
        <v>6.3661196074233466</v>
      </c>
      <c r="AM18">
        <f t="shared" si="28"/>
        <v>20.886219184459797</v>
      </c>
    </row>
    <row r="19" spans="1:39" x14ac:dyDescent="0.3">
      <c r="B19" t="s">
        <v>102</v>
      </c>
      <c r="E19">
        <f>'[1]Charakterystyki aerodynamiczne '!X18</f>
        <v>1.2903956891428503</v>
      </c>
      <c r="F19">
        <f t="shared" si="0"/>
        <v>11.345590872237127</v>
      </c>
      <c r="G19">
        <f t="shared" si="1"/>
        <v>22.054061948834377</v>
      </c>
      <c r="H19">
        <f t="shared" si="2"/>
        <v>74.416023419038154</v>
      </c>
      <c r="I19">
        <f t="shared" si="29"/>
        <v>244.14705846141123</v>
      </c>
      <c r="J19">
        <f t="shared" si="3"/>
        <v>36.051169822344633</v>
      </c>
      <c r="K19">
        <f t="shared" si="4"/>
        <v>118.27811621504144</v>
      </c>
      <c r="L19">
        <f t="shared" si="5"/>
        <v>22.727195995295808</v>
      </c>
      <c r="M19">
        <f t="shared" si="6"/>
        <v>74.564291323148964</v>
      </c>
      <c r="N19">
        <f t="shared" si="7"/>
        <v>15.637657601397725</v>
      </c>
      <c r="O19">
        <f t="shared" si="8"/>
        <v>51.304650923220876</v>
      </c>
      <c r="P19">
        <f t="shared" si="9"/>
        <v>11.010290052699917</v>
      </c>
      <c r="Q19">
        <f t="shared" si="10"/>
        <v>36.122998860564024</v>
      </c>
      <c r="R19">
        <f t="shared" si="11"/>
        <v>7.5757319984319382</v>
      </c>
      <c r="S19">
        <f t="shared" si="12"/>
        <v>24.854763774382995</v>
      </c>
      <c r="T19">
        <f t="shared" si="13"/>
        <v>5.7267151048929339</v>
      </c>
      <c r="U19">
        <f t="shared" si="14"/>
        <v>18.788435383507</v>
      </c>
      <c r="W19">
        <v>1.2903956891428503</v>
      </c>
      <c r="X19">
        <v>12.681178511654847</v>
      </c>
      <c r="Y19">
        <v>24.650236345523858</v>
      </c>
      <c r="Z19">
        <f t="shared" si="15"/>
        <v>74.416023419038154</v>
      </c>
      <c r="AA19">
        <f t="shared" si="16"/>
        <v>467.5696649652325</v>
      </c>
      <c r="AB19">
        <f t="shared" si="17"/>
        <v>36.051169822344633</v>
      </c>
      <c r="AC19">
        <f t="shared" si="18"/>
        <v>226.51618053439188</v>
      </c>
      <c r="AD19">
        <f t="shared" si="19"/>
        <v>22.727195995295808</v>
      </c>
      <c r="AE19">
        <f t="shared" si="20"/>
        <v>74.564291323148964</v>
      </c>
      <c r="AF19">
        <f t="shared" si="21"/>
        <v>15.637657601397725</v>
      </c>
      <c r="AG19">
        <f t="shared" si="22"/>
        <v>51.304650923220876</v>
      </c>
      <c r="AH19">
        <f t="shared" si="23"/>
        <v>11.010290052699917</v>
      </c>
      <c r="AI19">
        <f t="shared" si="24"/>
        <v>36.122998860564024</v>
      </c>
      <c r="AJ19">
        <f t="shared" si="25"/>
        <v>7.5757319984319382</v>
      </c>
      <c r="AK19">
        <f t="shared" si="26"/>
        <v>24.854763774382995</v>
      </c>
      <c r="AL19">
        <f t="shared" si="27"/>
        <v>5.7267151048929339</v>
      </c>
      <c r="AM19">
        <f t="shared" si="28"/>
        <v>18.788435383507</v>
      </c>
    </row>
    <row r="20" spans="1:39" x14ac:dyDescent="0.3">
      <c r="E20">
        <f>'[1]Charakterystyki aerodynamiczne '!X19</f>
        <v>1.3481342844350603</v>
      </c>
      <c r="F20">
        <f t="shared" si="0"/>
        <v>11.099974822482523</v>
      </c>
      <c r="G20">
        <f t="shared" si="1"/>
        <v>21.576622594823199</v>
      </c>
      <c r="H20">
        <f t="shared" si="2"/>
        <v>71.228895319816175</v>
      </c>
      <c r="I20">
        <f t="shared" si="29"/>
        <v>233.69060144296643</v>
      </c>
      <c r="J20">
        <f t="shared" si="3"/>
        <v>34.507151597887571</v>
      </c>
      <c r="K20">
        <f t="shared" si="4"/>
        <v>113.21243962561537</v>
      </c>
      <c r="L20">
        <f t="shared" si="5"/>
        <v>21.753823841757686</v>
      </c>
      <c r="M20">
        <f t="shared" si="6"/>
        <v>71.370813129126262</v>
      </c>
      <c r="N20">
        <f t="shared" si="7"/>
        <v>14.967919880170923</v>
      </c>
      <c r="O20">
        <f t="shared" si="8"/>
        <v>49.10734868822481</v>
      </c>
      <c r="P20">
        <f t="shared" si="9"/>
        <v>10.53873563208885</v>
      </c>
      <c r="Q20">
        <f t="shared" si="10"/>
        <v>34.575904304753443</v>
      </c>
      <c r="R20">
        <f t="shared" si="11"/>
        <v>7.2512746139192306</v>
      </c>
      <c r="S20">
        <f t="shared" si="12"/>
        <v>23.790271043042093</v>
      </c>
      <c r="T20">
        <f t="shared" si="13"/>
        <v>5.4814483761903388</v>
      </c>
      <c r="U20">
        <f t="shared" si="14"/>
        <v>17.983754515060166</v>
      </c>
      <c r="W20">
        <v>1.3481342844350603</v>
      </c>
      <c r="X20">
        <v>12.406648872137584</v>
      </c>
      <c r="Y20">
        <v>24.116593475365338</v>
      </c>
      <c r="Z20">
        <f t="shared" si="15"/>
        <v>71.228895319816175</v>
      </c>
      <c r="AA20">
        <f t="shared" si="16"/>
        <v>447.54434852010178</v>
      </c>
      <c r="AB20">
        <f t="shared" si="17"/>
        <v>34.507151597887571</v>
      </c>
      <c r="AC20">
        <f t="shared" si="18"/>
        <v>216.81482791246577</v>
      </c>
      <c r="AD20">
        <f t="shared" si="19"/>
        <v>21.753823841757686</v>
      </c>
      <c r="AE20">
        <f t="shared" si="20"/>
        <v>71.370813129126262</v>
      </c>
      <c r="AF20">
        <f t="shared" si="21"/>
        <v>14.967919880170923</v>
      </c>
      <c r="AG20">
        <f t="shared" si="22"/>
        <v>49.10734868822481</v>
      </c>
      <c r="AH20">
        <f t="shared" si="23"/>
        <v>10.53873563208885</v>
      </c>
      <c r="AI20">
        <f t="shared" si="24"/>
        <v>34.575904304753443</v>
      </c>
      <c r="AJ20">
        <f t="shared" si="25"/>
        <v>7.2512746139192306</v>
      </c>
      <c r="AK20">
        <f t="shared" si="26"/>
        <v>23.790271043042093</v>
      </c>
      <c r="AL20">
        <f t="shared" si="27"/>
        <v>5.4814483761903388</v>
      </c>
      <c r="AM20">
        <f t="shared" si="28"/>
        <v>17.983754515060166</v>
      </c>
    </row>
    <row r="21" spans="1:39" x14ac:dyDescent="0.3">
      <c r="E21">
        <f>'[1]Charakterystyki aerodynamiczne '!X20</f>
        <v>1.4052306193944031</v>
      </c>
      <c r="F21">
        <f t="shared" si="0"/>
        <v>10.872133293018591</v>
      </c>
      <c r="G21">
        <f t="shared" si="1"/>
        <v>21.133734140453615</v>
      </c>
      <c r="H21">
        <f t="shared" si="2"/>
        <v>68.334773308927439</v>
      </c>
      <c r="I21">
        <f t="shared" si="29"/>
        <v>224.19545048860707</v>
      </c>
      <c r="J21">
        <f t="shared" si="3"/>
        <v>33.105081461545907</v>
      </c>
      <c r="K21">
        <f t="shared" si="4"/>
        <v>108.61247198669916</v>
      </c>
      <c r="L21">
        <f t="shared" si="5"/>
        <v>20.869937883415275</v>
      </c>
      <c r="M21">
        <f t="shared" si="6"/>
        <v>68.470924814354575</v>
      </c>
      <c r="N21">
        <f t="shared" si="7"/>
        <v>14.359753963966265</v>
      </c>
      <c r="O21">
        <f t="shared" si="8"/>
        <v>47.112053687553356</v>
      </c>
      <c r="P21">
        <f t="shared" si="9"/>
        <v>10.110533192295003</v>
      </c>
      <c r="Q21">
        <f t="shared" si="10"/>
        <v>33.171040657135833</v>
      </c>
      <c r="R21">
        <f t="shared" si="11"/>
        <v>6.9566459611384266</v>
      </c>
      <c r="S21">
        <f t="shared" si="12"/>
        <v>22.823641604784861</v>
      </c>
      <c r="T21">
        <f t="shared" si="13"/>
        <v>5.2587300492269087</v>
      </c>
      <c r="U21">
        <f t="shared" si="14"/>
        <v>17.253051342607968</v>
      </c>
      <c r="W21">
        <v>1.4052306193944031</v>
      </c>
      <c r="X21">
        <v>12.151986145441631</v>
      </c>
      <c r="Y21">
        <v>23.621568790105893</v>
      </c>
      <c r="Z21">
        <f t="shared" si="15"/>
        <v>68.334773308927439</v>
      </c>
      <c r="AA21">
        <f t="shared" si="16"/>
        <v>429.36004362410063</v>
      </c>
      <c r="AB21">
        <f t="shared" si="17"/>
        <v>33.105081461545907</v>
      </c>
      <c r="AC21">
        <f t="shared" si="18"/>
        <v>208.00536143216854</v>
      </c>
      <c r="AD21">
        <f t="shared" si="19"/>
        <v>20.869937883415275</v>
      </c>
      <c r="AE21">
        <f t="shared" si="20"/>
        <v>68.470924814354575</v>
      </c>
      <c r="AF21">
        <f t="shared" si="21"/>
        <v>14.359753963966265</v>
      </c>
      <c r="AG21">
        <f t="shared" si="22"/>
        <v>47.112053687553356</v>
      </c>
      <c r="AH21">
        <f t="shared" si="23"/>
        <v>10.110533192295003</v>
      </c>
      <c r="AI21">
        <f t="shared" si="24"/>
        <v>33.171040657135833</v>
      </c>
      <c r="AJ21">
        <f t="shared" si="25"/>
        <v>6.9566459611384266</v>
      </c>
      <c r="AK21">
        <f t="shared" si="26"/>
        <v>22.823641604784861</v>
      </c>
      <c r="AL21">
        <f t="shared" si="27"/>
        <v>5.2587300492269087</v>
      </c>
      <c r="AM21">
        <f t="shared" si="28"/>
        <v>17.253051342607968</v>
      </c>
    </row>
    <row r="22" spans="1:39" x14ac:dyDescent="0.3">
      <c r="A22" t="s">
        <v>103</v>
      </c>
      <c r="B22">
        <f>0.592483801</f>
        <v>0.59248380099999998</v>
      </c>
      <c r="E22">
        <f>'[1]Charakterystyki aerodynamiczne '!X21</f>
        <v>1.4655585732170586</v>
      </c>
      <c r="F22">
        <f t="shared" si="0"/>
        <v>10.64601270736838</v>
      </c>
      <c r="G22">
        <f t="shared" si="1"/>
        <v>20.694190932876879</v>
      </c>
      <c r="H22">
        <f t="shared" si="2"/>
        <v>65.521854655247637</v>
      </c>
      <c r="I22">
        <f t="shared" si="29"/>
        <v>214.96671474818777</v>
      </c>
      <c r="J22">
        <f t="shared" si="3"/>
        <v>31.742350648731367</v>
      </c>
      <c r="K22">
        <f t="shared" si="4"/>
        <v>104.14157036985355</v>
      </c>
      <c r="L22">
        <f t="shared" si="5"/>
        <v>20.010852022282723</v>
      </c>
      <c r="M22">
        <f t="shared" si="6"/>
        <v>65.652401647909187</v>
      </c>
      <c r="N22">
        <f t="shared" si="7"/>
        <v>13.768651984233552</v>
      </c>
      <c r="O22">
        <f t="shared" si="8"/>
        <v>45.172742730425036</v>
      </c>
      <c r="P22">
        <f t="shared" si="9"/>
        <v>9.6943452686637421</v>
      </c>
      <c r="Q22">
        <f t="shared" si="10"/>
        <v>31.805594713463716</v>
      </c>
      <c r="R22">
        <f t="shared" si="11"/>
        <v>6.6702840074275755</v>
      </c>
      <c r="S22">
        <f t="shared" si="12"/>
        <v>21.884133882636402</v>
      </c>
      <c r="T22">
        <f t="shared" si="13"/>
        <v>5.0422607593784798</v>
      </c>
      <c r="U22">
        <f t="shared" si="14"/>
        <v>16.542850260428082</v>
      </c>
      <c r="W22">
        <v>1.4655585732170586</v>
      </c>
      <c r="X22">
        <v>11.899246949741652</v>
      </c>
      <c r="Y22">
        <v>23.130283149575227</v>
      </c>
      <c r="Z22">
        <f t="shared" si="15"/>
        <v>65.521854655247637</v>
      </c>
      <c r="AA22">
        <f t="shared" si="16"/>
        <v>411.68595446900832</v>
      </c>
      <c r="AB22">
        <f t="shared" si="17"/>
        <v>31.742350648731367</v>
      </c>
      <c r="AC22">
        <f t="shared" si="18"/>
        <v>199.44307121145133</v>
      </c>
      <c r="AD22">
        <f t="shared" si="19"/>
        <v>20.010852022282723</v>
      </c>
      <c r="AE22">
        <f t="shared" si="20"/>
        <v>65.652401647909187</v>
      </c>
      <c r="AF22">
        <f t="shared" si="21"/>
        <v>13.768651984233552</v>
      </c>
      <c r="AG22">
        <f t="shared" si="22"/>
        <v>45.172742730425036</v>
      </c>
      <c r="AH22">
        <f t="shared" si="23"/>
        <v>9.6943452686637421</v>
      </c>
      <c r="AI22">
        <f t="shared" si="24"/>
        <v>31.805594713463716</v>
      </c>
      <c r="AJ22">
        <f t="shared" si="25"/>
        <v>6.6702840074275755</v>
      </c>
      <c r="AK22">
        <f t="shared" si="26"/>
        <v>21.884133882636402</v>
      </c>
      <c r="AL22">
        <f t="shared" si="27"/>
        <v>5.0422607593784798</v>
      </c>
      <c r="AM22">
        <f t="shared" si="28"/>
        <v>16.542850260428082</v>
      </c>
    </row>
    <row r="23" spans="1:39" x14ac:dyDescent="0.3">
      <c r="E23">
        <f>'[1]Charakterystyki aerodynamiczne '!X22</f>
        <v>1.5196926453901394</v>
      </c>
      <c r="F23">
        <f t="shared" si="0"/>
        <v>10.454678681026401</v>
      </c>
      <c r="G23">
        <f t="shared" si="1"/>
        <v>20.322267379720071</v>
      </c>
      <c r="H23">
        <f t="shared" si="2"/>
        <v>63.187853224378905</v>
      </c>
      <c r="I23">
        <f t="shared" si="29"/>
        <v>207.30922973877591</v>
      </c>
      <c r="J23">
        <f t="shared" si="3"/>
        <v>30.611633390755483</v>
      </c>
      <c r="K23">
        <f t="shared" si="4"/>
        <v>100.43186807990642</v>
      </c>
      <c r="L23">
        <f t="shared" si="5"/>
        <v>19.298030971983444</v>
      </c>
      <c r="M23">
        <f t="shared" si="6"/>
        <v>63.313749908082158</v>
      </c>
      <c r="N23">
        <f t="shared" si="7"/>
        <v>13.278188861639983</v>
      </c>
      <c r="O23">
        <f t="shared" si="8"/>
        <v>43.563611750787338</v>
      </c>
      <c r="P23">
        <f t="shared" si="9"/>
        <v>9.3490159759041003</v>
      </c>
      <c r="Q23">
        <f t="shared" si="10"/>
        <v>30.672624592861219</v>
      </c>
      <c r="R23">
        <f t="shared" si="11"/>
        <v>6.4326769906611494</v>
      </c>
      <c r="S23">
        <f t="shared" si="12"/>
        <v>21.104583302694056</v>
      </c>
      <c r="T23">
        <f t="shared" si="13"/>
        <v>4.862646737627645</v>
      </c>
      <c r="U23">
        <f t="shared" si="14"/>
        <v>15.953565412164188</v>
      </c>
      <c r="W23">
        <v>1.5196926453901394</v>
      </c>
      <c r="X23">
        <v>11.685389340145168</v>
      </c>
      <c r="Y23">
        <v>22.714577257887232</v>
      </c>
      <c r="Z23">
        <f t="shared" si="15"/>
        <v>63.187853224378905</v>
      </c>
      <c r="AA23">
        <f t="shared" si="16"/>
        <v>397.02099097163779</v>
      </c>
      <c r="AB23">
        <f t="shared" si="17"/>
        <v>30.611633390755483</v>
      </c>
      <c r="AC23">
        <f t="shared" si="18"/>
        <v>192.33856514956287</v>
      </c>
      <c r="AD23">
        <f t="shared" si="19"/>
        <v>19.298030971983444</v>
      </c>
      <c r="AE23">
        <f t="shared" si="20"/>
        <v>63.313749908082158</v>
      </c>
      <c r="AF23">
        <f t="shared" si="21"/>
        <v>13.278188861639983</v>
      </c>
      <c r="AG23">
        <f t="shared" si="22"/>
        <v>43.563611750787338</v>
      </c>
      <c r="AH23">
        <f t="shared" si="23"/>
        <v>9.3490159759041003</v>
      </c>
      <c r="AI23">
        <f t="shared" si="24"/>
        <v>30.672624592861219</v>
      </c>
      <c r="AJ23">
        <f t="shared" si="25"/>
        <v>6.4326769906611494</v>
      </c>
      <c r="AK23">
        <f t="shared" si="26"/>
        <v>21.104583302694056</v>
      </c>
      <c r="AL23">
        <f t="shared" si="27"/>
        <v>4.862646737627645</v>
      </c>
      <c r="AM23">
        <f t="shared" si="28"/>
        <v>15.953565412164188</v>
      </c>
    </row>
    <row r="24" spans="1:39" x14ac:dyDescent="0.3">
      <c r="E24">
        <f>'[1]Charakterystyki aerodynamiczne '!X23</f>
        <v>1.5783841455515146</v>
      </c>
      <c r="F24">
        <f t="shared" si="0"/>
        <v>10.258461088109263</v>
      </c>
      <c r="G24">
        <f t="shared" si="1"/>
        <v>19.940850933597819</v>
      </c>
      <c r="H24">
        <f t="shared" si="2"/>
        <v>60.838241497621617</v>
      </c>
      <c r="I24">
        <f t="shared" si="29"/>
        <v>199.60052984783994</v>
      </c>
      <c r="J24">
        <f t="shared" si="3"/>
        <v>29.473353656283287</v>
      </c>
      <c r="K24">
        <f t="shared" si="4"/>
        <v>96.697354515365106</v>
      </c>
      <c r="L24">
        <f t="shared" si="5"/>
        <v>18.580442423531164</v>
      </c>
      <c r="M24">
        <f t="shared" si="6"/>
        <v>60.959456770115359</v>
      </c>
      <c r="N24">
        <f t="shared" si="7"/>
        <v>12.784445417807166</v>
      </c>
      <c r="O24">
        <f t="shared" si="8"/>
        <v>41.943718562359464</v>
      </c>
      <c r="P24">
        <f t="shared" si="9"/>
        <v>9.0013770476970816</v>
      </c>
      <c r="Q24">
        <f t="shared" si="10"/>
        <v>29.532076928140029</v>
      </c>
      <c r="R24">
        <f t="shared" si="11"/>
        <v>6.1934808078437227</v>
      </c>
      <c r="S24">
        <f t="shared" si="12"/>
        <v>20.319818923371791</v>
      </c>
      <c r="T24">
        <f t="shared" si="13"/>
        <v>4.6818314192588311</v>
      </c>
      <c r="U24">
        <f t="shared" si="14"/>
        <v>15.360339302030283</v>
      </c>
      <c r="W24">
        <v>1.5783841455515146</v>
      </c>
      <c r="X24">
        <v>11.466073277109768</v>
      </c>
      <c r="Y24">
        <v>22.288260982690588</v>
      </c>
      <c r="Z24">
        <f t="shared" si="15"/>
        <v>60.838241497621617</v>
      </c>
      <c r="AA24">
        <f t="shared" si="16"/>
        <v>382.25794509249954</v>
      </c>
      <c r="AB24">
        <f t="shared" si="17"/>
        <v>29.473353656283287</v>
      </c>
      <c r="AC24">
        <f t="shared" si="18"/>
        <v>185.18654264646688</v>
      </c>
      <c r="AD24">
        <f t="shared" si="19"/>
        <v>18.580442423531164</v>
      </c>
      <c r="AE24">
        <f t="shared" si="20"/>
        <v>60.959456770115359</v>
      </c>
      <c r="AF24">
        <f t="shared" si="21"/>
        <v>12.784445417807166</v>
      </c>
      <c r="AG24">
        <f t="shared" si="22"/>
        <v>41.943718562359464</v>
      </c>
      <c r="AH24">
        <f t="shared" si="23"/>
        <v>9.0013770476970816</v>
      </c>
      <c r="AI24">
        <f t="shared" si="24"/>
        <v>29.532076928140029</v>
      </c>
      <c r="AJ24">
        <f t="shared" si="25"/>
        <v>6.1934808078437227</v>
      </c>
      <c r="AK24">
        <f t="shared" si="26"/>
        <v>20.319818923371791</v>
      </c>
      <c r="AL24">
        <f t="shared" si="27"/>
        <v>4.6818314192588311</v>
      </c>
      <c r="AM24">
        <f t="shared" si="28"/>
        <v>15.360339302030283</v>
      </c>
    </row>
    <row r="25" spans="1:39" x14ac:dyDescent="0.3">
      <c r="E25">
        <f>'[1]Charakterystyki aerodynamiczne '!X24</f>
        <v>1.6258891720996855</v>
      </c>
      <c r="F25">
        <f t="shared" si="0"/>
        <v>10.107484895241619</v>
      </c>
      <c r="G25">
        <f t="shared" si="1"/>
        <v>19.647376724295079</v>
      </c>
      <c r="H25">
        <f t="shared" si="2"/>
        <v>59.060677364048978</v>
      </c>
      <c r="I25">
        <f t="shared" si="29"/>
        <v>193.76862652247038</v>
      </c>
      <c r="J25">
        <f t="shared" si="3"/>
        <v>28.61220489415874</v>
      </c>
      <c r="K25">
        <f t="shared" si="4"/>
        <v>93.872063301045728</v>
      </c>
      <c r="L25">
        <f t="shared" si="5"/>
        <v>18.037561379882465</v>
      </c>
      <c r="M25">
        <f t="shared" si="6"/>
        <v>59.178350983866352</v>
      </c>
      <c r="N25">
        <f t="shared" si="7"/>
        <v>12.410911090007776</v>
      </c>
      <c r="O25">
        <f t="shared" si="8"/>
        <v>40.718212237558319</v>
      </c>
      <c r="P25">
        <f t="shared" si="9"/>
        <v>8.7383759385447757</v>
      </c>
      <c r="Q25">
        <f t="shared" si="10"/>
        <v>28.669212396800443</v>
      </c>
      <c r="R25">
        <f t="shared" si="11"/>
        <v>6.0125204599608226</v>
      </c>
      <c r="S25">
        <f t="shared" si="12"/>
        <v>19.726116994622121</v>
      </c>
      <c r="T25">
        <f t="shared" si="13"/>
        <v>4.545038254212578</v>
      </c>
      <c r="U25">
        <f t="shared" si="14"/>
        <v>14.911542828781423</v>
      </c>
      <c r="W25">
        <v>1.6258891720996855</v>
      </c>
      <c r="X25">
        <v>11.297324370655753</v>
      </c>
      <c r="Y25">
        <v>21.960239385698074</v>
      </c>
      <c r="Z25">
        <f t="shared" si="15"/>
        <v>59.060677364048978</v>
      </c>
      <c r="AA25">
        <f t="shared" si="16"/>
        <v>371.08918024586649</v>
      </c>
      <c r="AB25">
        <f t="shared" si="17"/>
        <v>28.61220489415874</v>
      </c>
      <c r="AC25">
        <f t="shared" si="18"/>
        <v>179.77578539699005</v>
      </c>
      <c r="AD25">
        <f t="shared" si="19"/>
        <v>18.037561379882465</v>
      </c>
      <c r="AE25">
        <f t="shared" si="20"/>
        <v>59.178350983866352</v>
      </c>
      <c r="AF25">
        <f t="shared" si="21"/>
        <v>12.410911090007776</v>
      </c>
      <c r="AG25">
        <f t="shared" si="22"/>
        <v>40.718212237558319</v>
      </c>
      <c r="AH25">
        <f t="shared" si="23"/>
        <v>8.7383759385447757</v>
      </c>
      <c r="AI25">
        <f t="shared" si="24"/>
        <v>28.669212396800443</v>
      </c>
      <c r="AJ25">
        <f t="shared" si="25"/>
        <v>6.0125204599608226</v>
      </c>
      <c r="AK25">
        <f t="shared" si="26"/>
        <v>19.726116994622121</v>
      </c>
      <c r="AL25">
        <f t="shared" si="27"/>
        <v>4.545038254212578</v>
      </c>
      <c r="AM25">
        <f t="shared" si="28"/>
        <v>14.911542828781423</v>
      </c>
    </row>
    <row r="26" spans="1:39" x14ac:dyDescent="0.3">
      <c r="E26">
        <f>'[1]Charakterystyki aerodynamiczne '!X25</f>
        <v>1.6776409820998528</v>
      </c>
      <c r="F26">
        <f t="shared" si="0"/>
        <v>9.9503660351439098</v>
      </c>
      <c r="G26">
        <f t="shared" si="1"/>
        <v>19.341962126417737</v>
      </c>
      <c r="H26">
        <f t="shared" si="2"/>
        <v>57.238775666345013</v>
      </c>
      <c r="I26">
        <f t="shared" si="29"/>
        <v>187.79125874785106</v>
      </c>
      <c r="J26">
        <f t="shared" si="3"/>
        <v>27.729576604096952</v>
      </c>
      <c r="K26">
        <f t="shared" si="4"/>
        <v>90.976301194543794</v>
      </c>
      <c r="L26">
        <f t="shared" si="5"/>
        <v>17.481139320956821</v>
      </c>
      <c r="M26">
        <f t="shared" si="6"/>
        <v>57.352819294477754</v>
      </c>
      <c r="N26">
        <f t="shared" si="7"/>
        <v>12.028059741291244</v>
      </c>
      <c r="O26">
        <f t="shared" si="8"/>
        <v>39.46213825882954</v>
      </c>
      <c r="P26">
        <f t="shared" si="9"/>
        <v>8.4688148249890212</v>
      </c>
      <c r="Q26">
        <f t="shared" si="10"/>
        <v>27.78482554130256</v>
      </c>
      <c r="R26">
        <f t="shared" si="11"/>
        <v>5.8270464403189415</v>
      </c>
      <c r="S26">
        <f t="shared" si="12"/>
        <v>19.11760643149259</v>
      </c>
      <c r="T26">
        <f t="shared" si="13"/>
        <v>4.4048330740308836</v>
      </c>
      <c r="U26">
        <f t="shared" si="14"/>
        <v>14.451552080153816</v>
      </c>
      <c r="W26">
        <v>1.6776409820998528</v>
      </c>
      <c r="X26">
        <v>11.121709690478776</v>
      </c>
      <c r="Y26">
        <v>21.61887179370909</v>
      </c>
      <c r="Z26">
        <f t="shared" si="15"/>
        <v>57.238775666345013</v>
      </c>
      <c r="AA26">
        <f t="shared" si="16"/>
        <v>359.6418342677274</v>
      </c>
      <c r="AB26">
        <f t="shared" si="17"/>
        <v>27.729576604096952</v>
      </c>
      <c r="AC26">
        <f t="shared" si="18"/>
        <v>174.23006829317276</v>
      </c>
      <c r="AD26">
        <f t="shared" si="19"/>
        <v>17.481139320956821</v>
      </c>
      <c r="AE26">
        <f t="shared" si="20"/>
        <v>57.352819294477754</v>
      </c>
      <c r="AF26">
        <f t="shared" si="21"/>
        <v>12.028059741291244</v>
      </c>
      <c r="AG26">
        <f t="shared" si="22"/>
        <v>39.46213825882954</v>
      </c>
      <c r="AH26">
        <f t="shared" si="23"/>
        <v>8.4688148249890212</v>
      </c>
      <c r="AI26">
        <f t="shared" si="24"/>
        <v>27.78482554130256</v>
      </c>
      <c r="AJ26">
        <f t="shared" si="25"/>
        <v>5.8270464403189415</v>
      </c>
      <c r="AK26">
        <f t="shared" si="26"/>
        <v>19.11760643149259</v>
      </c>
      <c r="AL26">
        <f t="shared" si="27"/>
        <v>4.4048330740308836</v>
      </c>
      <c r="AM26">
        <f t="shared" si="28"/>
        <v>14.451552080153816</v>
      </c>
    </row>
    <row r="27" spans="1:39" x14ac:dyDescent="0.3">
      <c r="E27">
        <f>'[1]Charakterystyki aerodynamiczne '!X26</f>
        <v>1.7330182864794204</v>
      </c>
      <c r="F27">
        <f t="shared" si="0"/>
        <v>9.7900970659816782</v>
      </c>
      <c r="G27">
        <f t="shared" si="1"/>
        <v>19.030424207046003</v>
      </c>
      <c r="H27">
        <f t="shared" si="2"/>
        <v>55.409753360511083</v>
      </c>
      <c r="I27">
        <f t="shared" si="29"/>
        <v>181.79052939800221</v>
      </c>
      <c r="J27">
        <f t="shared" si="3"/>
        <v>26.843498704110615</v>
      </c>
      <c r="K27">
        <f t="shared" si="4"/>
        <v>88.069221470179173</v>
      </c>
      <c r="L27">
        <f t="shared" si="5"/>
        <v>16.922542576403806</v>
      </c>
      <c r="M27">
        <f t="shared" si="6"/>
        <v>55.520152809723768</v>
      </c>
      <c r="N27">
        <f t="shared" si="7"/>
        <v>11.643712079996664</v>
      </c>
      <c r="O27">
        <f t="shared" si="8"/>
        <v>38.201155118099287</v>
      </c>
      <c r="P27">
        <f t="shared" si="9"/>
        <v>8.1982001754169556</v>
      </c>
      <c r="Q27">
        <f t="shared" si="10"/>
        <v>26.896982202811532</v>
      </c>
      <c r="R27">
        <f t="shared" si="11"/>
        <v>5.6408475254679367</v>
      </c>
      <c r="S27">
        <f t="shared" si="12"/>
        <v>18.50671760324126</v>
      </c>
      <c r="T27">
        <f t="shared" si="13"/>
        <v>4.2640799245777838</v>
      </c>
      <c r="U27">
        <f t="shared" si="14"/>
        <v>13.989763532079342</v>
      </c>
      <c r="W27">
        <v>1.7330182864794204</v>
      </c>
      <c r="X27">
        <v>10.942574074651267</v>
      </c>
      <c r="Y27">
        <v>21.27066005108669</v>
      </c>
      <c r="Z27">
        <f t="shared" si="15"/>
        <v>55.409753360511083</v>
      </c>
      <c r="AA27">
        <f t="shared" si="16"/>
        <v>348.14974818920791</v>
      </c>
      <c r="AB27">
        <f t="shared" si="17"/>
        <v>26.843498704110615</v>
      </c>
      <c r="AC27">
        <f t="shared" si="18"/>
        <v>168.66267665096208</v>
      </c>
      <c r="AD27">
        <f t="shared" si="19"/>
        <v>16.922542576403806</v>
      </c>
      <c r="AE27">
        <f t="shared" si="20"/>
        <v>55.520152809723768</v>
      </c>
      <c r="AF27">
        <f t="shared" si="21"/>
        <v>11.643712079996664</v>
      </c>
      <c r="AG27">
        <f t="shared" si="22"/>
        <v>38.201155118099287</v>
      </c>
      <c r="AH27">
        <f t="shared" si="23"/>
        <v>8.1982001754169556</v>
      </c>
      <c r="AI27">
        <f t="shared" si="24"/>
        <v>26.896982202811532</v>
      </c>
      <c r="AJ27">
        <f t="shared" si="25"/>
        <v>5.6408475254679367</v>
      </c>
      <c r="AK27">
        <f t="shared" si="26"/>
        <v>18.50671760324126</v>
      </c>
      <c r="AL27">
        <f t="shared" si="27"/>
        <v>4.2640799245777838</v>
      </c>
      <c r="AM27">
        <f t="shared" si="28"/>
        <v>13.989763532079342</v>
      </c>
    </row>
    <row r="28" spans="1:39" x14ac:dyDescent="0.3">
      <c r="E28">
        <f>'[1]Charakterystyki aerodynamiczne '!X27</f>
        <v>1.7838381628706932</v>
      </c>
      <c r="F28">
        <f t="shared" si="0"/>
        <v>9.6496340805726817</v>
      </c>
      <c r="G28">
        <f t="shared" si="1"/>
        <v>18.757386035952724</v>
      </c>
      <c r="H28">
        <f t="shared" si="2"/>
        <v>53.831181450085928</v>
      </c>
      <c r="I28">
        <f t="shared" si="29"/>
        <v>176.6114876971323</v>
      </c>
      <c r="J28">
        <f t="shared" si="3"/>
        <v>26.078752599645149</v>
      </c>
      <c r="K28">
        <f t="shared" si="4"/>
        <v>85.560211941093002</v>
      </c>
      <c r="L28">
        <f t="shared" si="5"/>
        <v>16.440435208224784</v>
      </c>
      <c r="M28">
        <f t="shared" si="6"/>
        <v>53.93843572252225</v>
      </c>
      <c r="N28">
        <f t="shared" si="7"/>
        <v>11.311993642215997</v>
      </c>
      <c r="O28">
        <f t="shared" si="8"/>
        <v>37.112840033517045</v>
      </c>
      <c r="P28">
        <f t="shared" si="9"/>
        <v>7.9646411406247388</v>
      </c>
      <c r="Q28">
        <f t="shared" si="10"/>
        <v>26.130712403624468</v>
      </c>
      <c r="R28">
        <f t="shared" si="11"/>
        <v>5.4801450694082625</v>
      </c>
      <c r="S28">
        <f t="shared" si="12"/>
        <v>17.979478574174088</v>
      </c>
      <c r="T28">
        <f t="shared" si="13"/>
        <v>4.142600286346017</v>
      </c>
      <c r="U28">
        <f t="shared" si="14"/>
        <v>13.5912082885368</v>
      </c>
      <c r="W28">
        <v>1.7838381628706932</v>
      </c>
      <c r="X28">
        <v>10.785575976243702</v>
      </c>
      <c r="Y28">
        <v>20.965480195130286</v>
      </c>
      <c r="Z28">
        <f t="shared" si="15"/>
        <v>53.831181450085928</v>
      </c>
      <c r="AA28">
        <f t="shared" si="16"/>
        <v>338.2312883552982</v>
      </c>
      <c r="AB28">
        <f t="shared" si="17"/>
        <v>26.078752599645149</v>
      </c>
      <c r="AC28">
        <f t="shared" si="18"/>
        <v>163.85763516366185</v>
      </c>
      <c r="AD28">
        <f t="shared" si="19"/>
        <v>16.440435208224784</v>
      </c>
      <c r="AE28">
        <f t="shared" si="20"/>
        <v>53.93843572252225</v>
      </c>
      <c r="AF28">
        <f t="shared" si="21"/>
        <v>11.311993642215997</v>
      </c>
      <c r="AG28">
        <f t="shared" si="22"/>
        <v>37.112840033517045</v>
      </c>
      <c r="AH28">
        <f t="shared" si="23"/>
        <v>7.9646411406247388</v>
      </c>
      <c r="AI28">
        <f t="shared" si="24"/>
        <v>26.130712403624468</v>
      </c>
      <c r="AJ28">
        <f t="shared" si="25"/>
        <v>5.4801450694082625</v>
      </c>
      <c r="AK28">
        <f t="shared" si="26"/>
        <v>17.979478574174088</v>
      </c>
      <c r="AL28">
        <f t="shared" si="27"/>
        <v>4.142600286346017</v>
      </c>
      <c r="AM28">
        <f t="shared" si="28"/>
        <v>13.5912082885368</v>
      </c>
    </row>
    <row r="29" spans="1:39" x14ac:dyDescent="0.3">
      <c r="E29">
        <f>(E28+E30)/2</f>
        <v>1.8118997193162936</v>
      </c>
      <c r="F29">
        <f t="shared" si="0"/>
        <v>9.5746187862493777</v>
      </c>
      <c r="G29">
        <f t="shared" ref="G29" si="36">F29*$B$10</f>
        <v>18.611567984980649</v>
      </c>
      <c r="H29">
        <f t="shared" si="2"/>
        <v>52.997478171316736</v>
      </c>
      <c r="I29">
        <f t="shared" ref="I29" si="37">H29*$B$9</f>
        <v>173.87624071954309</v>
      </c>
      <c r="J29">
        <f t="shared" si="3"/>
        <v>25.674861379670823</v>
      </c>
      <c r="K29">
        <f t="shared" ref="K29" si="38">J29*$B$9</f>
        <v>84.23510951335571</v>
      </c>
      <c r="L29">
        <f t="shared" si="5"/>
        <v>16.185816149748451</v>
      </c>
      <c r="M29">
        <f t="shared" ref="M29" si="39">L29*$B$9</f>
        <v>53.103071357442417</v>
      </c>
      <c r="N29">
        <f t="shared" si="7"/>
        <v>11.136800641897468</v>
      </c>
      <c r="O29">
        <f t="shared" ref="O29" si="40">N29*$B$9</f>
        <v>36.538059848744972</v>
      </c>
      <c r="P29">
        <f t="shared" si="9"/>
        <v>7.8412898179472723</v>
      </c>
      <c r="Q29">
        <f t="shared" ref="Q29" si="41">P29*$B$9</f>
        <v>25.726016463081599</v>
      </c>
      <c r="R29">
        <f t="shared" si="11"/>
        <v>5.3952720499161524</v>
      </c>
      <c r="S29">
        <f t="shared" ref="S29" si="42">R29*$B$9</f>
        <v>17.701023785814147</v>
      </c>
      <c r="T29">
        <f t="shared" si="13"/>
        <v>4.0784423141759429</v>
      </c>
      <c r="U29">
        <f t="shared" ref="U29" si="43">T29*$B$9</f>
        <v>13.380716253858079</v>
      </c>
    </row>
    <row r="30" spans="1:39" x14ac:dyDescent="0.3">
      <c r="E30">
        <f>'[1]Charakterystyki aerodynamiczne '!X28</f>
        <v>1.8399612757618939</v>
      </c>
      <c r="F30">
        <f t="shared" si="0"/>
        <v>9.5013262088331416</v>
      </c>
      <c r="G30">
        <f t="shared" si="1"/>
        <v>18.469098627418781</v>
      </c>
      <c r="H30">
        <f t="shared" si="2"/>
        <v>52.189204788191844</v>
      </c>
      <c r="I30">
        <f t="shared" si="29"/>
        <v>171.22442515810971</v>
      </c>
      <c r="J30">
        <f t="shared" si="3"/>
        <v>25.283289784480456</v>
      </c>
      <c r="K30">
        <f t="shared" si="4"/>
        <v>82.950425802101222</v>
      </c>
      <c r="L30">
        <f t="shared" si="5"/>
        <v>15.938963566768848</v>
      </c>
      <c r="M30">
        <f t="shared" si="6"/>
        <v>52.293187555015898</v>
      </c>
      <c r="N30">
        <f t="shared" si="7"/>
        <v>10.966951436942548</v>
      </c>
      <c r="O30">
        <f t="shared" si="8"/>
        <v>35.980811800992605</v>
      </c>
      <c r="P30">
        <f t="shared" si="9"/>
        <v>7.7217009984806655</v>
      </c>
      <c r="Q30">
        <f t="shared" si="10"/>
        <v>25.333664693178033</v>
      </c>
      <c r="R30">
        <f t="shared" si="11"/>
        <v>5.3129878555896175</v>
      </c>
      <c r="S30">
        <f t="shared" si="12"/>
        <v>17.431062518338639</v>
      </c>
      <c r="T30">
        <f t="shared" si="13"/>
        <v>4.0162413098847081</v>
      </c>
      <c r="U30">
        <f t="shared" si="14"/>
        <v>13.176644717469513</v>
      </c>
      <c r="W30">
        <v>1.8399612757618939</v>
      </c>
      <c r="X30">
        <v>10.619809502078407</v>
      </c>
      <c r="Y30">
        <v>20.64325598209021</v>
      </c>
      <c r="Z30">
        <f t="shared" si="15"/>
        <v>52.189204788191844</v>
      </c>
      <c r="AA30">
        <f t="shared" si="16"/>
        <v>327.91444471855351</v>
      </c>
      <c r="AB30">
        <f t="shared" si="17"/>
        <v>25.283289784480456</v>
      </c>
      <c r="AC30">
        <f t="shared" si="18"/>
        <v>158.85959489101131</v>
      </c>
      <c r="AD30">
        <f t="shared" si="19"/>
        <v>15.938963566768848</v>
      </c>
      <c r="AE30">
        <f t="shared" si="20"/>
        <v>52.293187555015898</v>
      </c>
      <c r="AF30">
        <f t="shared" si="21"/>
        <v>10.966951436942548</v>
      </c>
      <c r="AG30">
        <f t="shared" si="22"/>
        <v>35.980811800992605</v>
      </c>
      <c r="AH30">
        <f t="shared" si="23"/>
        <v>7.7217009984806655</v>
      </c>
      <c r="AI30">
        <f t="shared" si="24"/>
        <v>25.333664693178033</v>
      </c>
      <c r="AJ30">
        <f t="shared" si="25"/>
        <v>5.3129878555896175</v>
      </c>
      <c r="AK30">
        <f t="shared" si="26"/>
        <v>17.431062518338639</v>
      </c>
      <c r="AL30">
        <f t="shared" si="27"/>
        <v>4.0162413098847081</v>
      </c>
      <c r="AM30">
        <f t="shared" si="28"/>
        <v>13.176644717469513</v>
      </c>
    </row>
    <row r="31" spans="1:39" x14ac:dyDescent="0.3">
      <c r="E31">
        <f>'[1]Charakterystyki aerodynamiczne '!X29</f>
        <v>1.8858717911693264</v>
      </c>
      <c r="F31">
        <f t="shared" si="0"/>
        <v>9.3849613454131102</v>
      </c>
      <c r="G31">
        <f t="shared" si="1"/>
        <v>18.242903452973277</v>
      </c>
      <c r="H31">
        <f t="shared" si="2"/>
        <v>50.918687194286761</v>
      </c>
      <c r="I31">
        <f t="shared" si="29"/>
        <v>167.05606034870982</v>
      </c>
      <c r="J31">
        <f t="shared" si="3"/>
        <v>24.66778194845665</v>
      </c>
      <c r="K31">
        <f t="shared" si="4"/>
        <v>80.931043137981121</v>
      </c>
      <c r="L31">
        <f t="shared" si="5"/>
        <v>15.550938232365327</v>
      </c>
      <c r="M31">
        <f t="shared" si="6"/>
        <v>51.020138557629018</v>
      </c>
      <c r="N31">
        <f t="shared" si="7"/>
        <v>10.699967013464788</v>
      </c>
      <c r="O31">
        <f t="shared" si="8"/>
        <v>35.104878653099696</v>
      </c>
      <c r="P31">
        <f t="shared" si="9"/>
        <v>7.5337204187178592</v>
      </c>
      <c r="Q31">
        <f t="shared" si="10"/>
        <v>24.716930507604523</v>
      </c>
      <c r="R31">
        <f t="shared" si="11"/>
        <v>5.1836460774551103</v>
      </c>
      <c r="S31">
        <f t="shared" si="12"/>
        <v>17.006712852543011</v>
      </c>
      <c r="T31">
        <f t="shared" si="13"/>
        <v>3.918468115863337</v>
      </c>
      <c r="U31">
        <f t="shared" si="14"/>
        <v>12.855866521861341</v>
      </c>
      <c r="W31">
        <v>1.8858717911693264</v>
      </c>
      <c r="X31">
        <v>10.489746324044665</v>
      </c>
      <c r="Y31">
        <v>20.390433417102653</v>
      </c>
      <c r="Z31">
        <f t="shared" si="15"/>
        <v>50.918687194286761</v>
      </c>
      <c r="AA31">
        <f t="shared" si="16"/>
        <v>319.9315472400159</v>
      </c>
      <c r="AB31">
        <f t="shared" si="17"/>
        <v>24.66778194845665</v>
      </c>
      <c r="AC31">
        <f t="shared" si="18"/>
        <v>154.99224509925264</v>
      </c>
      <c r="AD31">
        <f t="shared" si="19"/>
        <v>15.550938232365327</v>
      </c>
      <c r="AE31">
        <f t="shared" si="20"/>
        <v>51.020138557629018</v>
      </c>
      <c r="AF31">
        <f t="shared" si="21"/>
        <v>10.699967013464788</v>
      </c>
      <c r="AG31">
        <f t="shared" si="22"/>
        <v>35.104878653099696</v>
      </c>
      <c r="AH31">
        <f t="shared" si="23"/>
        <v>7.5337204187178592</v>
      </c>
      <c r="AI31">
        <f t="shared" si="24"/>
        <v>24.716930507604523</v>
      </c>
      <c r="AJ31">
        <f t="shared" si="25"/>
        <v>5.1836460774551103</v>
      </c>
      <c r="AK31">
        <f t="shared" si="26"/>
        <v>17.006712852543011</v>
      </c>
      <c r="AL31">
        <f t="shared" si="27"/>
        <v>3.918468115863337</v>
      </c>
      <c r="AM31">
        <f t="shared" si="28"/>
        <v>12.855866521861341</v>
      </c>
    </row>
    <row r="32" spans="1:39" x14ac:dyDescent="0.3">
      <c r="E32">
        <f>'[1]Charakterystyki aerodynamiczne '!X30</f>
        <v>1.9426371643933942</v>
      </c>
      <c r="F32">
        <f t="shared" si="0"/>
        <v>9.2468268189315008</v>
      </c>
      <c r="G32">
        <f t="shared" si="1"/>
        <v>17.974391443453086</v>
      </c>
      <c r="H32">
        <f t="shared" si="2"/>
        <v>49.430803437277604</v>
      </c>
      <c r="I32">
        <f t="shared" si="29"/>
        <v>162.17455195957217</v>
      </c>
      <c r="J32">
        <f t="shared" si="3"/>
        <v>23.946970118754361</v>
      </c>
      <c r="K32">
        <f t="shared" si="4"/>
        <v>78.566174930296455</v>
      </c>
      <c r="L32">
        <f t="shared" si="5"/>
        <v>15.096527687295634</v>
      </c>
      <c r="M32">
        <f t="shared" si="6"/>
        <v>49.529290312649714</v>
      </c>
      <c r="N32">
        <f t="shared" si="7"/>
        <v>10.387305631227612</v>
      </c>
      <c r="O32">
        <f t="shared" si="8"/>
        <v>34.079086716626023</v>
      </c>
      <c r="P32">
        <f t="shared" si="9"/>
        <v>7.3135792316898431</v>
      </c>
      <c r="Q32">
        <f t="shared" si="10"/>
        <v>23.99468251866746</v>
      </c>
      <c r="R32">
        <f t="shared" si="11"/>
        <v>5.0321758957652127</v>
      </c>
      <c r="S32">
        <f t="shared" si="12"/>
        <v>16.50976343754991</v>
      </c>
      <c r="T32">
        <f t="shared" si="13"/>
        <v>3.803967421065269</v>
      </c>
      <c r="U32">
        <f t="shared" si="14"/>
        <v>12.480208074361117</v>
      </c>
      <c r="W32">
        <v>1.9426371643933942</v>
      </c>
      <c r="X32">
        <v>10.335350787605689</v>
      </c>
      <c r="Y32">
        <v>20.090312536348797</v>
      </c>
      <c r="Z32">
        <f t="shared" si="15"/>
        <v>49.430803437277604</v>
      </c>
      <c r="AA32">
        <f t="shared" si="16"/>
        <v>310.58289787918483</v>
      </c>
      <c r="AB32">
        <f t="shared" si="17"/>
        <v>23.946970118754361</v>
      </c>
      <c r="AC32">
        <f t="shared" si="18"/>
        <v>150.463250801626</v>
      </c>
      <c r="AD32">
        <f t="shared" si="19"/>
        <v>15.096527687295634</v>
      </c>
      <c r="AE32">
        <f t="shared" si="20"/>
        <v>49.529290312649714</v>
      </c>
      <c r="AF32">
        <f t="shared" si="21"/>
        <v>10.387305631227612</v>
      </c>
      <c r="AG32">
        <f t="shared" si="22"/>
        <v>34.079086716626023</v>
      </c>
      <c r="AH32">
        <f t="shared" si="23"/>
        <v>7.3135792316898431</v>
      </c>
      <c r="AI32">
        <f t="shared" si="24"/>
        <v>23.99468251866746</v>
      </c>
      <c r="AJ32">
        <f t="shared" si="25"/>
        <v>5.0321758957652127</v>
      </c>
      <c r="AK32">
        <f t="shared" si="26"/>
        <v>16.50976343754991</v>
      </c>
      <c r="AL32">
        <f t="shared" si="27"/>
        <v>3.803967421065269</v>
      </c>
      <c r="AM32">
        <f t="shared" si="28"/>
        <v>12.480208074361117</v>
      </c>
    </row>
    <row r="33" spans="5:39" x14ac:dyDescent="0.3">
      <c r="E33">
        <f>'[1]Charakterystyki aerodynamiczne '!X31</f>
        <v>1.9832031548416513</v>
      </c>
      <c r="F33">
        <f t="shared" si="0"/>
        <v>9.1517672831936956</v>
      </c>
      <c r="G33">
        <f t="shared" si="1"/>
        <v>17.789610508409936</v>
      </c>
      <c r="H33">
        <f t="shared" si="2"/>
        <v>48.419707072696447</v>
      </c>
      <c r="I33">
        <f t="shared" si="29"/>
        <v>158.85730666895159</v>
      </c>
      <c r="J33">
        <f t="shared" si="3"/>
        <v>23.457140038194787</v>
      </c>
      <c r="K33">
        <f t="shared" si="4"/>
        <v>76.959120860219102</v>
      </c>
      <c r="L33">
        <f t="shared" si="5"/>
        <v>14.787731487335181</v>
      </c>
      <c r="M33">
        <f t="shared" si="6"/>
        <v>48.516179420391012</v>
      </c>
      <c r="N33">
        <f t="shared" si="7"/>
        <v>10.174835547166481</v>
      </c>
      <c r="O33">
        <f t="shared" si="8"/>
        <v>33.382006388341466</v>
      </c>
      <c r="P33">
        <f t="shared" si="9"/>
        <v>7.1639815545527314</v>
      </c>
      <c r="Q33">
        <f t="shared" si="10"/>
        <v>23.503876491314735</v>
      </c>
      <c r="R33">
        <f t="shared" si="11"/>
        <v>4.9292438291117282</v>
      </c>
      <c r="S33">
        <f t="shared" si="12"/>
        <v>16.172059806797005</v>
      </c>
      <c r="T33">
        <f t="shared" si="13"/>
        <v>3.726158092408399</v>
      </c>
      <c r="U33">
        <f t="shared" si="14"/>
        <v>12.224928124699471</v>
      </c>
      <c r="W33">
        <v>1.9832031548416513</v>
      </c>
      <c r="X33">
        <v>10.229100971663891</v>
      </c>
      <c r="Y33">
        <v>19.883779439111297</v>
      </c>
      <c r="Z33">
        <f t="shared" si="15"/>
        <v>48.419707072696447</v>
      </c>
      <c r="AA33">
        <f t="shared" si="16"/>
        <v>304.22999205710579</v>
      </c>
      <c r="AB33">
        <f t="shared" si="17"/>
        <v>23.457140038194787</v>
      </c>
      <c r="AC33">
        <f t="shared" si="18"/>
        <v>147.38555763643947</v>
      </c>
      <c r="AD33">
        <f t="shared" si="19"/>
        <v>14.787731487335181</v>
      </c>
      <c r="AE33">
        <f t="shared" si="20"/>
        <v>48.516179420391012</v>
      </c>
      <c r="AF33">
        <f t="shared" si="21"/>
        <v>10.174835547166481</v>
      </c>
      <c r="AG33">
        <f t="shared" si="22"/>
        <v>33.382006388341466</v>
      </c>
      <c r="AH33">
        <f t="shared" si="23"/>
        <v>7.1639815545527314</v>
      </c>
      <c r="AI33">
        <f t="shared" si="24"/>
        <v>23.503876491314735</v>
      </c>
      <c r="AJ33">
        <f t="shared" si="25"/>
        <v>4.9292438291117282</v>
      </c>
      <c r="AK33">
        <f t="shared" si="26"/>
        <v>16.172059806797005</v>
      </c>
      <c r="AL33">
        <f t="shared" si="27"/>
        <v>3.726158092408399</v>
      </c>
      <c r="AM33">
        <f t="shared" si="28"/>
        <v>12.224928124699471</v>
      </c>
    </row>
    <row r="34" spans="5:39" x14ac:dyDescent="0.3">
      <c r="E34">
        <f>'[1]Charakterystyki aerodynamiczne '!X32</f>
        <v>2.0376485256123242</v>
      </c>
      <c r="F34">
        <f t="shared" si="0"/>
        <v>9.0286731880368443</v>
      </c>
      <c r="G34">
        <f t="shared" si="1"/>
        <v>17.550334755327047</v>
      </c>
      <c r="H34">
        <f t="shared" si="2"/>
        <v>47.125946705761656</v>
      </c>
      <c r="I34">
        <f t="shared" si="29"/>
        <v>154.6126860425251</v>
      </c>
      <c r="J34">
        <f t="shared" si="3"/>
        <v>22.830372138556488</v>
      </c>
      <c r="K34">
        <f t="shared" si="4"/>
        <v>74.902795730172201</v>
      </c>
      <c r="L34">
        <f t="shared" si="5"/>
        <v>14.392607640624092</v>
      </c>
      <c r="M34">
        <f t="shared" si="6"/>
        <v>47.219841340630218</v>
      </c>
      <c r="N34">
        <f t="shared" si="7"/>
        <v>9.9029669265810778</v>
      </c>
      <c r="O34">
        <f t="shared" si="8"/>
        <v>32.490048971722693</v>
      </c>
      <c r="P34">
        <f t="shared" si="9"/>
        <v>6.9725620692837129</v>
      </c>
      <c r="Q34">
        <f t="shared" si="10"/>
        <v>22.875859807361259</v>
      </c>
      <c r="R34">
        <f t="shared" si="11"/>
        <v>4.7975358802080317</v>
      </c>
      <c r="S34">
        <f t="shared" si="12"/>
        <v>15.73994711354341</v>
      </c>
      <c r="T34">
        <f t="shared" si="13"/>
        <v>3.6265962414113755</v>
      </c>
      <c r="U34">
        <f t="shared" si="14"/>
        <v>11.898281631927084</v>
      </c>
      <c r="W34">
        <v>2.0376485256123242</v>
      </c>
      <c r="X34">
        <v>10.091516405818634</v>
      </c>
      <c r="Y34">
        <v>19.616336467429694</v>
      </c>
      <c r="Z34">
        <f t="shared" si="15"/>
        <v>47.125946705761656</v>
      </c>
      <c r="AA34">
        <f t="shared" si="16"/>
        <v>296.10105592856985</v>
      </c>
      <c r="AB34">
        <f t="shared" si="17"/>
        <v>22.830372138556488</v>
      </c>
      <c r="AC34">
        <f t="shared" si="18"/>
        <v>143.44745877842033</v>
      </c>
      <c r="AD34">
        <f t="shared" si="19"/>
        <v>14.392607640624092</v>
      </c>
      <c r="AE34">
        <f t="shared" si="20"/>
        <v>47.219841340630218</v>
      </c>
      <c r="AF34">
        <f t="shared" si="21"/>
        <v>9.9029669265810778</v>
      </c>
      <c r="AG34">
        <f t="shared" si="22"/>
        <v>32.490048971722693</v>
      </c>
      <c r="AH34">
        <f t="shared" si="23"/>
        <v>6.9725620692837129</v>
      </c>
      <c r="AI34">
        <f t="shared" si="24"/>
        <v>22.875859807361259</v>
      </c>
      <c r="AJ34">
        <f t="shared" si="25"/>
        <v>4.7975358802080317</v>
      </c>
      <c r="AK34">
        <f t="shared" si="26"/>
        <v>15.73994711354341</v>
      </c>
      <c r="AL34">
        <f t="shared" si="27"/>
        <v>3.6265962414113755</v>
      </c>
      <c r="AM34">
        <f t="shared" si="28"/>
        <v>11.898281631927084</v>
      </c>
    </row>
    <row r="35" spans="5:39" x14ac:dyDescent="0.3">
      <c r="E35">
        <f>'[1]Charakterystyki aerodynamiczne '!X33</f>
        <v>2.0753767727133559</v>
      </c>
      <c r="F35">
        <f t="shared" si="0"/>
        <v>8.9462307237672913</v>
      </c>
      <c r="G35">
        <f t="shared" si="1"/>
        <v>17.390079442519632</v>
      </c>
      <c r="H35">
        <f t="shared" si="2"/>
        <v>46.269244739371004</v>
      </c>
      <c r="I35">
        <f t="shared" si="29"/>
        <v>151.80198405305447</v>
      </c>
      <c r="J35">
        <f t="shared" si="3"/>
        <v>22.41533910321716</v>
      </c>
      <c r="K35">
        <f t="shared" si="4"/>
        <v>73.541138790082542</v>
      </c>
      <c r="L35">
        <f t="shared" si="5"/>
        <v>14.130964615303091</v>
      </c>
      <c r="M35">
        <f t="shared" si="6"/>
        <v>46.36143246490515</v>
      </c>
      <c r="N35">
        <f t="shared" si="7"/>
        <v>9.7229410208507563</v>
      </c>
      <c r="O35">
        <f t="shared" si="8"/>
        <v>31.899412798066781</v>
      </c>
      <c r="P35">
        <f t="shared" si="9"/>
        <v>6.8458079549773805</v>
      </c>
      <c r="Q35">
        <f t="shared" si="10"/>
        <v>22.459999852287993</v>
      </c>
      <c r="R35">
        <f t="shared" si="11"/>
        <v>4.7103215384343651</v>
      </c>
      <c r="S35">
        <f t="shared" si="12"/>
        <v>15.453810821635054</v>
      </c>
      <c r="T35">
        <f t="shared" si="13"/>
        <v>3.5606683959567138</v>
      </c>
      <c r="U35">
        <f t="shared" si="14"/>
        <v>11.681982926367169</v>
      </c>
      <c r="W35">
        <v>2.0753767727133559</v>
      </c>
      <c r="X35">
        <v>9.9993689259635996</v>
      </c>
      <c r="Y35">
        <v>19.437216115564652</v>
      </c>
      <c r="Z35">
        <f t="shared" si="15"/>
        <v>46.269244739371004</v>
      </c>
      <c r="AA35">
        <f t="shared" si="16"/>
        <v>290.71823872071224</v>
      </c>
      <c r="AB35">
        <f t="shared" si="17"/>
        <v>22.41533910321716</v>
      </c>
      <c r="AC35">
        <f t="shared" si="18"/>
        <v>140.8397293087821</v>
      </c>
      <c r="AD35">
        <f t="shared" si="19"/>
        <v>14.130964615303091</v>
      </c>
      <c r="AE35">
        <f t="shared" si="20"/>
        <v>46.36143246490515</v>
      </c>
      <c r="AF35">
        <f t="shared" si="21"/>
        <v>9.7229410208507563</v>
      </c>
      <c r="AG35">
        <f t="shared" si="22"/>
        <v>31.899412798066781</v>
      </c>
      <c r="AH35">
        <f t="shared" si="23"/>
        <v>6.8458079549773805</v>
      </c>
      <c r="AI35">
        <f t="shared" si="24"/>
        <v>22.459999852287993</v>
      </c>
      <c r="AJ35">
        <f t="shared" si="25"/>
        <v>4.7103215384343651</v>
      </c>
      <c r="AK35">
        <f t="shared" si="26"/>
        <v>15.453810821635054</v>
      </c>
      <c r="AL35">
        <f t="shared" si="27"/>
        <v>3.5606683959567138</v>
      </c>
      <c r="AM35">
        <f t="shared" si="28"/>
        <v>11.681982926367169</v>
      </c>
    </row>
    <row r="36" spans="5:39" x14ac:dyDescent="0.3">
      <c r="E36">
        <f>'[1]Charakterystyki aerodynamiczne '!X34</f>
        <v>2.1239598776310231</v>
      </c>
      <c r="F36">
        <f t="shared" si="0"/>
        <v>8.8433215409495016</v>
      </c>
      <c r="G36">
        <f t="shared" si="1"/>
        <v>17.190040015880239</v>
      </c>
      <c r="H36">
        <f t="shared" si="2"/>
        <v>45.210889732146825</v>
      </c>
      <c r="I36">
        <f t="shared" si="29"/>
        <v>148.32969072226646</v>
      </c>
      <c r="J36">
        <f t="shared" si="3"/>
        <v>21.902614365388633</v>
      </c>
      <c r="K36">
        <f t="shared" si="4"/>
        <v>71.858971015054564</v>
      </c>
      <c r="L36">
        <f t="shared" si="5"/>
        <v>13.807735281395509</v>
      </c>
      <c r="M36">
        <f t="shared" si="6"/>
        <v>45.300968770982635</v>
      </c>
      <c r="N36">
        <f t="shared" si="7"/>
        <v>9.5005400853626814</v>
      </c>
      <c r="O36">
        <f t="shared" si="8"/>
        <v>31.169750936229267</v>
      </c>
      <c r="P36">
        <f t="shared" si="9"/>
        <v>6.6892180826235679</v>
      </c>
      <c r="Q36">
        <f t="shared" si="10"/>
        <v>21.946253551914591</v>
      </c>
      <c r="R36">
        <f t="shared" si="11"/>
        <v>4.6025784271318377</v>
      </c>
      <c r="S36">
        <f t="shared" si="12"/>
        <v>15.100322923660883</v>
      </c>
      <c r="T36">
        <f t="shared" si="13"/>
        <v>3.4792222593890454</v>
      </c>
      <c r="U36">
        <f t="shared" si="14"/>
        <v>11.414771192221277</v>
      </c>
      <c r="W36">
        <v>2.1239598776310231</v>
      </c>
      <c r="X36">
        <v>9.8843454130856312</v>
      </c>
      <c r="Y36">
        <v>19.213628317701193</v>
      </c>
      <c r="Z36">
        <f t="shared" si="15"/>
        <v>45.210889732146825</v>
      </c>
      <c r="AA36">
        <f t="shared" si="16"/>
        <v>284.06839808954135</v>
      </c>
      <c r="AB36">
        <f t="shared" si="17"/>
        <v>21.902614365388633</v>
      </c>
      <c r="AC36">
        <f t="shared" si="18"/>
        <v>137.6181847694304</v>
      </c>
      <c r="AD36">
        <f t="shared" si="19"/>
        <v>13.807735281395509</v>
      </c>
      <c r="AE36">
        <f t="shared" si="20"/>
        <v>45.300968770982635</v>
      </c>
      <c r="AF36">
        <f t="shared" si="21"/>
        <v>9.5005400853626814</v>
      </c>
      <c r="AG36">
        <f t="shared" si="22"/>
        <v>31.169750936229267</v>
      </c>
      <c r="AH36">
        <f t="shared" si="23"/>
        <v>6.6892180826235679</v>
      </c>
      <c r="AI36">
        <f t="shared" si="24"/>
        <v>21.946253551914591</v>
      </c>
      <c r="AJ36">
        <f t="shared" si="25"/>
        <v>4.6025784271318377</v>
      </c>
      <c r="AK36">
        <f t="shared" si="26"/>
        <v>15.100322923660883</v>
      </c>
      <c r="AL36">
        <f t="shared" si="27"/>
        <v>3.4792222593890454</v>
      </c>
      <c r="AM36">
        <f t="shared" si="28"/>
        <v>11.414771192221277</v>
      </c>
    </row>
    <row r="37" spans="5:39" x14ac:dyDescent="0.3">
      <c r="E37">
        <f>'[1]Charakterystyki aerodynamiczne '!X35</f>
        <v>2.1615432880940411</v>
      </c>
      <c r="F37">
        <f t="shared" si="0"/>
        <v>8.7661036559719197</v>
      </c>
      <c r="G37">
        <f t="shared" si="1"/>
        <v>17.03994047165811</v>
      </c>
      <c r="H37">
        <f t="shared" si="2"/>
        <v>44.424794244001497</v>
      </c>
      <c r="I37">
        <f t="shared" si="29"/>
        <v>145.75063728346947</v>
      </c>
      <c r="J37">
        <f t="shared" si="3"/>
        <v>21.521786948958106</v>
      </c>
      <c r="K37">
        <f t="shared" si="4"/>
        <v>70.609537234114512</v>
      </c>
      <c r="L37">
        <f t="shared" si="5"/>
        <v>13.567655989204711</v>
      </c>
      <c r="M37">
        <f t="shared" si="6"/>
        <v>44.513307051196556</v>
      </c>
      <c r="N37">
        <f t="shared" si="7"/>
        <v>9.3353513058386834</v>
      </c>
      <c r="O37">
        <f t="shared" si="8"/>
        <v>30.627792998158409</v>
      </c>
      <c r="P37">
        <f t="shared" si="9"/>
        <v>6.572910613668105</v>
      </c>
      <c r="Q37">
        <f t="shared" si="10"/>
        <v>21.564667367677508</v>
      </c>
      <c r="R37">
        <f t="shared" si="11"/>
        <v>4.5225519964015719</v>
      </c>
      <c r="S37">
        <f t="shared" si="12"/>
        <v>14.837769017065524</v>
      </c>
      <c r="T37">
        <f t="shared" si="13"/>
        <v>3.4187279639534967</v>
      </c>
      <c r="U37">
        <f t="shared" si="14"/>
        <v>11.216299094335618</v>
      </c>
      <c r="W37">
        <v>2.1615432880940411</v>
      </c>
      <c r="X37">
        <v>9.7980375429429412</v>
      </c>
      <c r="Y37">
        <v>19.045859257787654</v>
      </c>
      <c r="Z37">
        <f t="shared" si="15"/>
        <v>44.424794244001497</v>
      </c>
      <c r="AA37">
        <f t="shared" si="16"/>
        <v>279.12921446838646</v>
      </c>
      <c r="AB37">
        <f t="shared" si="17"/>
        <v>21.521786948958106</v>
      </c>
      <c r="AC37">
        <f t="shared" si="18"/>
        <v>135.22537554194295</v>
      </c>
      <c r="AD37">
        <f t="shared" si="19"/>
        <v>13.567655989204711</v>
      </c>
      <c r="AE37">
        <f t="shared" si="20"/>
        <v>44.513307051196556</v>
      </c>
      <c r="AF37">
        <f t="shared" si="21"/>
        <v>9.3353513058386834</v>
      </c>
      <c r="AG37">
        <f t="shared" si="22"/>
        <v>30.627792998158409</v>
      </c>
      <c r="AH37">
        <f t="shared" si="23"/>
        <v>6.572910613668105</v>
      </c>
      <c r="AI37">
        <f t="shared" si="24"/>
        <v>21.564667367677508</v>
      </c>
      <c r="AJ37">
        <f t="shared" si="25"/>
        <v>4.5225519964015719</v>
      </c>
      <c r="AK37">
        <f t="shared" si="26"/>
        <v>14.837769017065524</v>
      </c>
      <c r="AL37">
        <f t="shared" si="27"/>
        <v>3.4187279639534967</v>
      </c>
      <c r="AM37">
        <f t="shared" si="28"/>
        <v>11.216299094335618</v>
      </c>
    </row>
    <row r="38" spans="5:39" x14ac:dyDescent="0.3">
      <c r="E38">
        <f>'[1]Charakterystyki aerodynamiczne '!X36</f>
        <v>2.2010325082953899</v>
      </c>
      <c r="F38">
        <f t="shared" si="0"/>
        <v>8.687110423020675</v>
      </c>
      <c r="G38">
        <f t="shared" si="1"/>
        <v>16.886389927427885</v>
      </c>
      <c r="H38">
        <f t="shared" si="2"/>
        <v>43.627759000001561</v>
      </c>
      <c r="I38">
        <f t="shared" si="29"/>
        <v>143.13569225722296</v>
      </c>
      <c r="J38">
        <f t="shared" si="3"/>
        <v>21.135659719691454</v>
      </c>
      <c r="K38">
        <f t="shared" si="4"/>
        <v>69.342715615785607</v>
      </c>
      <c r="L38">
        <f t="shared" si="5"/>
        <v>13.3242356158324</v>
      </c>
      <c r="M38">
        <f t="shared" si="6"/>
        <v>43.714683778977687</v>
      </c>
      <c r="N38">
        <f t="shared" si="7"/>
        <v>9.1678636644777125</v>
      </c>
      <c r="O38">
        <f t="shared" si="8"/>
        <v>30.078292862459683</v>
      </c>
      <c r="P38">
        <f t="shared" si="9"/>
        <v>6.4549845432403936</v>
      </c>
      <c r="Q38">
        <f t="shared" si="10"/>
        <v>21.177770811156144</v>
      </c>
      <c r="R38">
        <f t="shared" si="11"/>
        <v>4.4414118719441342</v>
      </c>
      <c r="S38">
        <f t="shared" si="12"/>
        <v>14.571561259659232</v>
      </c>
      <c r="T38">
        <f t="shared" si="13"/>
        <v>3.35739179519258</v>
      </c>
      <c r="U38">
        <f t="shared" si="14"/>
        <v>11.015064944857544</v>
      </c>
      <c r="W38">
        <v>2.2010325082953899</v>
      </c>
      <c r="X38">
        <v>9.7097453332600843</v>
      </c>
      <c r="Y38">
        <v>18.87423295080438</v>
      </c>
      <c r="Z38">
        <f t="shared" si="15"/>
        <v>43.627759000001561</v>
      </c>
      <c r="AA38">
        <f t="shared" si="16"/>
        <v>274.12129433398178</v>
      </c>
      <c r="AB38">
        <f t="shared" si="17"/>
        <v>21.135659719691454</v>
      </c>
      <c r="AC38">
        <f t="shared" si="18"/>
        <v>132.79926660831276</v>
      </c>
      <c r="AD38">
        <f t="shared" si="19"/>
        <v>13.3242356158324</v>
      </c>
      <c r="AE38">
        <f t="shared" si="20"/>
        <v>43.714683778977687</v>
      </c>
      <c r="AF38">
        <f t="shared" si="21"/>
        <v>9.1678636644777125</v>
      </c>
      <c r="AG38">
        <f t="shared" si="22"/>
        <v>30.078292862459683</v>
      </c>
      <c r="AH38">
        <f t="shared" si="23"/>
        <v>6.4549845432403936</v>
      </c>
      <c r="AI38">
        <f t="shared" si="24"/>
        <v>21.177770811156144</v>
      </c>
      <c r="AJ38">
        <f t="shared" si="25"/>
        <v>4.4414118719441342</v>
      </c>
      <c r="AK38">
        <f t="shared" si="26"/>
        <v>14.571561259659232</v>
      </c>
      <c r="AL38">
        <f t="shared" si="27"/>
        <v>3.35739179519258</v>
      </c>
      <c r="AM38">
        <f t="shared" si="28"/>
        <v>11.015064944857544</v>
      </c>
    </row>
    <row r="39" spans="5:39" x14ac:dyDescent="0.3">
      <c r="E39">
        <f>'[1]Charakterystyki aerodynamiczne '!X37</f>
        <v>2.2421168936987712</v>
      </c>
      <c r="F39">
        <f t="shared" si="0"/>
        <v>8.6071514520122268</v>
      </c>
      <c r="G39">
        <f t="shared" si="1"/>
        <v>16.730962138796755</v>
      </c>
      <c r="H39">
        <f t="shared" si="2"/>
        <v>42.828327146078465</v>
      </c>
      <c r="I39">
        <f t="shared" si="29"/>
        <v>140.51288433752777</v>
      </c>
      <c r="J39">
        <f t="shared" si="3"/>
        <v>20.748371442207382</v>
      </c>
      <c r="K39">
        <f t="shared" si="4"/>
        <v>68.072084784144948</v>
      </c>
      <c r="L39">
        <f t="shared" si="5"/>
        <v>13.080083300319869</v>
      </c>
      <c r="M39">
        <f t="shared" si="6"/>
        <v>42.913659121784342</v>
      </c>
      <c r="N39">
        <f t="shared" si="7"/>
        <v>8.9998724035512154</v>
      </c>
      <c r="O39">
        <f t="shared" si="8"/>
        <v>29.527140431598472</v>
      </c>
      <c r="P39">
        <f t="shared" si="9"/>
        <v>6.3367038802238165</v>
      </c>
      <c r="Q39">
        <f t="shared" si="10"/>
        <v>20.789710893122756</v>
      </c>
      <c r="R39">
        <f t="shared" si="11"/>
        <v>4.3600277667732907</v>
      </c>
      <c r="S39">
        <f t="shared" si="12"/>
        <v>14.304553040594785</v>
      </c>
      <c r="T39">
        <f t="shared" si="13"/>
        <v>3.2958711943481291</v>
      </c>
      <c r="U39">
        <f t="shared" si="14"/>
        <v>10.813225703241892</v>
      </c>
      <c r="W39">
        <v>2.2421168936987712</v>
      </c>
      <c r="X39">
        <v>9.6203737001398046</v>
      </c>
      <c r="Y39">
        <v>18.700508412743851</v>
      </c>
      <c r="Z39">
        <f t="shared" si="15"/>
        <v>42.828327146078465</v>
      </c>
      <c r="AA39">
        <f t="shared" si="16"/>
        <v>269.09831585532083</v>
      </c>
      <c r="AB39">
        <f t="shared" si="17"/>
        <v>20.748371442207382</v>
      </c>
      <c r="AC39">
        <f t="shared" si="18"/>
        <v>130.36586259358194</v>
      </c>
      <c r="AD39">
        <f t="shared" si="19"/>
        <v>13.080083300319869</v>
      </c>
      <c r="AE39">
        <f t="shared" si="20"/>
        <v>42.913659121784342</v>
      </c>
      <c r="AF39">
        <f t="shared" si="21"/>
        <v>8.9998724035512154</v>
      </c>
      <c r="AG39">
        <f t="shared" si="22"/>
        <v>29.527140431598472</v>
      </c>
      <c r="AH39">
        <f t="shared" si="23"/>
        <v>6.3367038802238165</v>
      </c>
      <c r="AI39">
        <f t="shared" si="24"/>
        <v>20.789710893122756</v>
      </c>
      <c r="AJ39">
        <f t="shared" si="25"/>
        <v>4.3600277667732907</v>
      </c>
      <c r="AK39">
        <f t="shared" si="26"/>
        <v>14.304553040594785</v>
      </c>
      <c r="AL39">
        <f t="shared" si="27"/>
        <v>3.2958711943481291</v>
      </c>
      <c r="AM39">
        <f t="shared" si="28"/>
        <v>10.813225703241892</v>
      </c>
    </row>
    <row r="40" spans="5:39" x14ac:dyDescent="0.3">
      <c r="E40">
        <f>'[1]Charakterystyki aerodynamiczne '!X38</f>
        <v>2.2669402906681175</v>
      </c>
      <c r="F40">
        <f t="shared" si="0"/>
        <v>8.5598968192250631</v>
      </c>
      <c r="G40">
        <f t="shared" si="1"/>
        <v>16.639106491030738</v>
      </c>
      <c r="H40">
        <f t="shared" si="2"/>
        <v>42.359349391941514</v>
      </c>
      <c r="I40">
        <f t="shared" si="29"/>
        <v>138.97424341188159</v>
      </c>
      <c r="J40">
        <f t="shared" si="3"/>
        <v>20.521173106681069</v>
      </c>
      <c r="K40">
        <f t="shared" si="4"/>
        <v>67.326683420869642</v>
      </c>
      <c r="L40">
        <f t="shared" si="5"/>
        <v>12.936854075671762</v>
      </c>
      <c r="M40">
        <f t="shared" si="6"/>
        <v>42.443746967427039</v>
      </c>
      <c r="N40">
        <f t="shared" si="7"/>
        <v>8.9013222095886881</v>
      </c>
      <c r="O40">
        <f t="shared" si="8"/>
        <v>29.203813023584932</v>
      </c>
      <c r="P40">
        <f t="shared" si="9"/>
        <v>6.2673158524299186</v>
      </c>
      <c r="Q40">
        <f t="shared" si="10"/>
        <v>20.562059883300257</v>
      </c>
      <c r="R40">
        <f t="shared" si="11"/>
        <v>4.3122846918905884</v>
      </c>
      <c r="S40">
        <f t="shared" si="12"/>
        <v>14.147915655809015</v>
      </c>
      <c r="T40">
        <f t="shared" si="13"/>
        <v>3.2597808220723681</v>
      </c>
      <c r="U40">
        <f t="shared" si="14"/>
        <v>10.694818970053699</v>
      </c>
      <c r="W40">
        <v>2.2669402906681175</v>
      </c>
      <c r="X40">
        <v>9.5675563157809957</v>
      </c>
      <c r="Y40">
        <v>18.597839642140205</v>
      </c>
      <c r="Z40">
        <f t="shared" si="15"/>
        <v>42.359349391941514</v>
      </c>
      <c r="AA40">
        <f t="shared" si="16"/>
        <v>266.15164172113344</v>
      </c>
      <c r="AB40">
        <f t="shared" si="17"/>
        <v>20.521173106681069</v>
      </c>
      <c r="AC40">
        <f t="shared" si="18"/>
        <v>128.93833334998735</v>
      </c>
      <c r="AD40">
        <f t="shared" si="19"/>
        <v>12.936854075671762</v>
      </c>
      <c r="AE40">
        <f t="shared" si="20"/>
        <v>42.443746967427039</v>
      </c>
      <c r="AF40">
        <f t="shared" si="21"/>
        <v>8.9013222095886881</v>
      </c>
      <c r="AG40">
        <f t="shared" si="22"/>
        <v>29.203813023584932</v>
      </c>
      <c r="AH40">
        <f t="shared" si="23"/>
        <v>6.2673158524299186</v>
      </c>
      <c r="AI40">
        <f t="shared" si="24"/>
        <v>20.562059883300257</v>
      </c>
      <c r="AJ40">
        <f t="shared" si="25"/>
        <v>4.3122846918905884</v>
      </c>
      <c r="AK40">
        <f t="shared" si="26"/>
        <v>14.147915655809015</v>
      </c>
      <c r="AL40">
        <f t="shared" si="27"/>
        <v>3.2597808220723681</v>
      </c>
      <c r="AM40">
        <f t="shared" si="28"/>
        <v>10.694818970053699</v>
      </c>
    </row>
    <row r="41" spans="5:39" x14ac:dyDescent="0.3">
      <c r="E41">
        <f>'[1]Charakterystyki aerodynamiczne '!X39</f>
        <v>2.3159172711018723</v>
      </c>
      <c r="F41">
        <f t="shared" si="0"/>
        <v>8.46890087452263</v>
      </c>
      <c r="G41">
        <f t="shared" si="1"/>
        <v>16.462224544188206</v>
      </c>
      <c r="H41">
        <f t="shared" si="2"/>
        <v>41.463534566324412</v>
      </c>
      <c r="I41">
        <f t="shared" si="29"/>
        <v>136.03521839345279</v>
      </c>
      <c r="J41">
        <f t="shared" si="3"/>
        <v>20.087191674673591</v>
      </c>
      <c r="K41">
        <f t="shared" si="4"/>
        <v>65.902859825044587</v>
      </c>
      <c r="L41">
        <f t="shared" si="5"/>
        <v>12.663265698036376</v>
      </c>
      <c r="M41">
        <f t="shared" si="6"/>
        <v>41.546147303268945</v>
      </c>
      <c r="N41">
        <f t="shared" si="7"/>
        <v>8.7130771936144527</v>
      </c>
      <c r="O41">
        <f t="shared" si="8"/>
        <v>28.586211265139276</v>
      </c>
      <c r="P41">
        <f t="shared" si="9"/>
        <v>6.1347747596599751</v>
      </c>
      <c r="Q41">
        <f t="shared" si="10"/>
        <v>20.127213778411988</v>
      </c>
      <c r="R41">
        <f t="shared" si="11"/>
        <v>4.2210885660121269</v>
      </c>
      <c r="S41">
        <f t="shared" si="12"/>
        <v>13.848715767756321</v>
      </c>
      <c r="T41">
        <f t="shared" si="13"/>
        <v>3.190843030756096</v>
      </c>
      <c r="U41">
        <f t="shared" si="14"/>
        <v>10.468645114029185</v>
      </c>
      <c r="W41">
        <v>2.3159172711018723</v>
      </c>
      <c r="X41">
        <v>9.4658484513248649</v>
      </c>
      <c r="Y41">
        <v>18.400135391329609</v>
      </c>
      <c r="Z41">
        <f t="shared" si="15"/>
        <v>41.463534566324412</v>
      </c>
      <c r="AA41">
        <f t="shared" si="16"/>
        <v>260.52307117086247</v>
      </c>
      <c r="AB41">
        <f t="shared" si="17"/>
        <v>20.087191674673591</v>
      </c>
      <c r="AC41">
        <f t="shared" si="18"/>
        <v>126.21154759280921</v>
      </c>
      <c r="AD41">
        <f t="shared" si="19"/>
        <v>12.663265698036376</v>
      </c>
      <c r="AE41">
        <f t="shared" si="20"/>
        <v>41.546147303268945</v>
      </c>
      <c r="AF41">
        <f t="shared" si="21"/>
        <v>8.7130771936144527</v>
      </c>
      <c r="AG41">
        <f t="shared" si="22"/>
        <v>28.586211265139276</v>
      </c>
      <c r="AH41">
        <f t="shared" si="23"/>
        <v>6.1347747596599751</v>
      </c>
      <c r="AI41">
        <f t="shared" si="24"/>
        <v>20.127213778411988</v>
      </c>
      <c r="AJ41">
        <f t="shared" si="25"/>
        <v>4.2210885660121269</v>
      </c>
      <c r="AK41">
        <f t="shared" si="26"/>
        <v>13.848715767756321</v>
      </c>
      <c r="AL41">
        <f t="shared" si="27"/>
        <v>3.190843030756096</v>
      </c>
      <c r="AM41">
        <f t="shared" si="28"/>
        <v>10.468645114029185</v>
      </c>
    </row>
    <row r="42" spans="5:39" x14ac:dyDescent="0.3">
      <c r="E42">
        <f>'[1]Charakterystyki aerodynamiczne '!X40</f>
        <v>2.3152822467420981</v>
      </c>
      <c r="F42">
        <f t="shared" si="0"/>
        <v>8.4700621993792211</v>
      </c>
      <c r="G42">
        <f t="shared" si="1"/>
        <v>16.464481978870843</v>
      </c>
      <c r="H42">
        <f t="shared" si="2"/>
        <v>41.474906983026109</v>
      </c>
      <c r="I42">
        <f t="shared" si="29"/>
        <v>136.07252947187041</v>
      </c>
      <c r="J42">
        <f t="shared" si="3"/>
        <v>20.092701091959899</v>
      </c>
      <c r="K42">
        <f t="shared" si="4"/>
        <v>65.920935341075776</v>
      </c>
      <c r="L42">
        <f t="shared" si="5"/>
        <v>12.666738916994397</v>
      </c>
      <c r="M42">
        <f t="shared" si="6"/>
        <v>41.55754237859054</v>
      </c>
      <c r="N42">
        <f t="shared" si="7"/>
        <v>8.7154669740718145</v>
      </c>
      <c r="O42">
        <f t="shared" si="8"/>
        <v>28.594051752204113</v>
      </c>
      <c r="P42">
        <f t="shared" si="9"/>
        <v>6.1364573758591865</v>
      </c>
      <c r="Q42">
        <f t="shared" si="10"/>
        <v>20.132734172766359</v>
      </c>
      <c r="R42">
        <f t="shared" si="11"/>
        <v>4.2222463056648003</v>
      </c>
      <c r="S42">
        <f t="shared" si="12"/>
        <v>13.85251412619685</v>
      </c>
      <c r="T42">
        <f t="shared" si="13"/>
        <v>3.1917181996715054</v>
      </c>
      <c r="U42">
        <f t="shared" si="14"/>
        <v>10.471516403121736</v>
      </c>
      <c r="W42">
        <v>2.3152822467420981</v>
      </c>
      <c r="X42">
        <v>9.4671464857756309</v>
      </c>
      <c r="Y42">
        <v>18.402658568175248</v>
      </c>
      <c r="Z42">
        <f t="shared" si="15"/>
        <v>41.474906983026109</v>
      </c>
      <c r="AA42">
        <f t="shared" si="16"/>
        <v>260.59452617238969</v>
      </c>
      <c r="AB42">
        <f t="shared" si="17"/>
        <v>20.092701091959899</v>
      </c>
      <c r="AC42">
        <f t="shared" si="18"/>
        <v>126.24616428255366</v>
      </c>
      <c r="AD42">
        <f t="shared" si="19"/>
        <v>12.666738916994397</v>
      </c>
      <c r="AE42">
        <f t="shared" si="20"/>
        <v>41.55754237859054</v>
      </c>
      <c r="AF42">
        <f t="shared" si="21"/>
        <v>8.7154669740718145</v>
      </c>
      <c r="AG42">
        <f t="shared" si="22"/>
        <v>28.594051752204113</v>
      </c>
      <c r="AH42">
        <f t="shared" si="23"/>
        <v>6.1364573758591865</v>
      </c>
      <c r="AI42">
        <f t="shared" si="24"/>
        <v>20.132734172766359</v>
      </c>
      <c r="AJ42">
        <f t="shared" si="25"/>
        <v>4.2222463056648003</v>
      </c>
      <c r="AK42">
        <f t="shared" si="26"/>
        <v>13.85251412619685</v>
      </c>
      <c r="AL42">
        <f t="shared" si="27"/>
        <v>3.1917181996715054</v>
      </c>
      <c r="AM42">
        <f t="shared" si="28"/>
        <v>10.471516403121736</v>
      </c>
    </row>
    <row r="43" spans="5:39" x14ac:dyDescent="0.3">
      <c r="E43">
        <f>'[1]Charakterystyki aerodynamiczne '!X41</f>
        <v>2.3225817599332395</v>
      </c>
      <c r="F43">
        <f t="shared" si="0"/>
        <v>8.4567416810814642</v>
      </c>
      <c r="G43">
        <f t="shared" si="1"/>
        <v>16.438588965537516</v>
      </c>
      <c r="H43">
        <f t="shared" si="2"/>
        <v>41.344557801849092</v>
      </c>
      <c r="I43">
        <f t="shared" si="29"/>
        <v>135.64487467798256</v>
      </c>
      <c r="J43">
        <f t="shared" si="3"/>
        <v>20.029552857871192</v>
      </c>
      <c r="K43">
        <f t="shared" si="4"/>
        <v>65.713756095377917</v>
      </c>
      <c r="L43">
        <f t="shared" si="5"/>
        <v>12.626929326904444</v>
      </c>
      <c r="M43">
        <f t="shared" si="6"/>
        <v>41.426933487219301</v>
      </c>
      <c r="N43">
        <f t="shared" si="7"/>
        <v>8.6880756170734621</v>
      </c>
      <c r="O43">
        <f t="shared" si="8"/>
        <v>28.50418509538537</v>
      </c>
      <c r="P43">
        <f t="shared" si="9"/>
        <v>6.1171714448600341</v>
      </c>
      <c r="Q43">
        <f t="shared" si="10"/>
        <v>20.069460120931868</v>
      </c>
      <c r="R43">
        <f t="shared" si="11"/>
        <v>4.2089764423014824</v>
      </c>
      <c r="S43">
        <f t="shared" si="12"/>
        <v>13.808977829073104</v>
      </c>
      <c r="T43">
        <f t="shared" si="13"/>
        <v>3.1816871258454635</v>
      </c>
      <c r="U43">
        <f t="shared" si="14"/>
        <v>10.438606055923435</v>
      </c>
      <c r="W43">
        <v>2.3225817599332395</v>
      </c>
      <c r="X43">
        <v>9.4522578940483388</v>
      </c>
      <c r="Y43">
        <v>18.373717464271344</v>
      </c>
      <c r="Z43">
        <f t="shared" si="15"/>
        <v>41.344557801849092</v>
      </c>
      <c r="AA43">
        <f t="shared" si="16"/>
        <v>259.77551811241534</v>
      </c>
      <c r="AB43">
        <f t="shared" si="17"/>
        <v>20.029552857871192</v>
      </c>
      <c r="AC43">
        <f t="shared" si="18"/>
        <v>125.84939222595317</v>
      </c>
      <c r="AD43">
        <f t="shared" si="19"/>
        <v>12.626929326904444</v>
      </c>
      <c r="AE43">
        <f t="shared" si="20"/>
        <v>41.426933487219301</v>
      </c>
      <c r="AF43">
        <f t="shared" si="21"/>
        <v>8.6880756170734621</v>
      </c>
      <c r="AG43">
        <f t="shared" si="22"/>
        <v>28.50418509538537</v>
      </c>
      <c r="AH43">
        <f t="shared" si="23"/>
        <v>6.1171714448600341</v>
      </c>
      <c r="AI43">
        <f t="shared" si="24"/>
        <v>20.069460120931868</v>
      </c>
      <c r="AJ43">
        <f t="shared" si="25"/>
        <v>4.2089764423014824</v>
      </c>
      <c r="AK43">
        <f t="shared" si="26"/>
        <v>13.808977829073104</v>
      </c>
      <c r="AL43">
        <f t="shared" si="27"/>
        <v>3.1816871258454635</v>
      </c>
      <c r="AM43">
        <f t="shared" si="28"/>
        <v>10.438606055923435</v>
      </c>
    </row>
    <row r="44" spans="5:39" x14ac:dyDescent="0.3">
      <c r="E44">
        <f>'[1]Charakterystyki aerodynamiczne '!X42</f>
        <v>2.3339419314791154</v>
      </c>
      <c r="F44">
        <f t="shared" si="0"/>
        <v>8.4361355077821916</v>
      </c>
      <c r="G44">
        <f t="shared" si="1"/>
        <v>16.398533773385061</v>
      </c>
      <c r="H44">
        <f t="shared" si="2"/>
        <v>41.143318318217332</v>
      </c>
      <c r="I44">
        <f t="shared" si="29"/>
        <v>134.98464015163165</v>
      </c>
      <c r="J44">
        <f t="shared" si="3"/>
        <v>19.932061504987193</v>
      </c>
      <c r="K44">
        <f t="shared" si="4"/>
        <v>65.393902575417286</v>
      </c>
      <c r="L44">
        <f t="shared" si="5"/>
        <v>12.56546932170184</v>
      </c>
      <c r="M44">
        <f t="shared" si="6"/>
        <v>41.225293050202886</v>
      </c>
      <c r="N44">
        <f t="shared" si="7"/>
        <v>8.6457874915283064</v>
      </c>
      <c r="O44">
        <f t="shared" si="8"/>
        <v>28.365444526011501</v>
      </c>
      <c r="P44">
        <f t="shared" si="9"/>
        <v>6.087396875042395</v>
      </c>
      <c r="Q44">
        <f t="shared" si="10"/>
        <v>19.971774524417306</v>
      </c>
      <c r="R44">
        <f t="shared" si="11"/>
        <v>4.1884897739006144</v>
      </c>
      <c r="S44">
        <f t="shared" si="12"/>
        <v>13.741764350067632</v>
      </c>
      <c r="T44">
        <f t="shared" si="13"/>
        <v>3.1662006601937658</v>
      </c>
      <c r="U44">
        <f t="shared" si="14"/>
        <v>10.387797441580595</v>
      </c>
      <c r="W44">
        <v>2.3339419314791154</v>
      </c>
      <c r="X44">
        <v>9.4292259898493587</v>
      </c>
      <c r="Y44">
        <v>18.328947028978558</v>
      </c>
      <c r="Z44">
        <f t="shared" si="15"/>
        <v>41.143318318217332</v>
      </c>
      <c r="AA44">
        <f t="shared" si="16"/>
        <v>258.51109314563587</v>
      </c>
      <c r="AB44">
        <f t="shared" si="17"/>
        <v>19.932061504987193</v>
      </c>
      <c r="AC44">
        <f t="shared" si="18"/>
        <v>125.23683598993536</v>
      </c>
      <c r="AD44">
        <f t="shared" si="19"/>
        <v>12.56546932170184</v>
      </c>
      <c r="AE44">
        <f t="shared" si="20"/>
        <v>41.225293050202886</v>
      </c>
      <c r="AF44">
        <f t="shared" si="21"/>
        <v>8.6457874915283064</v>
      </c>
      <c r="AG44">
        <f t="shared" si="22"/>
        <v>28.365444526011501</v>
      </c>
      <c r="AH44">
        <f t="shared" si="23"/>
        <v>6.087396875042395</v>
      </c>
      <c r="AI44">
        <f t="shared" si="24"/>
        <v>19.971774524417306</v>
      </c>
      <c r="AJ44">
        <f t="shared" si="25"/>
        <v>4.1884897739006144</v>
      </c>
      <c r="AK44">
        <f t="shared" si="26"/>
        <v>13.741764350067632</v>
      </c>
      <c r="AL44">
        <f t="shared" si="27"/>
        <v>3.1662006601937658</v>
      </c>
      <c r="AM44">
        <f t="shared" si="28"/>
        <v>10.387797441580595</v>
      </c>
    </row>
    <row r="45" spans="5:39" x14ac:dyDescent="0.3">
      <c r="E45">
        <f>'[1]Charakterystyki aerodynamiczne '!X43</f>
        <v>2.358559540213518</v>
      </c>
      <c r="F45">
        <f t="shared" si="0"/>
        <v>8.3919936835234292</v>
      </c>
      <c r="G45">
        <f>F45*$B$10</f>
        <v>16.312728940679566</v>
      </c>
      <c r="H45">
        <f t="shared" si="2"/>
        <v>40.713882429437014</v>
      </c>
      <c r="I45">
        <f t="shared" si="29"/>
        <v>133.57572975537076</v>
      </c>
      <c r="J45">
        <f t="shared" si="3"/>
        <v>19.72401940003553</v>
      </c>
      <c r="K45">
        <f t="shared" si="4"/>
        <v>64.711349737649371</v>
      </c>
      <c r="L45">
        <f t="shared" si="5"/>
        <v>12.434316470967445</v>
      </c>
      <c r="M45">
        <f t="shared" si="6"/>
        <v>40.79500154516878</v>
      </c>
      <c r="N45">
        <f t="shared" si="7"/>
        <v>8.5555465584340418</v>
      </c>
      <c r="O45">
        <f t="shared" si="8"/>
        <v>28.069378472552629</v>
      </c>
      <c r="P45">
        <f t="shared" si="9"/>
        <v>6.023859299702127</v>
      </c>
      <c r="Q45">
        <f t="shared" si="10"/>
        <v>19.763317912408549</v>
      </c>
      <c r="R45">
        <f t="shared" si="11"/>
        <v>4.1447721569891494</v>
      </c>
      <c r="S45">
        <f t="shared" si="12"/>
        <v>13.598333848389597</v>
      </c>
      <c r="T45">
        <f t="shared" si="13"/>
        <v>3.1331532481194437</v>
      </c>
      <c r="U45">
        <f t="shared" si="14"/>
        <v>10.279374173620221</v>
      </c>
      <c r="W45">
        <v>2.358559540213518</v>
      </c>
      <c r="X45">
        <v>9.3798878496362121</v>
      </c>
      <c r="Y45">
        <v>18.233041367214952</v>
      </c>
      <c r="Z45">
        <f t="shared" si="15"/>
        <v>40.713882429437014</v>
      </c>
      <c r="AA45">
        <f t="shared" si="16"/>
        <v>255.81286787887575</v>
      </c>
      <c r="AB45">
        <f t="shared" si="17"/>
        <v>19.72401940003553</v>
      </c>
      <c r="AC45">
        <f t="shared" si="18"/>
        <v>123.92966889282836</v>
      </c>
      <c r="AD45">
        <f t="shared" si="19"/>
        <v>12.434316470967445</v>
      </c>
      <c r="AE45">
        <f t="shared" si="20"/>
        <v>40.79500154516878</v>
      </c>
      <c r="AF45">
        <f t="shared" si="21"/>
        <v>8.5555465584340418</v>
      </c>
      <c r="AG45">
        <f t="shared" si="22"/>
        <v>28.069378472552629</v>
      </c>
      <c r="AH45">
        <f t="shared" si="23"/>
        <v>6.023859299702127</v>
      </c>
      <c r="AI45">
        <f t="shared" si="24"/>
        <v>19.763317912408549</v>
      </c>
      <c r="AJ45">
        <f t="shared" si="25"/>
        <v>4.1447721569891494</v>
      </c>
      <c r="AK45">
        <f t="shared" si="26"/>
        <v>13.598333848389597</v>
      </c>
      <c r="AL45">
        <f t="shared" si="27"/>
        <v>3.1331532481194437</v>
      </c>
      <c r="AM45">
        <f t="shared" si="28"/>
        <v>10.279374173620221</v>
      </c>
    </row>
    <row r="46" spans="5:39" x14ac:dyDescent="0.3">
      <c r="E46" t="s">
        <v>104</v>
      </c>
      <c r="F46" t="s">
        <v>105</v>
      </c>
    </row>
    <row r="48" spans="5:39" x14ac:dyDescent="0.3">
      <c r="G48">
        <f>B13</f>
        <v>16.312728940679566</v>
      </c>
      <c r="I48">
        <v>600</v>
      </c>
    </row>
    <row r="49" spans="5:9" x14ac:dyDescent="0.3">
      <c r="E49">
        <v>10</v>
      </c>
      <c r="F49">
        <f t="shared" ref="F49:F58" si="44">SQRT(2*$B$4*$B$6/$B$5/$E$45/$B$7/COS(RADIANS(E49)))</f>
        <v>8.4564759642630065</v>
      </c>
      <c r="G49">
        <f t="shared" ref="G49:G55" si="45">F49*$B$10</f>
        <v>16.438072453419185</v>
      </c>
      <c r="H49">
        <f>$F49^2/$B$6/TAN(RADIANS($H$1))</f>
        <v>41.341959692037811</v>
      </c>
      <c r="I49">
        <f t="shared" ref="I49:I55" si="46">H49*$B$9</f>
        <v>135.63635069566209</v>
      </c>
    </row>
    <row r="50" spans="5:9" x14ac:dyDescent="0.3">
      <c r="E50">
        <v>20</v>
      </c>
      <c r="F50">
        <f t="shared" si="44"/>
        <v>8.6570961309842538</v>
      </c>
      <c r="G50">
        <f t="shared" si="45"/>
        <v>16.828046817458937</v>
      </c>
      <c r="H50">
        <f>$F50^2/$B$6/TAN(RADIANS($J$1))</f>
        <v>20.989863029401494</v>
      </c>
      <c r="I50">
        <f t="shared" si="46"/>
        <v>68.86438001772143</v>
      </c>
    </row>
    <row r="51" spans="5:9" x14ac:dyDescent="0.3">
      <c r="E51">
        <v>30</v>
      </c>
      <c r="F51">
        <f t="shared" si="44"/>
        <v>9.017784080367365</v>
      </c>
      <c r="G51">
        <f t="shared" si="45"/>
        <v>17.529168025641958</v>
      </c>
      <c r="H51">
        <f>$F51^2/$B$6/TAN(RADIANS($L$1))</f>
        <v>14.357911923404101</v>
      </c>
      <c r="I51">
        <f t="shared" si="46"/>
        <v>47.106010247388781</v>
      </c>
    </row>
    <row r="52" spans="5:9" x14ac:dyDescent="0.3">
      <c r="E52">
        <v>40</v>
      </c>
      <c r="F52">
        <f t="shared" si="44"/>
        <v>9.5882238578369954</v>
      </c>
      <c r="G52">
        <f t="shared" si="45"/>
        <v>18.638014125599547</v>
      </c>
      <c r="H52">
        <f>$F52^2/$B$6/TAN(RADIANS($N$1))</f>
        <v>11.168472841601492</v>
      </c>
      <c r="I52">
        <f t="shared" si="46"/>
        <v>36.641971265096757</v>
      </c>
    </row>
    <row r="53" spans="5:9" x14ac:dyDescent="0.3">
      <c r="E53">
        <v>50</v>
      </c>
      <c r="F53">
        <f t="shared" si="44"/>
        <v>10.467221148715193</v>
      </c>
      <c r="G53">
        <f t="shared" si="45"/>
        <v>20.346647983825648</v>
      </c>
      <c r="H53">
        <f>$F53^2/$B$6/TAN(RADIANS($P$1))</f>
        <v>9.3714614422012765</v>
      </c>
      <c r="I53">
        <f t="shared" si="46"/>
        <v>30.746264574151166</v>
      </c>
    </row>
    <row r="54" spans="5:9" x14ac:dyDescent="0.3">
      <c r="E54">
        <v>60</v>
      </c>
      <c r="F54">
        <f t="shared" si="44"/>
        <v>11.868071282588181</v>
      </c>
      <c r="G54">
        <f t="shared" si="45"/>
        <v>23.069682507225135</v>
      </c>
      <c r="H54">
        <f>$F54^2/$B$6/TAN(RADIANS($R$1))</f>
        <v>8.2895443139782987</v>
      </c>
      <c r="I54">
        <f t="shared" si="46"/>
        <v>27.196667696779194</v>
      </c>
    </row>
    <row r="55" spans="5:9" x14ac:dyDescent="0.3">
      <c r="E55">
        <f>B3</f>
        <v>66.421821521798165</v>
      </c>
      <c r="F55">
        <f t="shared" si="44"/>
        <v>13.268907074840143</v>
      </c>
      <c r="G55">
        <f t="shared" si="45"/>
        <v>25.79268915274659</v>
      </c>
      <c r="H55">
        <f>$F55^2/$B$6/TAN(RADIANS($T$1))</f>
        <v>7.8328831202986073</v>
      </c>
      <c r="I55">
        <f t="shared" si="46"/>
        <v>25.698435434050545</v>
      </c>
    </row>
    <row r="56" spans="5:9" x14ac:dyDescent="0.3">
      <c r="E56">
        <v>75</v>
      </c>
      <c r="F56">
        <f t="shared" si="44"/>
        <v>16.495558831134023</v>
      </c>
      <c r="G56">
        <f t="shared" ref="G56:G58" si="47">F56*$B$10</f>
        <v>32.064797720908714</v>
      </c>
      <c r="H56">
        <f>$F56^2/$B$6/TAN(RADIANS(E56))</f>
        <v>7.4322021073630964</v>
      </c>
      <c r="I56">
        <f t="shared" ref="I56:I58" si="48">H56*$B$9</f>
        <v>24.383865181637454</v>
      </c>
    </row>
    <row r="57" spans="5:9" x14ac:dyDescent="0.3">
      <c r="E57">
        <v>85</v>
      </c>
      <c r="F57">
        <f t="shared" si="44"/>
        <v>28.426091139622432</v>
      </c>
      <c r="G57">
        <f t="shared" si="47"/>
        <v>55.255894736210479</v>
      </c>
      <c r="H57">
        <f t="shared" ref="H57:H58" si="49">$F57^2/$B$6/TAN(RADIANS(E57))</f>
        <v>7.2063784072066008</v>
      </c>
      <c r="I57">
        <f t="shared" si="48"/>
        <v>23.642973776924542</v>
      </c>
    </row>
    <row r="58" spans="5:9" x14ac:dyDescent="0.3">
      <c r="E58">
        <v>89.9</v>
      </c>
      <c r="F58">
        <f t="shared" si="44"/>
        <v>200.87531682492406</v>
      </c>
      <c r="G58">
        <f t="shared" si="47"/>
        <v>390.47033610996726</v>
      </c>
      <c r="H58">
        <f t="shared" si="49"/>
        <v>7.1789668958911417</v>
      </c>
      <c r="I58">
        <f t="shared" si="48"/>
        <v>23.553040997018179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tasks</vt:lpstr>
      <vt:lpstr>deadlines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Czubak</dc:creator>
  <cp:keywords/>
  <dc:description/>
  <cp:lastModifiedBy>Tamborski Jan (STUD)</cp:lastModifiedBy>
  <cp:revision/>
  <dcterms:created xsi:type="dcterms:W3CDTF">2020-02-10T20:41:01Z</dcterms:created>
  <dcterms:modified xsi:type="dcterms:W3CDTF">2023-01-15T14:12:20Z</dcterms:modified>
  <cp:category/>
  <cp:contentStatus/>
</cp:coreProperties>
</file>