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eria\Dropbox\Satellite\Pumpkin PCBs\ADCS Interface Module 2 (01845B)\"/>
    </mc:Choice>
  </mc:AlternateContent>
  <bookViews>
    <workbookView xWindow="0" yWindow="0" windowWidth="28800" windowHeight="12435" activeTab="1"/>
  </bookViews>
  <sheets>
    <sheet name="ASSY REV" sheetId="4" r:id="rId1"/>
    <sheet name="BOM" sheetId="6" r:id="rId2"/>
    <sheet name="Encoding" sheetId="5" state="hidden" r:id="rId3"/>
    <sheet name="Options" sheetId="3" state="hidden" r:id="rId4"/>
  </sheets>
  <calcPr calcId="152511"/>
</workbook>
</file>

<file path=xl/calcChain.xml><?xml version="1.0" encoding="utf-8"?>
<calcChain xmlns="http://schemas.openxmlformats.org/spreadsheetml/2006/main">
  <c r="F26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  <c r="G26" i="4"/>
  <c r="M3" i="5"/>
  <c r="O6" i="5" s="1"/>
  <c r="T6" i="5" s="1"/>
  <c r="U6" i="5" s="1"/>
  <c r="AA26" i="5"/>
  <c r="B26" i="5"/>
  <c r="D26" i="5"/>
  <c r="B4" i="5"/>
  <c r="D4" i="5"/>
  <c r="B5" i="5"/>
  <c r="B6" i="5"/>
  <c r="B7" i="5"/>
  <c r="B8" i="5"/>
  <c r="B9" i="5"/>
  <c r="D9" i="5"/>
  <c r="B10" i="5"/>
  <c r="D10" i="5"/>
  <c r="B11" i="5"/>
  <c r="D11" i="5"/>
  <c r="B12" i="5"/>
  <c r="B13" i="5"/>
  <c r="B14" i="5"/>
  <c r="B15" i="5"/>
  <c r="D15" i="5"/>
  <c r="B16" i="5"/>
  <c r="B17" i="5"/>
  <c r="D17" i="5"/>
  <c r="B18" i="5"/>
  <c r="D18" i="5"/>
  <c r="B19" i="5"/>
  <c r="D19" i="5"/>
  <c r="B20" i="5"/>
  <c r="B21" i="5"/>
  <c r="B22" i="5"/>
  <c r="B23" i="5"/>
  <c r="B24" i="5"/>
  <c r="D24" i="5"/>
  <c r="B25" i="5"/>
  <c r="D25" i="5"/>
  <c r="B3" i="5"/>
  <c r="D3" i="5" s="1"/>
  <c r="E3" i="5" s="1"/>
  <c r="D23" i="5"/>
  <c r="D22" i="5"/>
  <c r="D21" i="5"/>
  <c r="D20" i="5"/>
  <c r="D16" i="5"/>
  <c r="D14" i="5"/>
  <c r="D13" i="5"/>
  <c r="D12" i="5"/>
  <c r="D8" i="5"/>
  <c r="I7" i="5"/>
  <c r="D7" i="5"/>
  <c r="I6" i="5"/>
  <c r="D6" i="5"/>
  <c r="I5" i="5"/>
  <c r="D5" i="5"/>
  <c r="I4" i="5"/>
  <c r="I3" i="5"/>
  <c r="O7" i="5"/>
  <c r="T7" i="5" s="1"/>
  <c r="U7" i="5" s="1"/>
  <c r="O4" i="5"/>
  <c r="T4" i="5" s="1"/>
  <c r="U4" i="5" s="1"/>
  <c r="O5" i="5"/>
  <c r="T5" i="5" s="1"/>
  <c r="U5" i="5" s="1"/>
  <c r="O8" i="5"/>
  <c r="T8" i="5"/>
  <c r="U8" i="5"/>
  <c r="J7" i="5" l="1"/>
  <c r="K7" i="5" s="1"/>
  <c r="O3" i="5"/>
  <c r="T3" i="5" s="1"/>
  <c r="U3" i="5" s="1"/>
  <c r="W3" i="5" s="1"/>
  <c r="Y26" i="5" s="1"/>
  <c r="J6" i="5" l="1"/>
  <c r="AA25" i="5"/>
  <c r="F25" i="4" s="1"/>
  <c r="G25" i="4" s="1"/>
  <c r="K6" i="5" l="1"/>
  <c r="J5" i="5"/>
  <c r="Y25" i="5"/>
  <c r="K5" i="5" l="1"/>
  <c r="J4" i="5"/>
  <c r="AA24" i="5"/>
  <c r="F24" i="4" s="1"/>
  <c r="G24" i="4" s="1"/>
  <c r="K4" i="5" l="1"/>
  <c r="J3" i="5"/>
  <c r="K3" i="5" s="1"/>
  <c r="Y24" i="5"/>
  <c r="I11" i="5" l="1"/>
  <c r="C2" i="4" s="1"/>
  <c r="AA23" i="5"/>
  <c r="F23" i="4" s="1"/>
  <c r="G23" i="4" s="1"/>
  <c r="Y23" i="5"/>
  <c r="AA22" i="5" l="1"/>
  <c r="F22" i="4" s="1"/>
  <c r="G22" i="4" s="1"/>
  <c r="Y22" i="5" l="1"/>
  <c r="AA21" i="5" l="1"/>
  <c r="F21" i="4" s="1"/>
  <c r="G21" i="4" s="1"/>
  <c r="Y21" i="5"/>
  <c r="AA20" i="5" l="1"/>
  <c r="F20" i="4" s="1"/>
  <c r="G20" i="4" s="1"/>
  <c r="Y20" i="5" l="1"/>
  <c r="AA19" i="5" l="1"/>
  <c r="F19" i="4" s="1"/>
  <c r="G19" i="4" s="1"/>
  <c r="Y19" i="5"/>
  <c r="AA18" i="5" l="1"/>
  <c r="F18" i="4" s="1"/>
  <c r="G18" i="4" s="1"/>
  <c r="Y18" i="5" l="1"/>
  <c r="AA17" i="5" l="1"/>
  <c r="F17" i="4" s="1"/>
  <c r="G17" i="4" s="1"/>
  <c r="Y17" i="5" l="1"/>
  <c r="AA16" i="5" l="1"/>
  <c r="F16" i="4" s="1"/>
  <c r="G16" i="4" s="1"/>
  <c r="Y16" i="5" l="1"/>
  <c r="AA15" i="5" l="1"/>
  <c r="F15" i="4" s="1"/>
  <c r="G15" i="4" s="1"/>
  <c r="Y15" i="5"/>
  <c r="AA14" i="5" l="1"/>
  <c r="F14" i="4" s="1"/>
  <c r="G14" i="4" s="1"/>
  <c r="Y14" i="5" l="1"/>
  <c r="AA13" i="5" l="1"/>
  <c r="F13" i="4" s="1"/>
  <c r="G13" i="4" s="1"/>
  <c r="Y13" i="5"/>
  <c r="AA12" i="5" l="1"/>
  <c r="F12" i="4" s="1"/>
  <c r="G12" i="4" s="1"/>
  <c r="Y12" i="5" l="1"/>
  <c r="AA11" i="5" l="1"/>
  <c r="F11" i="4" s="1"/>
  <c r="G11" i="4" s="1"/>
  <c r="Y11" i="5"/>
  <c r="AA10" i="5" l="1"/>
  <c r="F10" i="4" s="1"/>
  <c r="G10" i="4" s="1"/>
  <c r="Y10" i="5"/>
  <c r="AA9" i="5" l="1"/>
  <c r="F9" i="4" s="1"/>
  <c r="G9" i="4" s="1"/>
  <c r="Y9" i="5" l="1"/>
  <c r="AA8" i="5" l="1"/>
  <c r="F8" i="4" s="1"/>
  <c r="G8" i="4" s="1"/>
  <c r="Y8" i="5" l="1"/>
  <c r="AA7" i="5" l="1"/>
  <c r="F7" i="4" s="1"/>
  <c r="G7" i="4" s="1"/>
  <c r="Y7" i="5"/>
  <c r="AA6" i="5" l="1"/>
  <c r="F6" i="4" s="1"/>
  <c r="G6" i="4" s="1"/>
  <c r="Y6" i="5" l="1"/>
  <c r="AA5" i="5" l="1"/>
  <c r="F5" i="4" s="1"/>
  <c r="G5" i="4" s="1"/>
  <c r="Y5" i="5"/>
  <c r="AA4" i="5" l="1"/>
  <c r="F4" i="4" s="1"/>
  <c r="G4" i="4" s="1"/>
  <c r="Y4" i="5" l="1"/>
  <c r="AA3" i="5" l="1"/>
  <c r="F3" i="4" s="1"/>
  <c r="G3" i="4" s="1"/>
  <c r="Y3" i="5" l="1"/>
</calcChain>
</file>

<file path=xl/sharedStrings.xml><?xml version="1.0" encoding="utf-8"?>
<sst xmlns="http://schemas.openxmlformats.org/spreadsheetml/2006/main" count="141" uniqueCount="93">
  <si>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</si>
  <si>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</si>
  <si>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</si>
  <si>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</si>
  <si>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</si>
  <si>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</si>
  <si>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</si>
  <si>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</si>
  <si>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</si>
  <si>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</si>
  <si>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</si>
  <si>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</si>
  <si>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</si>
  <si>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</si>
  <si>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</si>
  <si>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</si>
  <si>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</si>
  <si>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</si>
  <si>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</si>
  <si>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</si>
  <si>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</si>
  <si>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</si>
  <si>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</si>
  <si>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</si>
  <si>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</si>
  <si>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</si>
  <si>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bit</t>
  </si>
  <si>
    <t>decimal value</t>
  </si>
  <si>
    <t>"bit" values</t>
  </si>
  <si>
    <t>number value</t>
  </si>
  <si>
    <t>base 36 encoding</t>
  </si>
  <si>
    <t>Encoded Value</t>
  </si>
  <si>
    <t>base 36 decoding</t>
  </si>
  <si>
    <t>values</t>
  </si>
  <si>
    <t>0</t>
  </si>
  <si>
    <t>4</t>
  </si>
  <si>
    <t>3</t>
  </si>
  <si>
    <t>2</t>
  </si>
  <si>
    <t>1</t>
  </si>
  <si>
    <t>5</t>
  </si>
  <si>
    <t>6</t>
  </si>
  <si>
    <t>7</t>
  </si>
  <si>
    <t>8</t>
  </si>
  <si>
    <t>9</t>
  </si>
  <si>
    <t>decimal number</t>
  </si>
  <si>
    <t>Output</t>
  </si>
  <si>
    <t>Input</t>
  </si>
  <si>
    <t>Bit</t>
  </si>
  <si>
    <t>1 value</t>
  </si>
  <si>
    <t>0 value</t>
  </si>
  <si>
    <t>R47 is placed allowing OFFVCC to shutdown the SupMCU</t>
  </si>
  <si>
    <t xml:space="preserve">R47 is not placed, protecting the SupMCU from OFFVCC </t>
  </si>
  <si>
    <t>R62 is placed allowing -RESET to reset the SupMCU</t>
  </si>
  <si>
    <t xml:space="preserve">R62 is not placed protecting the SupMCU from -RESET </t>
  </si>
  <si>
    <t>R52 is not placed</t>
  </si>
  <si>
    <t>R52 is placed</t>
  </si>
  <si>
    <t>JP1 is in position A so the ADCS talks to the bus at a 3.3V logic level.</t>
  </si>
  <si>
    <t>JP1 is in position B so the ADCS radio talks to the bus at a 5V logic level.</t>
  </si>
  <si>
    <t>JP2 is in position A so the GPS talks to the bus at a 3.3V logic level.</t>
  </si>
  <si>
    <t>JP2 is in position B so the GPS talks to the bus at a 5V logic level.</t>
  </si>
  <si>
    <t>R68 is not placed to prevent WDT asserting -RESET on the bus.</t>
  </si>
  <si>
    <t>R68 is placed so the WDT can assert -RESET on the bus.</t>
  </si>
  <si>
    <t>R71 is not placed so the WDT cannot assert OFF_VCC on the bus.</t>
  </si>
  <si>
    <t>R71 in placed so the WDT can assert OFF_VCC on the bus</t>
  </si>
  <si>
    <t>R17 is not placed to match VBATT on CS EPS</t>
  </si>
  <si>
    <t>R17 is placed to match VBATT on Pumpkin EPS</t>
  </si>
  <si>
    <t>J231.1 and J238.1 are not placed</t>
  </si>
  <si>
    <t>J231.2 and J238.2 are not placed</t>
  </si>
  <si>
    <t>No corresponding Assembly Revision</t>
  </si>
  <si>
    <t xml:space="preserve"> </t>
  </si>
  <si>
    <t>bit values</t>
  </si>
  <si>
    <t>bit value</t>
  </si>
  <si>
    <t>JP4 is not placed so the SupMCU controls ADCS power.</t>
  </si>
  <si>
    <t>J233 is not placed.</t>
  </si>
  <si>
    <t>JP4 is placed so the ADCS is always on.</t>
  </si>
  <si>
    <t>J233 is placed.</t>
  </si>
  <si>
    <t>R18 is not placed so the WDT cannot be kicked by IO.24</t>
  </si>
  <si>
    <t>R19 is not placed so the WDT cannot be kicked by IO.25</t>
  </si>
  <si>
    <t>R20 is not placed so the WDT cannot be kicked by IO.26</t>
  </si>
  <si>
    <t>R21 is not placed so the WDT cannot be kicked by IO.27</t>
  </si>
  <si>
    <t>R22 is not placed so the WDT cannot be kicked by IO.28</t>
  </si>
  <si>
    <t>R18 is placed so the WDT can be kicked by IO.24</t>
  </si>
  <si>
    <t>R19 is placed so the WDT can be kicked by IO.25</t>
  </si>
  <si>
    <t>R20 is placed so the WDT can be kicked by IO.26</t>
  </si>
  <si>
    <t>R21 is placed so the WDT can be kicked by IO.27</t>
  </si>
  <si>
    <t>R22 is placed so the WDT can be kicked by IO.28</t>
  </si>
  <si>
    <t>J231.1 and J238.1 are placed - Also perform MOD 1</t>
  </si>
  <si>
    <t>J231.2 and J238.2 are placed - Also perform MOD 2</t>
  </si>
  <si>
    <t>Encoding:</t>
  </si>
  <si>
    <t>Decoding:</t>
  </si>
  <si>
    <t>Encoded Value:</t>
  </si>
  <si>
    <t/>
  </si>
  <si>
    <t>00C4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</si>
</sst>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7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Protection="1">
      <protection locked="0"/>
    </xf>
    <xf numFmtId="0" fontId="4" fillId="3" borderId="1" xfId="2" applyFont="1" applyAlignment="1" applyProtection="1">
      <alignment horizontal="center"/>
      <protection locked="0"/>
    </xf>
    <xf numFmtId="0" fontId="2" fillId="3" borderId="1" xfId="2" applyAlignment="1" applyProtection="1">
      <alignment horizontal="center"/>
      <protection locked="0"/>
    </xf>
    <xf numFmtId="0" fontId="0" fillId="0" borderId="0" xfId="0" applyProtection="1"/>
    <xf numFmtId="0" fontId="3" fillId="0" borderId="0" xfId="0" applyFont="1" applyProtection="1"/>
    <xf numFmtId="0" fontId="5" fillId="2" borderId="0" xfId="1" applyFont="1" applyAlignment="1" applyProtection="1">
      <alignment horizontal="center"/>
    </xf>
    <xf numFmtId="49" fontId="5" fillId="2" borderId="0" xfId="1" applyNumberFormat="1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4" fillId="3" borderId="1" xfId="2" applyFont="1" applyAlignment="1" applyProtection="1">
      <alignment horizontal="center"/>
    </xf>
    <xf numFmtId="0" fontId="6" fillId="0" borderId="2" xfId="0" applyFont="1" applyBorder="1" applyAlignment="1">
      <alignment vertical="center"/>
    </xf>
    <xf numFmtId="0" fontId="7" fillId="4" borderId="0" xfId="0" quotePrefix="1" applyFont="1" applyFill="1" applyBorder="1" applyAlignment="1">
      <alignment vertical="center"/>
    </xf>
    <xf numFmtId="0" fontId="7" fillId="4" borderId="0" xfId="0" applyFont="1" applyFill="1" applyBorder="1" applyAlignment="1">
      <alignment horizontal="right" vertical="center"/>
    </xf>
    <xf numFmtId="0" fontId="7" fillId="4" borderId="0" xfId="0" applyFont="1" applyFill="1" applyBorder="1" applyAlignment="1">
      <alignment vertical="center"/>
    </xf>
    <xf numFmtId="0" fontId="0" fillId="4" borderId="3" xfId="0" applyFill="1" applyBorder="1" applyAlignment="1">
      <alignment vertical="top"/>
    </xf>
    <xf numFmtId="0" fontId="0" fillId="0" borderId="0" xfId="0" applyAlignment="1">
      <alignment vertical="top"/>
    </xf>
    <xf numFmtId="0" fontId="8" fillId="0" borderId="2" xfId="0" applyFont="1" applyBorder="1" applyAlignment="1"/>
    <xf numFmtId="0" fontId="8" fillId="0" borderId="0" xfId="0" quotePrefix="1" applyFont="1" applyBorder="1" applyAlignment="1">
      <alignment horizontal="left"/>
    </xf>
    <xf numFmtId="0" fontId="9" fillId="4" borderId="0" xfId="0" applyFont="1" applyFill="1" applyBorder="1" applyAlignment="1">
      <alignment horizontal="right" vertical="center"/>
    </xf>
    <xf numFmtId="164" fontId="10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/>
    <xf numFmtId="0" fontId="0" fillId="0" borderId="3" xfId="0" applyBorder="1" applyAlignment="1">
      <alignment vertical="top"/>
    </xf>
    <xf numFmtId="0" fontId="8" fillId="0" borderId="4" xfId="0" applyFont="1" applyBorder="1" applyAlignment="1"/>
    <xf numFmtId="0" fontId="8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/>
    <xf numFmtId="0" fontId="8" fillId="0" borderId="6" xfId="0" applyFont="1" applyBorder="1" applyAlignment="1"/>
    <xf numFmtId="0" fontId="11" fillId="0" borderId="2" xfId="0" applyFont="1" applyBorder="1" applyAlignment="1"/>
    <xf numFmtId="0" fontId="0" fillId="0" borderId="5" xfId="0" quotePrefix="1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4" fontId="0" fillId="0" borderId="2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0" borderId="0" xfId="0" quotePrefix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0" fontId="9" fillId="4" borderId="8" xfId="0" quotePrefix="1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9" fillId="4" borderId="8" xfId="0" quotePrefix="1" applyFont="1" applyFill="1" applyBorder="1" applyAlignment="1">
      <alignment horizontal="left" vertical="center"/>
    </xf>
    <xf numFmtId="0" fontId="9" fillId="4" borderId="9" xfId="0" quotePrefix="1" applyFont="1" applyFill="1" applyBorder="1" applyAlignment="1">
      <alignment vertical="center"/>
    </xf>
  </cellXfs>
  <cellStyles count="3">
    <cellStyle name="Good" xfId="1" builtinId="26"/>
    <cellStyle name="Input" xfId="2" builtinId="20"/>
    <cellStyle name="Normal" xfId="0" builtinId="0"/>
  </cellStyles>
  <dxfs count="2">
    <dxf>
      <font>
        <b/>
        <i val="0"/>
      </font>
      <fill>
        <patternFill>
          <bgColor rgb="FFFF6600"/>
        </patternFill>
      </fill>
    </dxf>
    <dxf>
      <font>
        <b/>
        <i val="0"/>
      </font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RowHeight="15" x14ac:dyDescent="0.25"/>
  <cols>
    <col min="1" max="2" width="9.140625" style="8"/>
    <col min="3" max="3" width="77.42578125" style="8" customWidth="1"/>
    <col min="4" max="6" width="9.140625" style="8"/>
    <col min="7" max="7" width="79.42578125" style="8" customWidth="1"/>
    <col min="8" max="16384" width="9.140625" style="8"/>
  </cols>
  <sheetData>
    <row r="1" spans="1:7" x14ac:dyDescent="0.25">
      <c r="A1" s="12" t="s">
        <v>88</v>
      </c>
      <c r="B1" s="11"/>
      <c r="C1" s="13" t="s">
        <v>31</v>
      </c>
      <c r="D1" s="11"/>
      <c r="E1" s="12" t="s">
        <v>89</v>
      </c>
      <c r="F1" s="11"/>
      <c r="G1" s="16" t="s">
        <v>31</v>
      </c>
    </row>
    <row r="2" spans="1:7" x14ac:dyDescent="0.25">
      <c r="A2" s="11" t="s">
        <v>26</v>
      </c>
      <c r="B2" s="11" t="s">
        <v>46</v>
      </c>
      <c r="C2" s="14" t="str">
        <f>Encoding!I11</f>
        <v>0045N</v>
      </c>
      <c r="D2" s="11"/>
      <c r="E2" s="15" t="s">
        <v>26</v>
      </c>
      <c r="F2" s="13" t="s">
        <v>45</v>
      </c>
      <c r="G2" s="9" t="s">
        <v>92</v>
      </c>
    </row>
    <row r="3" spans="1:7" x14ac:dyDescent="0.25">
      <c r="A3" s="15">
        <v>0</v>
      </c>
      <c r="B3" s="10">
        <v>1</v>
      </c>
      <c r="C3" s="11" t="str">
        <f>IF(B3=0,Options!B2,Options!C2)</f>
        <v xml:space="preserve">R47 is not placed, protecting the SupMCU from OFFVCC </v>
      </c>
      <c r="D3" s="11"/>
      <c r="E3" s="15">
        <v>0</v>
      </c>
      <c r="F3" s="13">
        <f>Encoding!AA3</f>
        <v>0</v>
      </c>
      <c r="G3" s="11" t="str">
        <f>IF(F3=0,Options!B2,Options!C2)</f>
        <v>R47 is placed allowing OFFVCC to shutdown the SupMCU</v>
      </c>
    </row>
    <row r="4" spans="1:7" x14ac:dyDescent="0.25">
      <c r="A4" s="15">
        <v>1</v>
      </c>
      <c r="B4" s="10">
        <v>1</v>
      </c>
      <c r="C4" s="11" t="str">
        <f>IF(B4=0,Options!B3,Options!C3)</f>
        <v xml:space="preserve">R62 is not placed protecting the SupMCU from -RESET </v>
      </c>
      <c r="D4" s="11"/>
      <c r="E4" s="15">
        <v>1</v>
      </c>
      <c r="F4" s="13">
        <f>Encoding!AA4</f>
        <v>0</v>
      </c>
      <c r="G4" s="11" t="str">
        <f>IF(F4=0,Options!B3,Options!C3)</f>
        <v>R62 is placed allowing -RESET to reset the SupMCU</v>
      </c>
    </row>
    <row r="5" spans="1:7" x14ac:dyDescent="0.25">
      <c r="A5" s="15">
        <v>2</v>
      </c>
      <c r="B5" s="10">
        <v>0</v>
      </c>
      <c r="C5" s="11" t="str">
        <f>IF(B5=0,Options!B4,Options!C4)</f>
        <v>R52 is not placed</v>
      </c>
      <c r="D5" s="11"/>
      <c r="E5" s="15">
        <v>2</v>
      </c>
      <c r="F5" s="13">
        <f>Encoding!AA5</f>
        <v>1</v>
      </c>
      <c r="G5" s="11" t="str">
        <f>IF(F5=0,Options!B4,Options!C4)</f>
        <v>R52 is placed</v>
      </c>
    </row>
    <row r="6" spans="1:7" x14ac:dyDescent="0.25">
      <c r="A6" s="15">
        <v>3</v>
      </c>
      <c r="B6" s="10">
        <v>1</v>
      </c>
      <c r="C6" s="11" t="str">
        <f>IF(B6=0,Options!B5,Options!C5)</f>
        <v>JP1 is in position B so the ADCS radio talks to the bus at a 5V logic level.</v>
      </c>
      <c r="D6" s="11"/>
      <c r="E6" s="15">
        <v>3</v>
      </c>
      <c r="F6" s="13">
        <f>Encoding!AA6</f>
        <v>0</v>
      </c>
      <c r="G6" s="11" t="str">
        <f>IF(F6=0,Options!B5,Options!C5)</f>
        <v>JP1 is in position A so the ADCS talks to the bus at a 3.3V logic level.</v>
      </c>
    </row>
    <row r="7" spans="1:7" x14ac:dyDescent="0.25">
      <c r="A7" s="15">
        <v>4</v>
      </c>
      <c r="B7" s="10">
        <v>0</v>
      </c>
      <c r="C7" s="11" t="str">
        <f>IF(B7=0,Options!B6,Options!C6)</f>
        <v>JP2 is in position A so the GPS talks to the bus at a 3.3V logic level.</v>
      </c>
      <c r="D7" s="11"/>
      <c r="E7" s="15">
        <v>4</v>
      </c>
      <c r="F7" s="13">
        <f>Encoding!AA7</f>
        <v>1</v>
      </c>
      <c r="G7" s="11" t="str">
        <f>IF(F7=0,Options!B6,Options!C6)</f>
        <v>JP2 is in position B so the GPS talks to the bus at a 5V logic level.</v>
      </c>
    </row>
    <row r="8" spans="1:7" x14ac:dyDescent="0.25">
      <c r="A8" s="15">
        <v>5</v>
      </c>
      <c r="B8" s="10">
        <v>0</v>
      </c>
      <c r="C8" s="11" t="str">
        <f>IF(B8=0,Options!B7,Options!C7)</f>
        <v>R68 is not placed to prevent WDT asserting -RESET on the bus.</v>
      </c>
      <c r="D8" s="11"/>
      <c r="E8" s="15">
        <v>5</v>
      </c>
      <c r="F8" s="13">
        <f>Encoding!AA8</f>
        <v>1</v>
      </c>
      <c r="G8" s="11" t="str">
        <f>IF(F8=0,Options!B7,Options!C7)</f>
        <v>R68 is placed so the WDT can assert -RESET on the bus.</v>
      </c>
    </row>
    <row r="9" spans="1:7" x14ac:dyDescent="0.25">
      <c r="A9" s="15">
        <v>6</v>
      </c>
      <c r="B9" s="10">
        <v>0</v>
      </c>
      <c r="C9" s="11" t="str">
        <f>IF(B9=0,Options!B8,Options!C8)</f>
        <v>R71 is not placed so the WDT cannot assert OFF_VCC on the bus.</v>
      </c>
      <c r="D9" s="11"/>
      <c r="E9" s="15">
        <v>6</v>
      </c>
      <c r="F9" s="13">
        <f>Encoding!AA9</f>
        <v>0</v>
      </c>
      <c r="G9" s="11" t="str">
        <f>IF(F9=0,Options!B8,Options!C8)</f>
        <v>R71 is not placed so the WDT cannot assert OFF_VCC on the bus.</v>
      </c>
    </row>
    <row r="10" spans="1:7" x14ac:dyDescent="0.25">
      <c r="A10" s="15">
        <v>7</v>
      </c>
      <c r="B10" s="10">
        <v>0</v>
      </c>
      <c r="C10" s="11" t="str">
        <f>IF(B10=0,Options!B9,Options!C9)</f>
        <v>R17 is not placed to match VBATT on CS EPS</v>
      </c>
      <c r="D10" s="11"/>
      <c r="E10" s="15">
        <v>7</v>
      </c>
      <c r="F10" s="13">
        <f>Encoding!AA10</f>
        <v>1</v>
      </c>
      <c r="G10" s="11" t="str">
        <f>IF(F10=0,Options!B9,Options!C9)</f>
        <v>R17 is placed to match VBATT on Pumpkin EPS</v>
      </c>
    </row>
    <row r="11" spans="1:7" x14ac:dyDescent="0.25">
      <c r="A11" s="15">
        <v>8</v>
      </c>
      <c r="B11" s="10">
        <v>1</v>
      </c>
      <c r="C11" s="11" t="str">
        <f>IF(B11=0,Options!B10,Options!C10)</f>
        <v>R18 is placed so the WDT can be kicked by IO.24</v>
      </c>
      <c r="D11" s="11"/>
      <c r="E11" s="15">
        <v>8</v>
      </c>
      <c r="F11" s="13">
        <f>Encoding!AA11</f>
        <v>1</v>
      </c>
      <c r="G11" s="11" t="str">
        <f>IF(F11=0,Options!B10,Options!C10)</f>
        <v>R18 is placed so the WDT can be kicked by IO.24</v>
      </c>
    </row>
    <row r="12" spans="1:7" x14ac:dyDescent="0.25">
      <c r="A12" s="15">
        <v>9</v>
      </c>
      <c r="B12" s="10">
        <v>0</v>
      </c>
      <c r="C12" s="11" t="str">
        <f>IF(B12=0,Options!B11,Options!C11)</f>
        <v>R19 is not placed so the WDT cannot be kicked by IO.25</v>
      </c>
      <c r="D12" s="11"/>
      <c r="E12" s="15">
        <v>9</v>
      </c>
      <c r="F12" s="13">
        <f>Encoding!AA12</f>
        <v>0</v>
      </c>
      <c r="G12" s="11" t="str">
        <f>IF(F12=0,Options!B11,Options!C11)</f>
        <v>R19 is not placed so the WDT cannot be kicked by IO.25</v>
      </c>
    </row>
    <row r="13" spans="1:7" x14ac:dyDescent="0.25">
      <c r="A13" s="15">
        <v>10</v>
      </c>
      <c r="B13" s="10">
        <v>1</v>
      </c>
      <c r="C13" s="11" t="str">
        <f>IF(B13=0,Options!B12,Options!C12)</f>
        <v>R20 is placed so the WDT can be kicked by IO.26</v>
      </c>
      <c r="D13" s="11"/>
      <c r="E13" s="15">
        <v>10</v>
      </c>
      <c r="F13" s="13">
        <f>Encoding!AA13</f>
        <v>0</v>
      </c>
      <c r="G13" s="11" t="str">
        <f>IF(F13=0,Options!B12,Options!C12)</f>
        <v>R20 is not placed so the WDT cannot be kicked by IO.26</v>
      </c>
    </row>
    <row r="14" spans="1:7" x14ac:dyDescent="0.25">
      <c r="A14" s="15">
        <v>11</v>
      </c>
      <c r="B14" s="10">
        <v>0</v>
      </c>
      <c r="C14" s="11" t="str">
        <f>IF(B14=0,Options!B13,Options!C13)</f>
        <v>R21 is not placed so the WDT cannot be kicked by IO.27</v>
      </c>
      <c r="D14" s="11"/>
      <c r="E14" s="15">
        <v>11</v>
      </c>
      <c r="F14" s="13">
        <f>Encoding!AA14</f>
        <v>0</v>
      </c>
      <c r="G14" s="11" t="str">
        <f>IF(F14=0,Options!B13,Options!C13)</f>
        <v>R21 is not placed so the WDT cannot be kicked by IO.27</v>
      </c>
    </row>
    <row r="15" spans="1:7" x14ac:dyDescent="0.25">
      <c r="A15" s="15">
        <v>12</v>
      </c>
      <c r="B15" s="10">
        <v>1</v>
      </c>
      <c r="C15" s="11" t="str">
        <f>IF(B15=0,Options!B14,Options!C14)</f>
        <v>R22 is placed so the WDT can be kicked by IO.28</v>
      </c>
      <c r="D15" s="11"/>
      <c r="E15" s="15">
        <v>12</v>
      </c>
      <c r="F15" s="13">
        <f>Encoding!AA15</f>
        <v>0</v>
      </c>
      <c r="G15" s="11" t="str">
        <f>IF(F15=0,Options!B14,Options!C14)</f>
        <v>R22 is not placed so the WDT cannot be kicked by IO.28</v>
      </c>
    </row>
    <row r="16" spans="1:7" x14ac:dyDescent="0.25">
      <c r="A16" s="15">
        <v>13</v>
      </c>
      <c r="B16" s="10">
        <v>0</v>
      </c>
      <c r="C16" s="11" t="str">
        <f>IF(B16=0,Options!B15,Options!C15)</f>
        <v>J231.1 and J238.1 are not placed</v>
      </c>
      <c r="D16" s="11"/>
      <c r="E16" s="15">
        <v>13</v>
      </c>
      <c r="F16" s="13">
        <f>Encoding!AA16</f>
        <v>0</v>
      </c>
      <c r="G16" s="11" t="str">
        <f>IF(F16=0,Options!B15,Options!C15)</f>
        <v>J231.1 and J238.1 are not placed</v>
      </c>
    </row>
    <row r="17" spans="1:7" x14ac:dyDescent="0.25">
      <c r="A17" s="15">
        <v>14</v>
      </c>
      <c r="B17" s="10">
        <v>0</v>
      </c>
      <c r="C17" s="11" t="str">
        <f>IF(B17=0,Options!B16,Options!C16)</f>
        <v>J231.2 and J238.2 are not placed</v>
      </c>
      <c r="D17" s="11"/>
      <c r="E17" s="15">
        <v>14</v>
      </c>
      <c r="F17" s="13">
        <f>Encoding!AA17</f>
        <v>0</v>
      </c>
      <c r="G17" s="11" t="str">
        <f>IF(F17=0,Options!B16,Options!C16)</f>
        <v>J231.2 and J238.2 are not placed</v>
      </c>
    </row>
    <row r="18" spans="1:7" x14ac:dyDescent="0.25">
      <c r="A18" s="15">
        <v>15</v>
      </c>
      <c r="B18" s="10">
        <v>0</v>
      </c>
      <c r="C18" s="11" t="str">
        <f>IF(B18=0,Options!B17,Options!C17)</f>
        <v>JP4 is not placed so the SupMCU controls ADCS power.</v>
      </c>
      <c r="D18" s="11"/>
      <c r="E18" s="15">
        <v>15</v>
      </c>
      <c r="F18" s="13">
        <f>Encoding!AA18</f>
        <v>0</v>
      </c>
      <c r="G18" s="11" t="str">
        <f>IF(F18=0,Options!B17,Options!C17)</f>
        <v>JP4 is not placed so the SupMCU controls ADCS power.</v>
      </c>
    </row>
    <row r="19" spans="1:7" x14ac:dyDescent="0.25">
      <c r="A19" s="15">
        <v>16</v>
      </c>
      <c r="B19" s="10">
        <v>0</v>
      </c>
      <c r="C19" s="11" t="str">
        <f>IF(B19=0,Options!B18,Options!C18)</f>
        <v>J233 is not placed.</v>
      </c>
      <c r="D19" s="11"/>
      <c r="E19" s="15">
        <v>16</v>
      </c>
      <c r="F19" s="13">
        <f>Encoding!AA19</f>
        <v>0</v>
      </c>
      <c r="G19" s="11" t="str">
        <f>IF(F19=0,Options!B18,Options!C18)</f>
        <v>J233 is not placed.</v>
      </c>
    </row>
    <row r="20" spans="1:7" x14ac:dyDescent="0.25">
      <c r="A20" s="15">
        <v>17</v>
      </c>
      <c r="B20" s="10">
        <v>0</v>
      </c>
      <c r="C20" s="11" t="str">
        <f>IF(B20=0,Options!B19,Options!C19)</f>
        <v/>
      </c>
      <c r="D20" s="11"/>
      <c r="E20" s="15">
        <v>17</v>
      </c>
      <c r="F20" s="13">
        <f>Encoding!AA20</f>
        <v>0</v>
      </c>
      <c r="G20" s="11" t="str">
        <f>IF(F20=0,Options!B19,Options!C19)</f>
        <v/>
      </c>
    </row>
    <row r="21" spans="1:7" x14ac:dyDescent="0.25">
      <c r="A21" s="15">
        <v>18</v>
      </c>
      <c r="B21" s="10">
        <v>0</v>
      </c>
      <c r="C21" s="11" t="str">
        <f>IF(B21=0,Options!B20,Options!C20)</f>
        <v xml:space="preserve"> </v>
      </c>
      <c r="D21" s="11"/>
      <c r="E21" s="15">
        <v>18</v>
      </c>
      <c r="F21" s="13">
        <f>Encoding!AA21</f>
        <v>0</v>
      </c>
      <c r="G21" s="11" t="str">
        <f>IF(F21=0,Options!B20,Options!C20)</f>
        <v xml:space="preserve"> </v>
      </c>
    </row>
    <row r="22" spans="1:7" x14ac:dyDescent="0.25">
      <c r="A22" s="15">
        <v>19</v>
      </c>
      <c r="B22" s="10">
        <v>0</v>
      </c>
      <c r="C22" s="11" t="str">
        <f>IF(B22=0,Options!B21,Options!C21)</f>
        <v xml:space="preserve"> </v>
      </c>
      <c r="D22" s="11"/>
      <c r="E22" s="15">
        <v>19</v>
      </c>
      <c r="F22" s="13">
        <f>Encoding!AA22</f>
        <v>0</v>
      </c>
      <c r="G22" s="11" t="str">
        <f>IF(F22=0,Options!B21,Options!C21)</f>
        <v xml:space="preserve"> </v>
      </c>
    </row>
    <row r="23" spans="1:7" x14ac:dyDescent="0.25">
      <c r="A23" s="15">
        <v>20</v>
      </c>
      <c r="B23" s="10">
        <v>0</v>
      </c>
      <c r="C23" s="11" t="str">
        <f>IF(B23=0,Options!B22,Options!C22)</f>
        <v xml:space="preserve"> </v>
      </c>
      <c r="D23" s="11"/>
      <c r="E23" s="15">
        <v>20</v>
      </c>
      <c r="F23" s="13">
        <f>Encoding!AA23</f>
        <v>0</v>
      </c>
      <c r="G23" s="11" t="str">
        <f>IF(F23=0,Options!B22,Options!C22)</f>
        <v xml:space="preserve"> </v>
      </c>
    </row>
    <row r="24" spans="1:7" x14ac:dyDescent="0.25">
      <c r="A24" s="15">
        <v>21</v>
      </c>
      <c r="B24" s="10">
        <v>0</v>
      </c>
      <c r="C24" s="11" t="str">
        <f>IF(B24=0,Options!B23,Options!C23)</f>
        <v xml:space="preserve"> </v>
      </c>
      <c r="D24" s="11"/>
      <c r="E24" s="15">
        <v>21</v>
      </c>
      <c r="F24" s="13">
        <f>Encoding!AA24</f>
        <v>0</v>
      </c>
      <c r="G24" s="11" t="str">
        <f>IF(F24=0,Options!B23,Options!C23)</f>
        <v xml:space="preserve"> </v>
      </c>
    </row>
    <row r="25" spans="1:7" x14ac:dyDescent="0.25">
      <c r="A25" s="15">
        <v>22</v>
      </c>
      <c r="B25" s="10">
        <v>0</v>
      </c>
      <c r="C25" s="11" t="str">
        <f>IF(B25=0,Options!B24,Options!C24)</f>
        <v xml:space="preserve"> </v>
      </c>
      <c r="D25" s="11"/>
      <c r="E25" s="15">
        <v>22</v>
      </c>
      <c r="F25" s="13">
        <f>Encoding!AA25</f>
        <v>0</v>
      </c>
      <c r="G25" s="11" t="str">
        <f>IF(F25=0,Options!B24,Options!C24)</f>
        <v xml:space="preserve"> </v>
      </c>
    </row>
    <row r="26" spans="1:7" x14ac:dyDescent="0.25">
      <c r="A26" s="15">
        <v>23</v>
      </c>
      <c r="B26" s="10">
        <v>0</v>
      </c>
      <c r="C26" s="11" t="str">
        <f>IF(B26=0,Options!B25,Options!C25)</f>
        <v xml:space="preserve"> </v>
      </c>
      <c r="D26" s="11"/>
      <c r="E26" s="15">
        <v>23</v>
      </c>
      <c r="F26" s="13">
        <f>Encoding!AA26</f>
        <v>0</v>
      </c>
      <c r="G26" s="11" t="str">
        <f>IF(F26=0,Options!B25,Options!C25)</f>
        <v xml:space="preserve"> </v>
      </c>
    </row>
  </sheetData>
  <sheetProtection sheet="1" objects="1" scenarios="1"/>
  <conditionalFormatting sqref="C3:C26">
    <cfRule type="expression" dxfId="1" priority="3">
      <formula>$B3=1</formula>
    </cfRule>
  </conditionalFormatting>
  <conditionalFormatting sqref="G3:G26">
    <cfRule type="expression" dxfId="0" priority="1">
      <formula>$F3=1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zoomScale="85" zoomScaleNormal="85" workbookViewId="0">
      <selection activeCell="E20" sqref="E20"/>
    </sheetView>
  </sheetViews>
  <sheetFormatPr defaultRowHeight="15" x14ac:dyDescent="0.25"/>
  <cols>
    <col min="1" max="1" width="37.42578125" style="22" bestFit="1" customWidth="1"/>
    <col min="2" max="2" width="26.5703125" style="43" bestFit="1" customWidth="1"/>
    <col min="3" max="3" width="34.42578125" style="43" bestFit="1" customWidth="1"/>
    <col min="4" max="4" width="11.5703125" style="22" bestFit="1" customWidth="1"/>
    <col min="5" max="6" width="35.85546875" style="22" customWidth="1"/>
    <col min="7" max="7" width="10.5703125" style="22" bestFit="1" customWidth="1"/>
    <col min="8" max="8" width="28.42578125" style="22" bestFit="1" customWidth="1"/>
    <col min="9" max="9" width="19.28515625" style="22" bestFit="1" customWidth="1"/>
    <col min="10" max="256" width="9.140625" style="22"/>
    <col min="257" max="257" width="37.42578125" style="22" bestFit="1" customWidth="1"/>
    <col min="258" max="258" width="26.5703125" style="22" bestFit="1" customWidth="1"/>
    <col min="259" max="259" width="34.42578125" style="22" bestFit="1" customWidth="1"/>
    <col min="260" max="262" width="35.85546875" style="22" customWidth="1"/>
    <col min="263" max="263" width="36.42578125" style="22" customWidth="1"/>
    <col min="264" max="264" width="27.5703125" style="22" bestFit="1" customWidth="1"/>
    <col min="265" max="265" width="25" style="22" bestFit="1" customWidth="1"/>
    <col min="266" max="512" width="9.140625" style="22"/>
    <col min="513" max="513" width="37.42578125" style="22" bestFit="1" customWidth="1"/>
    <col min="514" max="514" width="26.5703125" style="22" bestFit="1" customWidth="1"/>
    <col min="515" max="515" width="34.42578125" style="22" bestFit="1" customWidth="1"/>
    <col min="516" max="518" width="35.85546875" style="22" customWidth="1"/>
    <col min="519" max="519" width="36.42578125" style="22" customWidth="1"/>
    <col min="520" max="520" width="27.5703125" style="22" bestFit="1" customWidth="1"/>
    <col min="521" max="521" width="25" style="22" bestFit="1" customWidth="1"/>
    <col min="522" max="768" width="9.140625" style="22"/>
    <col min="769" max="769" width="37.42578125" style="22" bestFit="1" customWidth="1"/>
    <col min="770" max="770" width="26.5703125" style="22" bestFit="1" customWidth="1"/>
    <col min="771" max="771" width="34.42578125" style="22" bestFit="1" customWidth="1"/>
    <col min="772" max="774" width="35.85546875" style="22" customWidth="1"/>
    <col min="775" max="775" width="36.42578125" style="22" customWidth="1"/>
    <col min="776" max="776" width="27.5703125" style="22" bestFit="1" customWidth="1"/>
    <col min="777" max="777" width="25" style="22" bestFit="1" customWidth="1"/>
    <col min="778" max="1024" width="9.140625" style="22"/>
    <col min="1025" max="1025" width="37.42578125" style="22" bestFit="1" customWidth="1"/>
    <col min="1026" max="1026" width="26.5703125" style="22" bestFit="1" customWidth="1"/>
    <col min="1027" max="1027" width="34.42578125" style="22" bestFit="1" customWidth="1"/>
    <col min="1028" max="1030" width="35.85546875" style="22" customWidth="1"/>
    <col min="1031" max="1031" width="36.42578125" style="22" customWidth="1"/>
    <col min="1032" max="1032" width="27.5703125" style="22" bestFit="1" customWidth="1"/>
    <col min="1033" max="1033" width="25" style="22" bestFit="1" customWidth="1"/>
    <col min="1034" max="1280" width="9.140625" style="22"/>
    <col min="1281" max="1281" width="37.42578125" style="22" bestFit="1" customWidth="1"/>
    <col min="1282" max="1282" width="26.5703125" style="22" bestFit="1" customWidth="1"/>
    <col min="1283" max="1283" width="34.42578125" style="22" bestFit="1" customWidth="1"/>
    <col min="1284" max="1286" width="35.85546875" style="22" customWidth="1"/>
    <col min="1287" max="1287" width="36.42578125" style="22" customWidth="1"/>
    <col min="1288" max="1288" width="27.5703125" style="22" bestFit="1" customWidth="1"/>
    <col min="1289" max="1289" width="25" style="22" bestFit="1" customWidth="1"/>
    <col min="1290" max="1536" width="9.140625" style="22"/>
    <col min="1537" max="1537" width="37.42578125" style="22" bestFit="1" customWidth="1"/>
    <col min="1538" max="1538" width="26.5703125" style="22" bestFit="1" customWidth="1"/>
    <col min="1539" max="1539" width="34.42578125" style="22" bestFit="1" customWidth="1"/>
    <col min="1540" max="1542" width="35.85546875" style="22" customWidth="1"/>
    <col min="1543" max="1543" width="36.42578125" style="22" customWidth="1"/>
    <col min="1544" max="1544" width="27.5703125" style="22" bestFit="1" customWidth="1"/>
    <col min="1545" max="1545" width="25" style="22" bestFit="1" customWidth="1"/>
    <col min="1546" max="1792" width="9.140625" style="22"/>
    <col min="1793" max="1793" width="37.42578125" style="22" bestFit="1" customWidth="1"/>
    <col min="1794" max="1794" width="26.5703125" style="22" bestFit="1" customWidth="1"/>
    <col min="1795" max="1795" width="34.42578125" style="22" bestFit="1" customWidth="1"/>
    <col min="1796" max="1798" width="35.85546875" style="22" customWidth="1"/>
    <col min="1799" max="1799" width="36.42578125" style="22" customWidth="1"/>
    <col min="1800" max="1800" width="27.5703125" style="22" bestFit="1" customWidth="1"/>
    <col min="1801" max="1801" width="25" style="22" bestFit="1" customWidth="1"/>
    <col min="1802" max="2048" width="9.140625" style="22"/>
    <col min="2049" max="2049" width="37.42578125" style="22" bestFit="1" customWidth="1"/>
    <col min="2050" max="2050" width="26.5703125" style="22" bestFit="1" customWidth="1"/>
    <col min="2051" max="2051" width="34.42578125" style="22" bestFit="1" customWidth="1"/>
    <col min="2052" max="2054" width="35.85546875" style="22" customWidth="1"/>
    <col min="2055" max="2055" width="36.42578125" style="22" customWidth="1"/>
    <col min="2056" max="2056" width="27.5703125" style="22" bestFit="1" customWidth="1"/>
    <col min="2057" max="2057" width="25" style="22" bestFit="1" customWidth="1"/>
    <col min="2058" max="2304" width="9.140625" style="22"/>
    <col min="2305" max="2305" width="37.42578125" style="22" bestFit="1" customWidth="1"/>
    <col min="2306" max="2306" width="26.5703125" style="22" bestFit="1" customWidth="1"/>
    <col min="2307" max="2307" width="34.42578125" style="22" bestFit="1" customWidth="1"/>
    <col min="2308" max="2310" width="35.85546875" style="22" customWidth="1"/>
    <col min="2311" max="2311" width="36.42578125" style="22" customWidth="1"/>
    <col min="2312" max="2312" width="27.5703125" style="22" bestFit="1" customWidth="1"/>
    <col min="2313" max="2313" width="25" style="22" bestFit="1" customWidth="1"/>
    <col min="2314" max="2560" width="9.140625" style="22"/>
    <col min="2561" max="2561" width="37.42578125" style="22" bestFit="1" customWidth="1"/>
    <col min="2562" max="2562" width="26.5703125" style="22" bestFit="1" customWidth="1"/>
    <col min="2563" max="2563" width="34.42578125" style="22" bestFit="1" customWidth="1"/>
    <col min="2564" max="2566" width="35.85546875" style="22" customWidth="1"/>
    <col min="2567" max="2567" width="36.42578125" style="22" customWidth="1"/>
    <col min="2568" max="2568" width="27.5703125" style="22" bestFit="1" customWidth="1"/>
    <col min="2569" max="2569" width="25" style="22" bestFit="1" customWidth="1"/>
    <col min="2570" max="2816" width="9.140625" style="22"/>
    <col min="2817" max="2817" width="37.42578125" style="22" bestFit="1" customWidth="1"/>
    <col min="2818" max="2818" width="26.5703125" style="22" bestFit="1" customWidth="1"/>
    <col min="2819" max="2819" width="34.42578125" style="22" bestFit="1" customWidth="1"/>
    <col min="2820" max="2822" width="35.85546875" style="22" customWidth="1"/>
    <col min="2823" max="2823" width="36.42578125" style="22" customWidth="1"/>
    <col min="2824" max="2824" width="27.5703125" style="22" bestFit="1" customWidth="1"/>
    <col min="2825" max="2825" width="25" style="22" bestFit="1" customWidth="1"/>
    <col min="2826" max="3072" width="9.140625" style="22"/>
    <col min="3073" max="3073" width="37.42578125" style="22" bestFit="1" customWidth="1"/>
    <col min="3074" max="3074" width="26.5703125" style="22" bestFit="1" customWidth="1"/>
    <col min="3075" max="3075" width="34.42578125" style="22" bestFit="1" customWidth="1"/>
    <col min="3076" max="3078" width="35.85546875" style="22" customWidth="1"/>
    <col min="3079" max="3079" width="36.42578125" style="22" customWidth="1"/>
    <col min="3080" max="3080" width="27.5703125" style="22" bestFit="1" customWidth="1"/>
    <col min="3081" max="3081" width="25" style="22" bestFit="1" customWidth="1"/>
    <col min="3082" max="3328" width="9.140625" style="22"/>
    <col min="3329" max="3329" width="37.42578125" style="22" bestFit="1" customWidth="1"/>
    <col min="3330" max="3330" width="26.5703125" style="22" bestFit="1" customWidth="1"/>
    <col min="3331" max="3331" width="34.42578125" style="22" bestFit="1" customWidth="1"/>
    <col min="3332" max="3334" width="35.85546875" style="22" customWidth="1"/>
    <col min="3335" max="3335" width="36.42578125" style="22" customWidth="1"/>
    <col min="3336" max="3336" width="27.5703125" style="22" bestFit="1" customWidth="1"/>
    <col min="3337" max="3337" width="25" style="22" bestFit="1" customWidth="1"/>
    <col min="3338" max="3584" width="9.140625" style="22"/>
    <col min="3585" max="3585" width="37.42578125" style="22" bestFit="1" customWidth="1"/>
    <col min="3586" max="3586" width="26.5703125" style="22" bestFit="1" customWidth="1"/>
    <col min="3587" max="3587" width="34.42578125" style="22" bestFit="1" customWidth="1"/>
    <col min="3588" max="3590" width="35.85546875" style="22" customWidth="1"/>
    <col min="3591" max="3591" width="36.42578125" style="22" customWidth="1"/>
    <col min="3592" max="3592" width="27.5703125" style="22" bestFit="1" customWidth="1"/>
    <col min="3593" max="3593" width="25" style="22" bestFit="1" customWidth="1"/>
    <col min="3594" max="3840" width="9.140625" style="22"/>
    <col min="3841" max="3841" width="37.42578125" style="22" bestFit="1" customWidth="1"/>
    <col min="3842" max="3842" width="26.5703125" style="22" bestFit="1" customWidth="1"/>
    <col min="3843" max="3843" width="34.42578125" style="22" bestFit="1" customWidth="1"/>
    <col min="3844" max="3846" width="35.85546875" style="22" customWidth="1"/>
    <col min="3847" max="3847" width="36.42578125" style="22" customWidth="1"/>
    <col min="3848" max="3848" width="27.5703125" style="22" bestFit="1" customWidth="1"/>
    <col min="3849" max="3849" width="25" style="22" bestFit="1" customWidth="1"/>
    <col min="3850" max="4096" width="9.140625" style="22"/>
    <col min="4097" max="4097" width="37.42578125" style="22" bestFit="1" customWidth="1"/>
    <col min="4098" max="4098" width="26.5703125" style="22" bestFit="1" customWidth="1"/>
    <col min="4099" max="4099" width="34.42578125" style="22" bestFit="1" customWidth="1"/>
    <col min="4100" max="4102" width="35.85546875" style="22" customWidth="1"/>
    <col min="4103" max="4103" width="36.42578125" style="22" customWidth="1"/>
    <col min="4104" max="4104" width="27.5703125" style="22" bestFit="1" customWidth="1"/>
    <col min="4105" max="4105" width="25" style="22" bestFit="1" customWidth="1"/>
    <col min="4106" max="4352" width="9.140625" style="22"/>
    <col min="4353" max="4353" width="37.42578125" style="22" bestFit="1" customWidth="1"/>
    <col min="4354" max="4354" width="26.5703125" style="22" bestFit="1" customWidth="1"/>
    <col min="4355" max="4355" width="34.42578125" style="22" bestFit="1" customWidth="1"/>
    <col min="4356" max="4358" width="35.85546875" style="22" customWidth="1"/>
    <col min="4359" max="4359" width="36.42578125" style="22" customWidth="1"/>
    <col min="4360" max="4360" width="27.5703125" style="22" bestFit="1" customWidth="1"/>
    <col min="4361" max="4361" width="25" style="22" bestFit="1" customWidth="1"/>
    <col min="4362" max="4608" width="9.140625" style="22"/>
    <col min="4609" max="4609" width="37.42578125" style="22" bestFit="1" customWidth="1"/>
    <col min="4610" max="4610" width="26.5703125" style="22" bestFit="1" customWidth="1"/>
    <col min="4611" max="4611" width="34.42578125" style="22" bestFit="1" customWidth="1"/>
    <col min="4612" max="4614" width="35.85546875" style="22" customWidth="1"/>
    <col min="4615" max="4615" width="36.42578125" style="22" customWidth="1"/>
    <col min="4616" max="4616" width="27.5703125" style="22" bestFit="1" customWidth="1"/>
    <col min="4617" max="4617" width="25" style="22" bestFit="1" customWidth="1"/>
    <col min="4618" max="4864" width="9.140625" style="22"/>
    <col min="4865" max="4865" width="37.42578125" style="22" bestFit="1" customWidth="1"/>
    <col min="4866" max="4866" width="26.5703125" style="22" bestFit="1" customWidth="1"/>
    <col min="4867" max="4867" width="34.42578125" style="22" bestFit="1" customWidth="1"/>
    <col min="4868" max="4870" width="35.85546875" style="22" customWidth="1"/>
    <col min="4871" max="4871" width="36.42578125" style="22" customWidth="1"/>
    <col min="4872" max="4872" width="27.5703125" style="22" bestFit="1" customWidth="1"/>
    <col min="4873" max="4873" width="25" style="22" bestFit="1" customWidth="1"/>
    <col min="4874" max="5120" width="9.140625" style="22"/>
    <col min="5121" max="5121" width="37.42578125" style="22" bestFit="1" customWidth="1"/>
    <col min="5122" max="5122" width="26.5703125" style="22" bestFit="1" customWidth="1"/>
    <col min="5123" max="5123" width="34.42578125" style="22" bestFit="1" customWidth="1"/>
    <col min="5124" max="5126" width="35.85546875" style="22" customWidth="1"/>
    <col min="5127" max="5127" width="36.42578125" style="22" customWidth="1"/>
    <col min="5128" max="5128" width="27.5703125" style="22" bestFit="1" customWidth="1"/>
    <col min="5129" max="5129" width="25" style="22" bestFit="1" customWidth="1"/>
    <col min="5130" max="5376" width="9.140625" style="22"/>
    <col min="5377" max="5377" width="37.42578125" style="22" bestFit="1" customWidth="1"/>
    <col min="5378" max="5378" width="26.5703125" style="22" bestFit="1" customWidth="1"/>
    <col min="5379" max="5379" width="34.42578125" style="22" bestFit="1" customWidth="1"/>
    <col min="5380" max="5382" width="35.85546875" style="22" customWidth="1"/>
    <col min="5383" max="5383" width="36.42578125" style="22" customWidth="1"/>
    <col min="5384" max="5384" width="27.5703125" style="22" bestFit="1" customWidth="1"/>
    <col min="5385" max="5385" width="25" style="22" bestFit="1" customWidth="1"/>
    <col min="5386" max="5632" width="9.140625" style="22"/>
    <col min="5633" max="5633" width="37.42578125" style="22" bestFit="1" customWidth="1"/>
    <col min="5634" max="5634" width="26.5703125" style="22" bestFit="1" customWidth="1"/>
    <col min="5635" max="5635" width="34.42578125" style="22" bestFit="1" customWidth="1"/>
    <col min="5636" max="5638" width="35.85546875" style="22" customWidth="1"/>
    <col min="5639" max="5639" width="36.42578125" style="22" customWidth="1"/>
    <col min="5640" max="5640" width="27.5703125" style="22" bestFit="1" customWidth="1"/>
    <col min="5641" max="5641" width="25" style="22" bestFit="1" customWidth="1"/>
    <col min="5642" max="5888" width="9.140625" style="22"/>
    <col min="5889" max="5889" width="37.42578125" style="22" bestFit="1" customWidth="1"/>
    <col min="5890" max="5890" width="26.5703125" style="22" bestFit="1" customWidth="1"/>
    <col min="5891" max="5891" width="34.42578125" style="22" bestFit="1" customWidth="1"/>
    <col min="5892" max="5894" width="35.85546875" style="22" customWidth="1"/>
    <col min="5895" max="5895" width="36.42578125" style="22" customWidth="1"/>
    <col min="5896" max="5896" width="27.5703125" style="22" bestFit="1" customWidth="1"/>
    <col min="5897" max="5897" width="25" style="22" bestFit="1" customWidth="1"/>
    <col min="5898" max="6144" width="9.140625" style="22"/>
    <col min="6145" max="6145" width="37.42578125" style="22" bestFit="1" customWidth="1"/>
    <col min="6146" max="6146" width="26.5703125" style="22" bestFit="1" customWidth="1"/>
    <col min="6147" max="6147" width="34.42578125" style="22" bestFit="1" customWidth="1"/>
    <col min="6148" max="6150" width="35.85546875" style="22" customWidth="1"/>
    <col min="6151" max="6151" width="36.42578125" style="22" customWidth="1"/>
    <col min="6152" max="6152" width="27.5703125" style="22" bestFit="1" customWidth="1"/>
    <col min="6153" max="6153" width="25" style="22" bestFit="1" customWidth="1"/>
    <col min="6154" max="6400" width="9.140625" style="22"/>
    <col min="6401" max="6401" width="37.42578125" style="22" bestFit="1" customWidth="1"/>
    <col min="6402" max="6402" width="26.5703125" style="22" bestFit="1" customWidth="1"/>
    <col min="6403" max="6403" width="34.42578125" style="22" bestFit="1" customWidth="1"/>
    <col min="6404" max="6406" width="35.85546875" style="22" customWidth="1"/>
    <col min="6407" max="6407" width="36.42578125" style="22" customWidth="1"/>
    <col min="6408" max="6408" width="27.5703125" style="22" bestFit="1" customWidth="1"/>
    <col min="6409" max="6409" width="25" style="22" bestFit="1" customWidth="1"/>
    <col min="6410" max="6656" width="9.140625" style="22"/>
    <col min="6657" max="6657" width="37.42578125" style="22" bestFit="1" customWidth="1"/>
    <col min="6658" max="6658" width="26.5703125" style="22" bestFit="1" customWidth="1"/>
    <col min="6659" max="6659" width="34.42578125" style="22" bestFit="1" customWidth="1"/>
    <col min="6660" max="6662" width="35.85546875" style="22" customWidth="1"/>
    <col min="6663" max="6663" width="36.42578125" style="22" customWidth="1"/>
    <col min="6664" max="6664" width="27.5703125" style="22" bestFit="1" customWidth="1"/>
    <col min="6665" max="6665" width="25" style="22" bestFit="1" customWidth="1"/>
    <col min="6666" max="6912" width="9.140625" style="22"/>
    <col min="6913" max="6913" width="37.42578125" style="22" bestFit="1" customWidth="1"/>
    <col min="6914" max="6914" width="26.5703125" style="22" bestFit="1" customWidth="1"/>
    <col min="6915" max="6915" width="34.42578125" style="22" bestFit="1" customWidth="1"/>
    <col min="6916" max="6918" width="35.85546875" style="22" customWidth="1"/>
    <col min="6919" max="6919" width="36.42578125" style="22" customWidth="1"/>
    <col min="6920" max="6920" width="27.5703125" style="22" bestFit="1" customWidth="1"/>
    <col min="6921" max="6921" width="25" style="22" bestFit="1" customWidth="1"/>
    <col min="6922" max="7168" width="9.140625" style="22"/>
    <col min="7169" max="7169" width="37.42578125" style="22" bestFit="1" customWidth="1"/>
    <col min="7170" max="7170" width="26.5703125" style="22" bestFit="1" customWidth="1"/>
    <col min="7171" max="7171" width="34.42578125" style="22" bestFit="1" customWidth="1"/>
    <col min="7172" max="7174" width="35.85546875" style="22" customWidth="1"/>
    <col min="7175" max="7175" width="36.42578125" style="22" customWidth="1"/>
    <col min="7176" max="7176" width="27.5703125" style="22" bestFit="1" customWidth="1"/>
    <col min="7177" max="7177" width="25" style="22" bestFit="1" customWidth="1"/>
    <col min="7178" max="7424" width="9.140625" style="22"/>
    <col min="7425" max="7425" width="37.42578125" style="22" bestFit="1" customWidth="1"/>
    <col min="7426" max="7426" width="26.5703125" style="22" bestFit="1" customWidth="1"/>
    <col min="7427" max="7427" width="34.42578125" style="22" bestFit="1" customWidth="1"/>
    <col min="7428" max="7430" width="35.85546875" style="22" customWidth="1"/>
    <col min="7431" max="7431" width="36.42578125" style="22" customWidth="1"/>
    <col min="7432" max="7432" width="27.5703125" style="22" bestFit="1" customWidth="1"/>
    <col min="7433" max="7433" width="25" style="22" bestFit="1" customWidth="1"/>
    <col min="7434" max="7680" width="9.140625" style="22"/>
    <col min="7681" max="7681" width="37.42578125" style="22" bestFit="1" customWidth="1"/>
    <col min="7682" max="7682" width="26.5703125" style="22" bestFit="1" customWidth="1"/>
    <col min="7683" max="7683" width="34.42578125" style="22" bestFit="1" customWidth="1"/>
    <col min="7684" max="7686" width="35.85546875" style="22" customWidth="1"/>
    <col min="7687" max="7687" width="36.42578125" style="22" customWidth="1"/>
    <col min="7688" max="7688" width="27.5703125" style="22" bestFit="1" customWidth="1"/>
    <col min="7689" max="7689" width="25" style="22" bestFit="1" customWidth="1"/>
    <col min="7690" max="7936" width="9.140625" style="22"/>
    <col min="7937" max="7937" width="37.42578125" style="22" bestFit="1" customWidth="1"/>
    <col min="7938" max="7938" width="26.5703125" style="22" bestFit="1" customWidth="1"/>
    <col min="7939" max="7939" width="34.42578125" style="22" bestFit="1" customWidth="1"/>
    <col min="7940" max="7942" width="35.85546875" style="22" customWidth="1"/>
    <col min="7943" max="7943" width="36.42578125" style="22" customWidth="1"/>
    <col min="7944" max="7944" width="27.5703125" style="22" bestFit="1" customWidth="1"/>
    <col min="7945" max="7945" width="25" style="22" bestFit="1" customWidth="1"/>
    <col min="7946" max="8192" width="9.140625" style="22"/>
    <col min="8193" max="8193" width="37.42578125" style="22" bestFit="1" customWidth="1"/>
    <col min="8194" max="8194" width="26.5703125" style="22" bestFit="1" customWidth="1"/>
    <col min="8195" max="8195" width="34.42578125" style="22" bestFit="1" customWidth="1"/>
    <col min="8196" max="8198" width="35.85546875" style="22" customWidth="1"/>
    <col min="8199" max="8199" width="36.42578125" style="22" customWidth="1"/>
    <col min="8200" max="8200" width="27.5703125" style="22" bestFit="1" customWidth="1"/>
    <col min="8201" max="8201" width="25" style="22" bestFit="1" customWidth="1"/>
    <col min="8202" max="8448" width="9.140625" style="22"/>
    <col min="8449" max="8449" width="37.42578125" style="22" bestFit="1" customWidth="1"/>
    <col min="8450" max="8450" width="26.5703125" style="22" bestFit="1" customWidth="1"/>
    <col min="8451" max="8451" width="34.42578125" style="22" bestFit="1" customWidth="1"/>
    <col min="8452" max="8454" width="35.85546875" style="22" customWidth="1"/>
    <col min="8455" max="8455" width="36.42578125" style="22" customWidth="1"/>
    <col min="8456" max="8456" width="27.5703125" style="22" bestFit="1" customWidth="1"/>
    <col min="8457" max="8457" width="25" style="22" bestFit="1" customWidth="1"/>
    <col min="8458" max="8704" width="9.140625" style="22"/>
    <col min="8705" max="8705" width="37.42578125" style="22" bestFit="1" customWidth="1"/>
    <col min="8706" max="8706" width="26.5703125" style="22" bestFit="1" customWidth="1"/>
    <col min="8707" max="8707" width="34.42578125" style="22" bestFit="1" customWidth="1"/>
    <col min="8708" max="8710" width="35.85546875" style="22" customWidth="1"/>
    <col min="8711" max="8711" width="36.42578125" style="22" customWidth="1"/>
    <col min="8712" max="8712" width="27.5703125" style="22" bestFit="1" customWidth="1"/>
    <col min="8713" max="8713" width="25" style="22" bestFit="1" customWidth="1"/>
    <col min="8714" max="8960" width="9.140625" style="22"/>
    <col min="8961" max="8961" width="37.42578125" style="22" bestFit="1" customWidth="1"/>
    <col min="8962" max="8962" width="26.5703125" style="22" bestFit="1" customWidth="1"/>
    <col min="8963" max="8963" width="34.42578125" style="22" bestFit="1" customWidth="1"/>
    <col min="8964" max="8966" width="35.85546875" style="22" customWidth="1"/>
    <col min="8967" max="8967" width="36.42578125" style="22" customWidth="1"/>
    <col min="8968" max="8968" width="27.5703125" style="22" bestFit="1" customWidth="1"/>
    <col min="8969" max="8969" width="25" style="22" bestFit="1" customWidth="1"/>
    <col min="8970" max="9216" width="9.140625" style="22"/>
    <col min="9217" max="9217" width="37.42578125" style="22" bestFit="1" customWidth="1"/>
    <col min="9218" max="9218" width="26.5703125" style="22" bestFit="1" customWidth="1"/>
    <col min="9219" max="9219" width="34.42578125" style="22" bestFit="1" customWidth="1"/>
    <col min="9220" max="9222" width="35.85546875" style="22" customWidth="1"/>
    <col min="9223" max="9223" width="36.42578125" style="22" customWidth="1"/>
    <col min="9224" max="9224" width="27.5703125" style="22" bestFit="1" customWidth="1"/>
    <col min="9225" max="9225" width="25" style="22" bestFit="1" customWidth="1"/>
    <col min="9226" max="9472" width="9.140625" style="22"/>
    <col min="9473" max="9473" width="37.42578125" style="22" bestFit="1" customWidth="1"/>
    <col min="9474" max="9474" width="26.5703125" style="22" bestFit="1" customWidth="1"/>
    <col min="9475" max="9475" width="34.42578125" style="22" bestFit="1" customWidth="1"/>
    <col min="9476" max="9478" width="35.85546875" style="22" customWidth="1"/>
    <col min="9479" max="9479" width="36.42578125" style="22" customWidth="1"/>
    <col min="9480" max="9480" width="27.5703125" style="22" bestFit="1" customWidth="1"/>
    <col min="9481" max="9481" width="25" style="22" bestFit="1" customWidth="1"/>
    <col min="9482" max="9728" width="9.140625" style="22"/>
    <col min="9729" max="9729" width="37.42578125" style="22" bestFit="1" customWidth="1"/>
    <col min="9730" max="9730" width="26.5703125" style="22" bestFit="1" customWidth="1"/>
    <col min="9731" max="9731" width="34.42578125" style="22" bestFit="1" customWidth="1"/>
    <col min="9732" max="9734" width="35.85546875" style="22" customWidth="1"/>
    <col min="9735" max="9735" width="36.42578125" style="22" customWidth="1"/>
    <col min="9736" max="9736" width="27.5703125" style="22" bestFit="1" customWidth="1"/>
    <col min="9737" max="9737" width="25" style="22" bestFit="1" customWidth="1"/>
    <col min="9738" max="9984" width="9.140625" style="22"/>
    <col min="9985" max="9985" width="37.42578125" style="22" bestFit="1" customWidth="1"/>
    <col min="9986" max="9986" width="26.5703125" style="22" bestFit="1" customWidth="1"/>
    <col min="9987" max="9987" width="34.42578125" style="22" bestFit="1" customWidth="1"/>
    <col min="9988" max="9990" width="35.85546875" style="22" customWidth="1"/>
    <col min="9991" max="9991" width="36.42578125" style="22" customWidth="1"/>
    <col min="9992" max="9992" width="27.5703125" style="22" bestFit="1" customWidth="1"/>
    <col min="9993" max="9993" width="25" style="22" bestFit="1" customWidth="1"/>
    <col min="9994" max="10240" width="9.140625" style="22"/>
    <col min="10241" max="10241" width="37.42578125" style="22" bestFit="1" customWidth="1"/>
    <col min="10242" max="10242" width="26.5703125" style="22" bestFit="1" customWidth="1"/>
    <col min="10243" max="10243" width="34.42578125" style="22" bestFit="1" customWidth="1"/>
    <col min="10244" max="10246" width="35.85546875" style="22" customWidth="1"/>
    <col min="10247" max="10247" width="36.42578125" style="22" customWidth="1"/>
    <col min="10248" max="10248" width="27.5703125" style="22" bestFit="1" customWidth="1"/>
    <col min="10249" max="10249" width="25" style="22" bestFit="1" customWidth="1"/>
    <col min="10250" max="10496" width="9.140625" style="22"/>
    <col min="10497" max="10497" width="37.42578125" style="22" bestFit="1" customWidth="1"/>
    <col min="10498" max="10498" width="26.5703125" style="22" bestFit="1" customWidth="1"/>
    <col min="10499" max="10499" width="34.42578125" style="22" bestFit="1" customWidth="1"/>
    <col min="10500" max="10502" width="35.85546875" style="22" customWidth="1"/>
    <col min="10503" max="10503" width="36.42578125" style="22" customWidth="1"/>
    <col min="10504" max="10504" width="27.5703125" style="22" bestFit="1" customWidth="1"/>
    <col min="10505" max="10505" width="25" style="22" bestFit="1" customWidth="1"/>
    <col min="10506" max="10752" width="9.140625" style="22"/>
    <col min="10753" max="10753" width="37.42578125" style="22" bestFit="1" customWidth="1"/>
    <col min="10754" max="10754" width="26.5703125" style="22" bestFit="1" customWidth="1"/>
    <col min="10755" max="10755" width="34.42578125" style="22" bestFit="1" customWidth="1"/>
    <col min="10756" max="10758" width="35.85546875" style="22" customWidth="1"/>
    <col min="10759" max="10759" width="36.42578125" style="22" customWidth="1"/>
    <col min="10760" max="10760" width="27.5703125" style="22" bestFit="1" customWidth="1"/>
    <col min="10761" max="10761" width="25" style="22" bestFit="1" customWidth="1"/>
    <col min="10762" max="11008" width="9.140625" style="22"/>
    <col min="11009" max="11009" width="37.42578125" style="22" bestFit="1" customWidth="1"/>
    <col min="11010" max="11010" width="26.5703125" style="22" bestFit="1" customWidth="1"/>
    <col min="11011" max="11011" width="34.42578125" style="22" bestFit="1" customWidth="1"/>
    <col min="11012" max="11014" width="35.85546875" style="22" customWidth="1"/>
    <col min="11015" max="11015" width="36.42578125" style="22" customWidth="1"/>
    <col min="11016" max="11016" width="27.5703125" style="22" bestFit="1" customWidth="1"/>
    <col min="11017" max="11017" width="25" style="22" bestFit="1" customWidth="1"/>
    <col min="11018" max="11264" width="9.140625" style="22"/>
    <col min="11265" max="11265" width="37.42578125" style="22" bestFit="1" customWidth="1"/>
    <col min="11266" max="11266" width="26.5703125" style="22" bestFit="1" customWidth="1"/>
    <col min="11267" max="11267" width="34.42578125" style="22" bestFit="1" customWidth="1"/>
    <col min="11268" max="11270" width="35.85546875" style="22" customWidth="1"/>
    <col min="11271" max="11271" width="36.42578125" style="22" customWidth="1"/>
    <col min="11272" max="11272" width="27.5703125" style="22" bestFit="1" customWidth="1"/>
    <col min="11273" max="11273" width="25" style="22" bestFit="1" customWidth="1"/>
    <col min="11274" max="11520" width="9.140625" style="22"/>
    <col min="11521" max="11521" width="37.42578125" style="22" bestFit="1" customWidth="1"/>
    <col min="11522" max="11522" width="26.5703125" style="22" bestFit="1" customWidth="1"/>
    <col min="11523" max="11523" width="34.42578125" style="22" bestFit="1" customWidth="1"/>
    <col min="11524" max="11526" width="35.85546875" style="22" customWidth="1"/>
    <col min="11527" max="11527" width="36.42578125" style="22" customWidth="1"/>
    <col min="11528" max="11528" width="27.5703125" style="22" bestFit="1" customWidth="1"/>
    <col min="11529" max="11529" width="25" style="22" bestFit="1" customWidth="1"/>
    <col min="11530" max="11776" width="9.140625" style="22"/>
    <col min="11777" max="11777" width="37.42578125" style="22" bestFit="1" customWidth="1"/>
    <col min="11778" max="11778" width="26.5703125" style="22" bestFit="1" customWidth="1"/>
    <col min="11779" max="11779" width="34.42578125" style="22" bestFit="1" customWidth="1"/>
    <col min="11780" max="11782" width="35.85546875" style="22" customWidth="1"/>
    <col min="11783" max="11783" width="36.42578125" style="22" customWidth="1"/>
    <col min="11784" max="11784" width="27.5703125" style="22" bestFit="1" customWidth="1"/>
    <col min="11785" max="11785" width="25" style="22" bestFit="1" customWidth="1"/>
    <col min="11786" max="12032" width="9.140625" style="22"/>
    <col min="12033" max="12033" width="37.42578125" style="22" bestFit="1" customWidth="1"/>
    <col min="12034" max="12034" width="26.5703125" style="22" bestFit="1" customWidth="1"/>
    <col min="12035" max="12035" width="34.42578125" style="22" bestFit="1" customWidth="1"/>
    <col min="12036" max="12038" width="35.85546875" style="22" customWidth="1"/>
    <col min="12039" max="12039" width="36.42578125" style="22" customWidth="1"/>
    <col min="12040" max="12040" width="27.5703125" style="22" bestFit="1" customWidth="1"/>
    <col min="12041" max="12041" width="25" style="22" bestFit="1" customWidth="1"/>
    <col min="12042" max="12288" width="9.140625" style="22"/>
    <col min="12289" max="12289" width="37.42578125" style="22" bestFit="1" customWidth="1"/>
    <col min="12290" max="12290" width="26.5703125" style="22" bestFit="1" customWidth="1"/>
    <col min="12291" max="12291" width="34.42578125" style="22" bestFit="1" customWidth="1"/>
    <col min="12292" max="12294" width="35.85546875" style="22" customWidth="1"/>
    <col min="12295" max="12295" width="36.42578125" style="22" customWidth="1"/>
    <col min="12296" max="12296" width="27.5703125" style="22" bestFit="1" customWidth="1"/>
    <col min="12297" max="12297" width="25" style="22" bestFit="1" customWidth="1"/>
    <col min="12298" max="12544" width="9.140625" style="22"/>
    <col min="12545" max="12545" width="37.42578125" style="22" bestFit="1" customWidth="1"/>
    <col min="12546" max="12546" width="26.5703125" style="22" bestFit="1" customWidth="1"/>
    <col min="12547" max="12547" width="34.42578125" style="22" bestFit="1" customWidth="1"/>
    <col min="12548" max="12550" width="35.85546875" style="22" customWidth="1"/>
    <col min="12551" max="12551" width="36.42578125" style="22" customWidth="1"/>
    <col min="12552" max="12552" width="27.5703125" style="22" bestFit="1" customWidth="1"/>
    <col min="12553" max="12553" width="25" style="22" bestFit="1" customWidth="1"/>
    <col min="12554" max="12800" width="9.140625" style="22"/>
    <col min="12801" max="12801" width="37.42578125" style="22" bestFit="1" customWidth="1"/>
    <col min="12802" max="12802" width="26.5703125" style="22" bestFit="1" customWidth="1"/>
    <col min="12803" max="12803" width="34.42578125" style="22" bestFit="1" customWidth="1"/>
    <col min="12804" max="12806" width="35.85546875" style="22" customWidth="1"/>
    <col min="12807" max="12807" width="36.42578125" style="22" customWidth="1"/>
    <col min="12808" max="12808" width="27.5703125" style="22" bestFit="1" customWidth="1"/>
    <col min="12809" max="12809" width="25" style="22" bestFit="1" customWidth="1"/>
    <col min="12810" max="13056" width="9.140625" style="22"/>
    <col min="13057" max="13057" width="37.42578125" style="22" bestFit="1" customWidth="1"/>
    <col min="13058" max="13058" width="26.5703125" style="22" bestFit="1" customWidth="1"/>
    <col min="13059" max="13059" width="34.42578125" style="22" bestFit="1" customWidth="1"/>
    <col min="13060" max="13062" width="35.85546875" style="22" customWidth="1"/>
    <col min="13063" max="13063" width="36.42578125" style="22" customWidth="1"/>
    <col min="13064" max="13064" width="27.5703125" style="22" bestFit="1" customWidth="1"/>
    <col min="13065" max="13065" width="25" style="22" bestFit="1" customWidth="1"/>
    <col min="13066" max="13312" width="9.140625" style="22"/>
    <col min="13313" max="13313" width="37.42578125" style="22" bestFit="1" customWidth="1"/>
    <col min="13314" max="13314" width="26.5703125" style="22" bestFit="1" customWidth="1"/>
    <col min="13315" max="13315" width="34.42578125" style="22" bestFit="1" customWidth="1"/>
    <col min="13316" max="13318" width="35.85546875" style="22" customWidth="1"/>
    <col min="13319" max="13319" width="36.42578125" style="22" customWidth="1"/>
    <col min="13320" max="13320" width="27.5703125" style="22" bestFit="1" customWidth="1"/>
    <col min="13321" max="13321" width="25" style="22" bestFit="1" customWidth="1"/>
    <col min="13322" max="13568" width="9.140625" style="22"/>
    <col min="13569" max="13569" width="37.42578125" style="22" bestFit="1" customWidth="1"/>
    <col min="13570" max="13570" width="26.5703125" style="22" bestFit="1" customWidth="1"/>
    <col min="13571" max="13571" width="34.42578125" style="22" bestFit="1" customWidth="1"/>
    <col min="13572" max="13574" width="35.85546875" style="22" customWidth="1"/>
    <col min="13575" max="13575" width="36.42578125" style="22" customWidth="1"/>
    <col min="13576" max="13576" width="27.5703125" style="22" bestFit="1" customWidth="1"/>
    <col min="13577" max="13577" width="25" style="22" bestFit="1" customWidth="1"/>
    <col min="13578" max="13824" width="9.140625" style="22"/>
    <col min="13825" max="13825" width="37.42578125" style="22" bestFit="1" customWidth="1"/>
    <col min="13826" max="13826" width="26.5703125" style="22" bestFit="1" customWidth="1"/>
    <col min="13827" max="13827" width="34.42578125" style="22" bestFit="1" customWidth="1"/>
    <col min="13828" max="13830" width="35.85546875" style="22" customWidth="1"/>
    <col min="13831" max="13831" width="36.42578125" style="22" customWidth="1"/>
    <col min="13832" max="13832" width="27.5703125" style="22" bestFit="1" customWidth="1"/>
    <col min="13833" max="13833" width="25" style="22" bestFit="1" customWidth="1"/>
    <col min="13834" max="14080" width="9.140625" style="22"/>
    <col min="14081" max="14081" width="37.42578125" style="22" bestFit="1" customWidth="1"/>
    <col min="14082" max="14082" width="26.5703125" style="22" bestFit="1" customWidth="1"/>
    <col min="14083" max="14083" width="34.42578125" style="22" bestFit="1" customWidth="1"/>
    <col min="14084" max="14086" width="35.85546875" style="22" customWidth="1"/>
    <col min="14087" max="14087" width="36.42578125" style="22" customWidth="1"/>
    <col min="14088" max="14088" width="27.5703125" style="22" bestFit="1" customWidth="1"/>
    <col min="14089" max="14089" width="25" style="22" bestFit="1" customWidth="1"/>
    <col min="14090" max="14336" width="9.140625" style="22"/>
    <col min="14337" max="14337" width="37.42578125" style="22" bestFit="1" customWidth="1"/>
    <col min="14338" max="14338" width="26.5703125" style="22" bestFit="1" customWidth="1"/>
    <col min="14339" max="14339" width="34.42578125" style="22" bestFit="1" customWidth="1"/>
    <col min="14340" max="14342" width="35.85546875" style="22" customWidth="1"/>
    <col min="14343" max="14343" width="36.42578125" style="22" customWidth="1"/>
    <col min="14344" max="14344" width="27.5703125" style="22" bestFit="1" customWidth="1"/>
    <col min="14345" max="14345" width="25" style="22" bestFit="1" customWidth="1"/>
    <col min="14346" max="14592" width="9.140625" style="22"/>
    <col min="14593" max="14593" width="37.42578125" style="22" bestFit="1" customWidth="1"/>
    <col min="14594" max="14594" width="26.5703125" style="22" bestFit="1" customWidth="1"/>
    <col min="14595" max="14595" width="34.42578125" style="22" bestFit="1" customWidth="1"/>
    <col min="14596" max="14598" width="35.85546875" style="22" customWidth="1"/>
    <col min="14599" max="14599" width="36.42578125" style="22" customWidth="1"/>
    <col min="14600" max="14600" width="27.5703125" style="22" bestFit="1" customWidth="1"/>
    <col min="14601" max="14601" width="25" style="22" bestFit="1" customWidth="1"/>
    <col min="14602" max="14848" width="9.140625" style="22"/>
    <col min="14849" max="14849" width="37.42578125" style="22" bestFit="1" customWidth="1"/>
    <col min="14850" max="14850" width="26.5703125" style="22" bestFit="1" customWidth="1"/>
    <col min="14851" max="14851" width="34.42578125" style="22" bestFit="1" customWidth="1"/>
    <col min="14852" max="14854" width="35.85546875" style="22" customWidth="1"/>
    <col min="14855" max="14855" width="36.42578125" style="22" customWidth="1"/>
    <col min="14856" max="14856" width="27.5703125" style="22" bestFit="1" customWidth="1"/>
    <col min="14857" max="14857" width="25" style="22" bestFit="1" customWidth="1"/>
    <col min="14858" max="15104" width="9.140625" style="22"/>
    <col min="15105" max="15105" width="37.42578125" style="22" bestFit="1" customWidth="1"/>
    <col min="15106" max="15106" width="26.5703125" style="22" bestFit="1" customWidth="1"/>
    <col min="15107" max="15107" width="34.42578125" style="22" bestFit="1" customWidth="1"/>
    <col min="15108" max="15110" width="35.85546875" style="22" customWidth="1"/>
    <col min="15111" max="15111" width="36.42578125" style="22" customWidth="1"/>
    <col min="15112" max="15112" width="27.5703125" style="22" bestFit="1" customWidth="1"/>
    <col min="15113" max="15113" width="25" style="22" bestFit="1" customWidth="1"/>
    <col min="15114" max="15360" width="9.140625" style="22"/>
    <col min="15361" max="15361" width="37.42578125" style="22" bestFit="1" customWidth="1"/>
    <col min="15362" max="15362" width="26.5703125" style="22" bestFit="1" customWidth="1"/>
    <col min="15363" max="15363" width="34.42578125" style="22" bestFit="1" customWidth="1"/>
    <col min="15364" max="15366" width="35.85546875" style="22" customWidth="1"/>
    <col min="15367" max="15367" width="36.42578125" style="22" customWidth="1"/>
    <col min="15368" max="15368" width="27.5703125" style="22" bestFit="1" customWidth="1"/>
    <col min="15369" max="15369" width="25" style="22" bestFit="1" customWidth="1"/>
    <col min="15370" max="15616" width="9.140625" style="22"/>
    <col min="15617" max="15617" width="37.42578125" style="22" bestFit="1" customWidth="1"/>
    <col min="15618" max="15618" width="26.5703125" style="22" bestFit="1" customWidth="1"/>
    <col min="15619" max="15619" width="34.42578125" style="22" bestFit="1" customWidth="1"/>
    <col min="15620" max="15622" width="35.85546875" style="22" customWidth="1"/>
    <col min="15623" max="15623" width="36.42578125" style="22" customWidth="1"/>
    <col min="15624" max="15624" width="27.5703125" style="22" bestFit="1" customWidth="1"/>
    <col min="15625" max="15625" width="25" style="22" bestFit="1" customWidth="1"/>
    <col min="15626" max="15872" width="9.140625" style="22"/>
    <col min="15873" max="15873" width="37.42578125" style="22" bestFit="1" customWidth="1"/>
    <col min="15874" max="15874" width="26.5703125" style="22" bestFit="1" customWidth="1"/>
    <col min="15875" max="15875" width="34.42578125" style="22" bestFit="1" customWidth="1"/>
    <col min="15876" max="15878" width="35.85546875" style="22" customWidth="1"/>
    <col min="15879" max="15879" width="36.42578125" style="22" customWidth="1"/>
    <col min="15880" max="15880" width="27.5703125" style="22" bestFit="1" customWidth="1"/>
    <col min="15881" max="15881" width="25" style="22" bestFit="1" customWidth="1"/>
    <col min="15882" max="16128" width="9.140625" style="22"/>
    <col min="16129" max="16129" width="37.42578125" style="22" bestFit="1" customWidth="1"/>
    <col min="16130" max="16130" width="26.5703125" style="22" bestFit="1" customWidth="1"/>
    <col min="16131" max="16131" width="34.42578125" style="22" bestFit="1" customWidth="1"/>
    <col min="16132" max="16134" width="35.85546875" style="22" customWidth="1"/>
    <col min="16135" max="16135" width="36.42578125" style="22" customWidth="1"/>
    <col min="16136" max="16136" width="27.5703125" style="22" bestFit="1" customWidth="1"/>
    <col min="16137" max="16137" width="25" style="22" bestFit="1" customWidth="1"/>
    <col min="16138" max="16384" width="9.140625" style="22"/>
  </cols>
  <sheetData>
    <row r="1" spans="1:9" ht="37.5" customHeight="1" x14ac:dyDescent="0.25">
      <c r="A1" s="17"/>
      <c r="B1" s="18"/>
      <c r="C1" s="20"/>
      <c r="D1" s="19"/>
      <c r="E1" s="18"/>
      <c r="F1" s="20"/>
      <c r="G1" s="20"/>
      <c r="H1" s="20"/>
      <c r="I1" s="21"/>
    </row>
    <row r="2" spans="1:9" ht="23.25" customHeight="1" x14ac:dyDescent="0.2">
      <c r="A2" s="23"/>
      <c r="B2" s="24"/>
      <c r="C2" s="27"/>
      <c r="D2" s="25"/>
      <c r="E2" s="26"/>
      <c r="F2" s="27"/>
      <c r="G2" s="27"/>
      <c r="I2" s="28"/>
    </row>
    <row r="3" spans="1:9" x14ac:dyDescent="0.25">
      <c r="A3" s="29"/>
      <c r="B3" s="30"/>
      <c r="C3" s="31"/>
      <c r="D3" s="32"/>
      <c r="E3" s="32"/>
      <c r="F3" s="32"/>
      <c r="G3" s="32"/>
      <c r="H3" s="32"/>
      <c r="I3" s="33"/>
    </row>
    <row r="4" spans="1:9" ht="15.75" customHeight="1" x14ac:dyDescent="0.25">
      <c r="A4" s="34"/>
      <c r="B4" s="35"/>
      <c r="C4" s="36"/>
      <c r="D4" s="37"/>
      <c r="E4" s="37"/>
      <c r="F4" s="37"/>
      <c r="G4" s="37"/>
      <c r="H4" s="37"/>
      <c r="I4" s="38"/>
    </row>
    <row r="5" spans="1:9" ht="15.75" customHeight="1" x14ac:dyDescent="0.25">
      <c r="A5" s="39"/>
      <c r="B5" s="31"/>
      <c r="C5" s="31"/>
      <c r="D5" s="40"/>
      <c r="E5" s="40"/>
      <c r="F5" s="40"/>
      <c r="G5" s="40"/>
      <c r="H5" s="40"/>
      <c r="I5" s="38"/>
    </row>
    <row r="6" spans="1:9" s="41" customFormat="1" ht="19.5" customHeight="1" x14ac:dyDescent="0.25">
      <c r="A6" s="53"/>
      <c r="B6" s="54"/>
      <c r="C6" s="55"/>
      <c r="D6" s="55"/>
      <c r="E6" s="53"/>
      <c r="F6" s="53"/>
      <c r="G6" s="53"/>
      <c r="H6" s="56"/>
      <c r="I6" s="56"/>
    </row>
    <row r="7" spans="1:9" s="42" customFormat="1" ht="16.5" customHeight="1" x14ac:dyDescent="0.25">
      <c r="A7" s="47"/>
      <c r="B7" s="48"/>
      <c r="C7" s="49"/>
      <c r="D7" s="50"/>
      <c r="E7" s="47"/>
      <c r="F7" s="47"/>
      <c r="G7" s="47"/>
      <c r="H7" s="51"/>
      <c r="I7" s="52"/>
    </row>
    <row r="8" spans="1:9" s="42" customFormat="1" ht="16.5" customHeight="1" x14ac:dyDescent="0.25">
      <c r="A8" s="47"/>
      <c r="B8" s="48"/>
      <c r="C8" s="49"/>
      <c r="D8" s="50"/>
      <c r="E8" s="49"/>
      <c r="F8" s="49"/>
      <c r="G8" s="49"/>
      <c r="H8" s="51"/>
      <c r="I8" s="52"/>
    </row>
    <row r="9" spans="1:9" s="42" customFormat="1" ht="16.5" customHeight="1" x14ac:dyDescent="0.25">
      <c r="A9" s="47"/>
      <c r="B9" s="48"/>
      <c r="C9" s="49"/>
      <c r="D9" s="50"/>
      <c r="E9" s="47"/>
      <c r="F9" s="47"/>
      <c r="G9" s="47"/>
      <c r="H9" s="51"/>
      <c r="I9" s="52"/>
    </row>
    <row r="10" spans="1:9" s="42" customFormat="1" ht="16.5" customHeight="1" x14ac:dyDescent="0.25">
      <c r="A10" s="47"/>
      <c r="B10" s="48"/>
      <c r="C10" s="49"/>
      <c r="D10" s="50"/>
      <c r="E10" s="49"/>
      <c r="F10" s="49"/>
      <c r="G10" s="49"/>
      <c r="H10" s="51"/>
      <c r="I10" s="52"/>
    </row>
    <row r="11" spans="1:9" s="42" customFormat="1" ht="16.5" customHeight="1" x14ac:dyDescent="0.25">
      <c r="A11" s="47"/>
      <c r="B11" s="48"/>
      <c r="C11" s="49"/>
      <c r="D11" s="50"/>
      <c r="E11" s="47"/>
      <c r="F11" s="47"/>
      <c r="G11" s="47"/>
      <c r="H11" s="51"/>
      <c r="I11" s="52"/>
    </row>
    <row r="12" spans="1:9" s="42" customFormat="1" ht="16.5" customHeight="1" x14ac:dyDescent="0.25">
      <c r="A12" s="47"/>
      <c r="B12" s="48"/>
      <c r="C12" s="49"/>
      <c r="D12" s="50"/>
      <c r="E12" s="49"/>
      <c r="F12" s="49"/>
      <c r="G12" s="49"/>
      <c r="H12" s="51"/>
      <c r="I12" s="52"/>
    </row>
    <row r="13" spans="1:9" s="42" customFormat="1" ht="16.5" customHeight="1" x14ac:dyDescent="0.25">
      <c r="A13" s="47"/>
      <c r="B13" s="48"/>
      <c r="C13" s="49"/>
      <c r="D13" s="50"/>
      <c r="E13" s="47"/>
      <c r="F13" s="47"/>
      <c r="G13" s="47"/>
      <c r="H13" s="51"/>
      <c r="I13" s="52"/>
    </row>
    <row r="14" spans="1:9" s="42" customFormat="1" ht="16.5" customHeight="1" x14ac:dyDescent="0.25">
      <c r="A14" s="47"/>
      <c r="B14" s="48"/>
      <c r="C14" s="49"/>
      <c r="D14" s="50"/>
      <c r="E14" s="49"/>
      <c r="F14" s="49"/>
      <c r="G14" s="49"/>
      <c r="H14" s="51"/>
      <c r="I14" s="52"/>
    </row>
    <row r="15" spans="1:9" s="42" customFormat="1" ht="16.5" customHeight="1" x14ac:dyDescent="0.25">
      <c r="A15" s="47"/>
      <c r="B15" s="48"/>
      <c r="C15" s="49"/>
      <c r="D15" s="50"/>
      <c r="E15" s="47"/>
      <c r="F15" s="47"/>
      <c r="G15" s="47"/>
      <c r="H15" s="51"/>
      <c r="I15" s="52"/>
    </row>
    <row r="16" spans="1:9" s="42" customFormat="1" ht="16.5" customHeight="1" x14ac:dyDescent="0.25">
      <c r="A16" s="47"/>
      <c r="B16" s="48"/>
      <c r="C16" s="49"/>
      <c r="D16" s="50"/>
      <c r="E16" s="49"/>
      <c r="F16" s="49"/>
      <c r="G16" s="49"/>
      <c r="H16" s="51"/>
      <c r="I16" s="52"/>
    </row>
    <row r="17" spans="1:9" s="42" customFormat="1" ht="16.5" customHeight="1" x14ac:dyDescent="0.25">
      <c r="A17" s="47"/>
      <c r="B17" s="48"/>
      <c r="C17" s="49"/>
      <c r="D17" s="50"/>
      <c r="E17" s="47"/>
      <c r="F17" s="47"/>
      <c r="G17" s="47"/>
      <c r="H17" s="51"/>
      <c r="I17" s="52"/>
    </row>
    <row r="18" spans="1:9" s="42" customFormat="1" ht="16.5" customHeight="1" x14ac:dyDescent="0.25">
      <c r="A18" s="47"/>
      <c r="B18" s="48"/>
      <c r="C18" s="49"/>
      <c r="D18" s="50"/>
      <c r="E18" s="49"/>
      <c r="F18" s="49"/>
      <c r="G18" s="49"/>
      <c r="H18" s="51"/>
      <c r="I18" s="52"/>
    </row>
    <row r="19" spans="1:9" s="42" customFormat="1" ht="16.5" customHeight="1" x14ac:dyDescent="0.25">
      <c r="A19" s="47"/>
      <c r="B19" s="48"/>
      <c r="C19" s="49"/>
      <c r="D19" s="50"/>
      <c r="E19" s="47"/>
      <c r="F19" s="47"/>
      <c r="G19" s="47"/>
      <c r="H19" s="51"/>
      <c r="I19" s="52"/>
    </row>
    <row r="20" spans="1:9" s="42" customFormat="1" ht="16.5" customHeight="1" x14ac:dyDescent="0.25">
      <c r="A20" s="47"/>
      <c r="B20" s="48"/>
      <c r="C20" s="49"/>
      <c r="D20" s="50"/>
      <c r="E20" s="49"/>
      <c r="F20" s="49"/>
      <c r="G20" s="49"/>
      <c r="H20" s="51"/>
      <c r="I20" s="52"/>
    </row>
    <row r="21" spans="1:9" s="42" customFormat="1" ht="16.5" customHeight="1" x14ac:dyDescent="0.25">
      <c r="A21" s="47"/>
      <c r="B21" s="48"/>
      <c r="C21" s="49"/>
      <c r="D21" s="50"/>
      <c r="E21" s="47"/>
      <c r="F21" s="47"/>
      <c r="G21" s="47"/>
      <c r="H21" s="51"/>
      <c r="I21" s="52"/>
    </row>
    <row r="22" spans="1:9" s="42" customFormat="1" ht="16.5" customHeight="1" x14ac:dyDescent="0.25">
      <c r="A22" s="47"/>
      <c r="B22" s="48"/>
      <c r="C22" s="49"/>
      <c r="D22" s="50"/>
      <c r="E22" s="49"/>
      <c r="F22" s="49"/>
      <c r="G22" s="49"/>
      <c r="H22" s="51"/>
      <c r="I22" s="52"/>
    </row>
    <row r="23" spans="1:9" s="42" customFormat="1" ht="16.5" customHeight="1" x14ac:dyDescent="0.25">
      <c r="A23" s="47"/>
      <c r="B23" s="48"/>
      <c r="C23" s="49"/>
      <c r="D23" s="50"/>
      <c r="E23" s="47"/>
      <c r="F23" s="47"/>
      <c r="G23" s="47"/>
      <c r="H23" s="51"/>
      <c r="I23" s="52"/>
    </row>
    <row r="24" spans="1:9" s="42" customFormat="1" ht="16.5" customHeight="1" x14ac:dyDescent="0.25">
      <c r="A24" s="47"/>
      <c r="B24" s="48"/>
      <c r="C24" s="49"/>
      <c r="D24" s="50"/>
      <c r="E24" s="49"/>
      <c r="F24" s="49"/>
      <c r="G24" s="49"/>
      <c r="H24" s="51"/>
      <c r="I24" s="52"/>
    </row>
    <row r="25" spans="1:9" s="42" customFormat="1" ht="16.5" customHeight="1" x14ac:dyDescent="0.25">
      <c r="A25" s="47"/>
      <c r="B25" s="48"/>
      <c r="C25" s="49"/>
      <c r="D25" s="50"/>
      <c r="E25" s="47"/>
      <c r="F25" s="47"/>
      <c r="G25" s="47"/>
      <c r="H25" s="51"/>
      <c r="I25" s="52"/>
    </row>
    <row r="26" spans="1:9" s="42" customFormat="1" ht="16.5" customHeight="1" x14ac:dyDescent="0.25">
      <c r="A26" s="47"/>
      <c r="B26" s="48"/>
      <c r="C26" s="49"/>
      <c r="D26" s="50"/>
      <c r="E26" s="49"/>
      <c r="F26" s="49"/>
      <c r="G26" s="49"/>
      <c r="H26" s="51"/>
      <c r="I26" s="52"/>
    </row>
    <row r="27" spans="1:9" s="42" customFormat="1" ht="16.5" customHeight="1" x14ac:dyDescent="0.25">
      <c r="A27" s="47"/>
      <c r="B27" s="48"/>
      <c r="C27" s="49"/>
      <c r="D27" s="50"/>
      <c r="E27" s="47"/>
      <c r="F27" s="47"/>
      <c r="G27" s="47"/>
      <c r="H27" s="51"/>
      <c r="I27" s="52"/>
    </row>
    <row r="28" spans="1:9" s="42" customFormat="1" ht="16.5" customHeight="1" x14ac:dyDescent="0.25">
      <c r="A28" s="47"/>
      <c r="B28" s="48"/>
      <c r="C28" s="49"/>
      <c r="D28" s="50"/>
      <c r="E28" s="49"/>
      <c r="F28" s="49"/>
      <c r="G28" s="49"/>
      <c r="H28" s="51"/>
      <c r="I28" s="52"/>
    </row>
    <row r="29" spans="1:9" s="42" customFormat="1" ht="16.5" customHeight="1" x14ac:dyDescent="0.25">
      <c r="A29" s="47"/>
      <c r="B29" s="48"/>
      <c r="C29" s="49"/>
      <c r="D29" s="50"/>
      <c r="E29" s="47"/>
      <c r="F29" s="47"/>
      <c r="G29" s="47"/>
      <c r="H29" s="51"/>
      <c r="I29" s="52"/>
    </row>
    <row r="30" spans="1:9" s="42" customFormat="1" ht="16.5" customHeight="1" x14ac:dyDescent="0.25">
      <c r="A30" s="47"/>
      <c r="B30" s="48"/>
      <c r="C30" s="49"/>
      <c r="D30" s="50"/>
      <c r="E30" s="49"/>
      <c r="F30" s="49"/>
      <c r="G30" s="49"/>
      <c r="H30" s="51"/>
      <c r="I30" s="52"/>
    </row>
    <row r="31" spans="1:9" s="42" customFormat="1" ht="16.5" customHeight="1" x14ac:dyDescent="0.25">
      <c r="A31" s="47"/>
      <c r="B31" s="48"/>
      <c r="C31" s="49"/>
      <c r="D31" s="50"/>
      <c r="E31" s="47"/>
      <c r="F31" s="47"/>
      <c r="G31" s="47"/>
      <c r="H31" s="51"/>
      <c r="I31" s="52"/>
    </row>
    <row r="32" spans="1:9" s="42" customFormat="1" ht="16.5" customHeight="1" x14ac:dyDescent="0.25">
      <c r="A32" s="47"/>
      <c r="B32" s="48"/>
      <c r="C32" s="49"/>
      <c r="D32" s="50"/>
      <c r="E32" s="49"/>
      <c r="F32" s="49"/>
      <c r="G32" s="49"/>
      <c r="H32" s="51"/>
      <c r="I32" s="52"/>
    </row>
    <row r="33" spans="1:9" s="42" customFormat="1" ht="16.5" customHeight="1" x14ac:dyDescent="0.25">
      <c r="A33" s="47"/>
      <c r="B33" s="48"/>
      <c r="C33" s="49"/>
      <c r="D33" s="50"/>
      <c r="E33" s="47"/>
      <c r="F33" s="47"/>
      <c r="G33" s="47"/>
      <c r="H33" s="51"/>
      <c r="I33" s="52"/>
    </row>
    <row r="34" spans="1:9" s="42" customFormat="1" ht="16.5" customHeight="1" x14ac:dyDescent="0.25">
      <c r="A34" s="47"/>
      <c r="B34" s="48"/>
      <c r="C34" s="49"/>
      <c r="D34" s="50"/>
      <c r="E34" s="49"/>
      <c r="F34" s="49"/>
      <c r="G34" s="49"/>
      <c r="H34" s="51"/>
      <c r="I34" s="52"/>
    </row>
    <row r="35" spans="1:9" s="42" customFormat="1" ht="16.5" customHeight="1" x14ac:dyDescent="0.25">
      <c r="A35" s="47"/>
      <c r="B35" s="48"/>
      <c r="C35" s="49"/>
      <c r="D35" s="50"/>
      <c r="E35" s="47"/>
      <c r="F35" s="47"/>
      <c r="G35" s="47"/>
      <c r="H35" s="51"/>
      <c r="I35" s="52"/>
    </row>
    <row r="36" spans="1:9" s="42" customFormat="1" ht="16.5" customHeight="1" x14ac:dyDescent="0.25">
      <c r="A36" s="47"/>
      <c r="B36" s="48"/>
      <c r="C36" s="49"/>
      <c r="D36" s="50"/>
      <c r="E36" s="49"/>
      <c r="F36" s="49"/>
      <c r="G36" s="49"/>
      <c r="H36" s="51"/>
      <c r="I36" s="52"/>
    </row>
    <row r="37" spans="1:9" s="42" customFormat="1" ht="16.5" customHeight="1" x14ac:dyDescent="0.25">
      <c r="A37" s="47"/>
      <c r="B37" s="48"/>
      <c r="C37" s="49"/>
      <c r="D37" s="50"/>
      <c r="E37" s="47"/>
      <c r="F37" s="47"/>
      <c r="G37" s="47"/>
      <c r="H37" s="51"/>
      <c r="I37" s="52"/>
    </row>
    <row r="38" spans="1:9" s="42" customFormat="1" ht="16.5" customHeight="1" x14ac:dyDescent="0.25">
      <c r="A38" s="47"/>
      <c r="B38" s="48"/>
      <c r="C38" s="49"/>
      <c r="D38" s="50"/>
      <c r="E38" s="49"/>
      <c r="F38" s="49"/>
      <c r="G38" s="49"/>
      <c r="H38" s="51"/>
      <c r="I38" s="52"/>
    </row>
    <row r="39" spans="1:9" s="42" customFormat="1" ht="16.5" customHeight="1" x14ac:dyDescent="0.25">
      <c r="A39" s="47"/>
      <c r="B39" s="48"/>
      <c r="C39" s="49"/>
      <c r="D39" s="50"/>
      <c r="E39" s="47"/>
      <c r="F39" s="47"/>
      <c r="G39" s="47"/>
      <c r="H39" s="51"/>
      <c r="I39" s="52"/>
    </row>
    <row r="40" spans="1:9" s="42" customFormat="1" ht="16.5" customHeight="1" x14ac:dyDescent="0.25">
      <c r="A40" s="47"/>
      <c r="B40" s="48"/>
      <c r="C40" s="49"/>
      <c r="D40" s="50"/>
      <c r="E40" s="49"/>
      <c r="F40" s="49"/>
      <c r="G40" s="49"/>
      <c r="H40" s="51"/>
      <c r="I40" s="52"/>
    </row>
    <row r="41" spans="1:9" s="42" customFormat="1" ht="16.5" customHeight="1" x14ac:dyDescent="0.25">
      <c r="A41" s="47"/>
      <c r="B41" s="48"/>
      <c r="C41" s="49"/>
      <c r="D41" s="50"/>
      <c r="E41" s="47"/>
      <c r="F41" s="47"/>
      <c r="G41" s="47"/>
      <c r="H41" s="51"/>
      <c r="I41" s="52"/>
    </row>
    <row r="42" spans="1:9" s="42" customFormat="1" ht="16.5" customHeight="1" x14ac:dyDescent="0.25">
      <c r="A42" s="47"/>
      <c r="B42" s="48"/>
      <c r="C42" s="49"/>
      <c r="D42" s="50"/>
      <c r="E42" s="49"/>
      <c r="F42" s="49"/>
      <c r="G42" s="49"/>
      <c r="H42" s="51"/>
      <c r="I42" s="52"/>
    </row>
    <row r="43" spans="1:9" s="42" customFormat="1" ht="16.5" customHeight="1" x14ac:dyDescent="0.25">
      <c r="A43" s="47"/>
      <c r="B43" s="48"/>
      <c r="C43" s="49"/>
      <c r="D43" s="50"/>
      <c r="E43" s="47"/>
      <c r="F43" s="47"/>
      <c r="G43" s="47"/>
      <c r="H43" s="51"/>
      <c r="I43" s="52"/>
    </row>
    <row r="44" spans="1:9" s="42" customFormat="1" ht="16.5" customHeight="1" x14ac:dyDescent="0.25">
      <c r="A44" s="47"/>
      <c r="B44" s="48"/>
      <c r="C44" s="49"/>
      <c r="D44" s="50"/>
      <c r="E44" s="49"/>
      <c r="F44" s="49"/>
      <c r="G44" s="49"/>
      <c r="H44" s="51"/>
      <c r="I44" s="52"/>
    </row>
    <row r="45" spans="1:9" s="42" customFormat="1" ht="16.5" customHeight="1" x14ac:dyDescent="0.25">
      <c r="A45" s="47"/>
      <c r="B45" s="48"/>
      <c r="C45" s="49"/>
      <c r="D45" s="50"/>
      <c r="E45" s="47"/>
      <c r="F45" s="47"/>
      <c r="G45" s="47"/>
      <c r="H45" s="51"/>
      <c r="I45" s="52"/>
    </row>
    <row r="46" spans="1:9" s="42" customFormat="1" ht="16.5" customHeight="1" x14ac:dyDescent="0.25">
      <c r="A46" s="47"/>
      <c r="B46" s="48"/>
      <c r="C46" s="49"/>
      <c r="D46" s="50"/>
      <c r="E46" s="49"/>
      <c r="F46" s="49"/>
      <c r="G46" s="49"/>
      <c r="H46" s="51"/>
      <c r="I46" s="52"/>
    </row>
    <row r="47" spans="1:9" s="42" customFormat="1" ht="16.5" customHeight="1" x14ac:dyDescent="0.25">
      <c r="A47" s="47"/>
      <c r="B47" s="48"/>
      <c r="C47" s="49"/>
      <c r="D47" s="50"/>
      <c r="E47" s="47"/>
      <c r="F47" s="47"/>
      <c r="G47" s="47"/>
      <c r="H47" s="51"/>
      <c r="I47" s="52"/>
    </row>
    <row r="48" spans="1:9" s="42" customFormat="1" ht="16.5" customHeight="1" x14ac:dyDescent="0.25">
      <c r="A48" s="47"/>
      <c r="B48" s="48"/>
      <c r="C48" s="49"/>
      <c r="D48" s="50"/>
      <c r="E48" s="49"/>
      <c r="F48" s="49"/>
      <c r="G48" s="49"/>
      <c r="H48" s="51"/>
      <c r="I48" s="52"/>
    </row>
    <row r="49" spans="1:9" s="42" customFormat="1" ht="16.5" customHeight="1" x14ac:dyDescent="0.25">
      <c r="A49" s="47"/>
      <c r="B49" s="48"/>
      <c r="C49" s="49"/>
      <c r="D49" s="50"/>
      <c r="E49" s="47"/>
      <c r="F49" s="47"/>
      <c r="G49" s="47"/>
      <c r="H49" s="51"/>
      <c r="I49" s="52"/>
    </row>
    <row r="50" spans="1:9" s="42" customFormat="1" ht="16.5" customHeight="1" x14ac:dyDescent="0.25">
      <c r="A50" s="47"/>
      <c r="B50" s="48"/>
      <c r="C50" s="49"/>
      <c r="D50" s="50"/>
      <c r="E50" s="49"/>
      <c r="F50" s="49"/>
      <c r="G50" s="49"/>
      <c r="H50" s="51"/>
      <c r="I50" s="52"/>
    </row>
    <row r="51" spans="1:9" s="42" customFormat="1" ht="16.5" customHeight="1" x14ac:dyDescent="0.25">
      <c r="A51" s="47"/>
      <c r="B51" s="48"/>
      <c r="C51" s="49"/>
      <c r="D51" s="50"/>
      <c r="E51" s="47"/>
      <c r="F51" s="47"/>
      <c r="G51" s="47"/>
      <c r="H51" s="51"/>
      <c r="I51" s="52"/>
    </row>
    <row r="52" spans="1:9" s="42" customFormat="1" ht="16.5" customHeight="1" x14ac:dyDescent="0.25">
      <c r="A52" s="47"/>
      <c r="B52" s="48"/>
      <c r="C52" s="49"/>
      <c r="D52" s="50"/>
      <c r="E52" s="49"/>
      <c r="F52" s="49"/>
      <c r="G52" s="49"/>
      <c r="H52" s="51"/>
      <c r="I52" s="52"/>
    </row>
    <row r="53" spans="1:9" s="42" customFormat="1" ht="16.5" customHeight="1" x14ac:dyDescent="0.25">
      <c r="A53" s="47"/>
      <c r="B53" s="48"/>
      <c r="C53" s="49"/>
      <c r="D53" s="50"/>
      <c r="E53" s="47"/>
      <c r="F53" s="47"/>
      <c r="G53" s="47"/>
      <c r="H53" s="51"/>
      <c r="I53" s="52"/>
    </row>
    <row r="54" spans="1:9" s="42" customFormat="1" ht="16.5" customHeight="1" x14ac:dyDescent="0.25">
      <c r="A54" s="47"/>
      <c r="B54" s="48"/>
      <c r="C54" s="49"/>
      <c r="D54" s="50"/>
      <c r="E54" s="49"/>
      <c r="F54" s="49"/>
      <c r="G54" s="49"/>
      <c r="H54" s="51"/>
      <c r="I54" s="52"/>
    </row>
    <row r="55" spans="1:9" s="42" customFormat="1" ht="16.5" customHeight="1" x14ac:dyDescent="0.25">
      <c r="A55" s="47"/>
      <c r="B55" s="48"/>
      <c r="C55" s="49"/>
      <c r="D55" s="50"/>
      <c r="E55" s="47"/>
      <c r="F55" s="47"/>
      <c r="G55" s="47"/>
      <c r="H55" s="51"/>
      <c r="I55" s="52"/>
    </row>
    <row r="56" spans="1:9" s="42" customFormat="1" ht="16.5" customHeight="1" x14ac:dyDescent="0.25">
      <c r="A56" s="47"/>
      <c r="B56" s="48"/>
      <c r="C56" s="49"/>
      <c r="D56" s="50"/>
      <c r="E56" s="49"/>
      <c r="F56" s="49"/>
      <c r="G56" s="49"/>
      <c r="H56" s="51"/>
      <c r="I56" s="52"/>
    </row>
    <row r="57" spans="1:9" s="42" customFormat="1" ht="16.5" customHeight="1" x14ac:dyDescent="0.25">
      <c r="A57" s="47"/>
      <c r="B57" s="48"/>
      <c r="C57" s="49"/>
      <c r="D57" s="50"/>
      <c r="E57" s="47"/>
      <c r="F57" s="47"/>
      <c r="G57" s="47"/>
      <c r="H57" s="51"/>
      <c r="I57" s="52"/>
    </row>
    <row r="58" spans="1:9" s="42" customFormat="1" ht="16.5" customHeight="1" x14ac:dyDescent="0.25">
      <c r="A58" s="47"/>
      <c r="B58" s="48"/>
      <c r="C58" s="49"/>
      <c r="D58" s="50"/>
      <c r="E58" s="49"/>
      <c r="F58" s="49"/>
      <c r="G58" s="49"/>
      <c r="H58" s="51"/>
      <c r="I58" s="52"/>
    </row>
    <row r="59" spans="1:9" s="42" customFormat="1" ht="16.5" customHeight="1" x14ac:dyDescent="0.25">
      <c r="A59" s="47"/>
      <c r="B59" s="48"/>
      <c r="C59" s="49"/>
      <c r="D59" s="50"/>
      <c r="E59" s="47"/>
      <c r="F59" s="47"/>
      <c r="G59" s="47"/>
      <c r="H59" s="51"/>
      <c r="I59" s="52"/>
    </row>
    <row r="60" spans="1:9" s="42" customFormat="1" ht="16.5" customHeight="1" x14ac:dyDescent="0.25">
      <c r="A60" s="47"/>
      <c r="B60" s="48"/>
      <c r="C60" s="49"/>
      <c r="D60" s="50"/>
      <c r="E60" s="49"/>
      <c r="F60" s="49"/>
      <c r="G60" s="49"/>
      <c r="H60" s="51"/>
      <c r="I60" s="52"/>
    </row>
    <row r="61" spans="1:9" s="42" customFormat="1" ht="16.5" customHeight="1" x14ac:dyDescent="0.25">
      <c r="A61" s="47"/>
      <c r="B61" s="48"/>
      <c r="C61" s="49"/>
      <c r="D61" s="50"/>
      <c r="E61" s="47"/>
      <c r="F61" s="47"/>
      <c r="G61" s="47"/>
      <c r="H61" s="51"/>
      <c r="I61" s="52"/>
    </row>
    <row r="62" spans="1:9" s="42" customFormat="1" ht="16.5" customHeight="1" x14ac:dyDescent="0.25">
      <c r="A62" s="47"/>
      <c r="B62" s="48"/>
      <c r="C62" s="49"/>
      <c r="D62" s="50"/>
      <c r="E62" s="49"/>
      <c r="F62" s="49"/>
      <c r="G62" s="49"/>
      <c r="H62" s="51"/>
      <c r="I62" s="52"/>
    </row>
    <row r="63" spans="1:9" s="42" customFormat="1" ht="16.5" customHeight="1" x14ac:dyDescent="0.25">
      <c r="A63" s="47"/>
      <c r="B63" s="48"/>
      <c r="C63" s="49"/>
      <c r="D63" s="50"/>
      <c r="E63" s="47"/>
      <c r="F63" s="47"/>
      <c r="G63" s="47"/>
      <c r="H63" s="51"/>
      <c r="I63" s="52"/>
    </row>
    <row r="64" spans="1:9" s="42" customFormat="1" ht="16.5" customHeight="1" x14ac:dyDescent="0.25">
      <c r="A64" s="47"/>
      <c r="B64" s="48"/>
      <c r="C64" s="49"/>
      <c r="D64" s="50"/>
      <c r="E64" s="49"/>
      <c r="F64" s="49"/>
      <c r="G64" s="49"/>
      <c r="H64" s="51"/>
      <c r="I64" s="52"/>
    </row>
    <row r="65" spans="1:9" s="42" customFormat="1" ht="16.5" customHeight="1" x14ac:dyDescent="0.25">
      <c r="A65" s="47"/>
      <c r="B65" s="48"/>
      <c r="C65" s="49"/>
      <c r="D65" s="50"/>
      <c r="E65" s="47"/>
      <c r="F65" s="47"/>
      <c r="G65" s="47"/>
      <c r="H65" s="51"/>
      <c r="I65" s="52"/>
    </row>
    <row r="66" spans="1:9" s="42" customFormat="1" ht="16.5" customHeight="1" x14ac:dyDescent="0.25">
      <c r="A66" s="47"/>
      <c r="B66" s="48"/>
      <c r="C66" s="49"/>
      <c r="D66" s="50"/>
      <c r="E66" s="49"/>
      <c r="F66" s="49"/>
      <c r="G66" s="49"/>
      <c r="H66" s="51"/>
      <c r="I66" s="52"/>
    </row>
    <row r="67" spans="1:9" s="42" customFormat="1" ht="16.5" customHeight="1" x14ac:dyDescent="0.25">
      <c r="A67" s="47"/>
      <c r="B67" s="48"/>
      <c r="C67" s="49"/>
      <c r="D67" s="50"/>
      <c r="E67" s="47"/>
      <c r="F67" s="47"/>
      <c r="G67" s="47"/>
      <c r="H67" s="51"/>
      <c r="I67" s="52"/>
    </row>
    <row r="68" spans="1:9" s="42" customFormat="1" ht="16.5" customHeight="1" x14ac:dyDescent="0.25">
      <c r="A68" s="47"/>
      <c r="B68" s="48"/>
      <c r="C68" s="49"/>
      <c r="D68" s="50"/>
      <c r="E68" s="49"/>
      <c r="F68" s="49"/>
      <c r="G68" s="49"/>
      <c r="H68" s="51"/>
      <c r="I68" s="52"/>
    </row>
    <row r="69" spans="1:9" s="42" customFormat="1" ht="16.5" customHeight="1" x14ac:dyDescent="0.25">
      <c r="A69" s="47"/>
      <c r="B69" s="48"/>
      <c r="C69" s="49"/>
      <c r="D69" s="50"/>
      <c r="E69" s="47"/>
      <c r="F69" s="47"/>
      <c r="G69" s="47"/>
      <c r="H69" s="51"/>
      <c r="I69" s="52"/>
    </row>
    <row r="70" spans="1:9" s="42" customFormat="1" ht="16.5" customHeight="1" x14ac:dyDescent="0.25">
      <c r="A70" s="47"/>
      <c r="B70" s="48"/>
      <c r="C70" s="49"/>
      <c r="D70" s="50"/>
      <c r="E70" s="49"/>
      <c r="F70" s="49"/>
      <c r="G70" s="49"/>
      <c r="H70" s="51"/>
      <c r="I70" s="52"/>
    </row>
    <row r="71" spans="1:9" s="42" customFormat="1" ht="16.5" customHeight="1" x14ac:dyDescent="0.25">
      <c r="A71" s="47"/>
      <c r="B71" s="48"/>
      <c r="C71" s="49"/>
      <c r="D71" s="50"/>
      <c r="E71" s="47"/>
      <c r="F71" s="47"/>
      <c r="G71" s="47"/>
      <c r="H71" s="51"/>
      <c r="I71" s="52"/>
    </row>
    <row r="72" spans="1:9" s="42" customFormat="1" ht="16.5" customHeight="1" x14ac:dyDescent="0.25">
      <c r="A72" s="47"/>
      <c r="B72" s="48"/>
      <c r="C72" s="49"/>
      <c r="D72" s="50"/>
      <c r="E72" s="49"/>
      <c r="F72" s="49"/>
      <c r="G72" s="49"/>
      <c r="H72" s="51"/>
      <c r="I72" s="52"/>
    </row>
    <row r="73" spans="1:9" s="42" customFormat="1" ht="16.5" customHeight="1" x14ac:dyDescent="0.25">
      <c r="A73" s="47"/>
      <c r="B73" s="48"/>
      <c r="C73" s="49"/>
      <c r="D73" s="50"/>
      <c r="E73" s="47"/>
      <c r="F73" s="47"/>
      <c r="G73" s="47"/>
      <c r="H73" s="51"/>
      <c r="I73" s="52"/>
    </row>
    <row r="74" spans="1:9" s="42" customFormat="1" ht="16.5" customHeight="1" x14ac:dyDescent="0.25">
      <c r="A74" s="47"/>
      <c r="B74" s="48"/>
      <c r="C74" s="49"/>
      <c r="D74" s="50"/>
      <c r="E74" s="49"/>
      <c r="F74" s="49"/>
      <c r="G74" s="49"/>
      <c r="H74" s="51"/>
      <c r="I74" s="52"/>
    </row>
    <row r="75" spans="1:9" s="42" customFormat="1" ht="16.5" customHeight="1" x14ac:dyDescent="0.25">
      <c r="A75" s="47"/>
      <c r="B75" s="48"/>
      <c r="C75" s="49"/>
      <c r="D75" s="50"/>
      <c r="E75" s="47"/>
      <c r="F75" s="47"/>
      <c r="G75" s="47"/>
      <c r="H75" s="51"/>
      <c r="I75" s="52"/>
    </row>
    <row r="76" spans="1:9" s="42" customFormat="1" ht="16.5" customHeight="1" x14ac:dyDescent="0.25">
      <c r="A76" s="47"/>
      <c r="B76" s="48"/>
      <c r="C76" s="49"/>
      <c r="D76" s="50"/>
      <c r="E76" s="49"/>
      <c r="F76" s="49"/>
      <c r="G76" s="49"/>
      <c r="H76" s="51"/>
      <c r="I76" s="52"/>
    </row>
    <row r="77" spans="1:9" s="42" customFormat="1" ht="16.5" customHeight="1" x14ac:dyDescent="0.25">
      <c r="A77" s="47"/>
      <c r="B77" s="48"/>
      <c r="C77" s="49"/>
      <c r="D77" s="50"/>
      <c r="E77" s="47"/>
      <c r="F77" s="47"/>
      <c r="G77" s="47"/>
      <c r="H77" s="51"/>
      <c r="I77" s="52"/>
    </row>
    <row r="78" spans="1:9" s="42" customFormat="1" ht="16.5" customHeight="1" x14ac:dyDescent="0.25">
      <c r="A78" s="47"/>
      <c r="B78" s="48"/>
      <c r="C78" s="49"/>
      <c r="D78" s="50"/>
      <c r="E78" s="49"/>
      <c r="F78" s="49"/>
      <c r="G78" s="49"/>
      <c r="H78" s="51"/>
      <c r="I78" s="52"/>
    </row>
    <row r="79" spans="1:9" x14ac:dyDescent="0.25">
      <c r="A79" s="44"/>
      <c r="C79" s="45"/>
      <c r="D79" s="45"/>
      <c r="E79" s="46"/>
      <c r="F79" s="46"/>
      <c r="G79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M4" sqref="M4"/>
    </sheetView>
  </sheetViews>
  <sheetFormatPr defaultRowHeight="15" x14ac:dyDescent="0.25"/>
  <cols>
    <col min="11" max="11" width="16.28515625" bestFit="1" customWidth="1"/>
  </cols>
  <sheetData>
    <row r="1" spans="1:27" x14ac:dyDescent="0.25">
      <c r="B1" t="s">
        <v>88</v>
      </c>
      <c r="M1" t="s">
        <v>89</v>
      </c>
    </row>
    <row r="2" spans="1:27" x14ac:dyDescent="0.25">
      <c r="A2" t="s">
        <v>26</v>
      </c>
      <c r="B2" t="s">
        <v>46</v>
      </c>
      <c r="D2" t="s">
        <v>71</v>
      </c>
      <c r="E2" t="s">
        <v>27</v>
      </c>
      <c r="F2" s="2" t="s">
        <v>30</v>
      </c>
      <c r="G2" s="2"/>
      <c r="I2" t="s">
        <v>28</v>
      </c>
      <c r="J2" t="s">
        <v>29</v>
      </c>
      <c r="K2" t="s">
        <v>30</v>
      </c>
      <c r="M2" t="s">
        <v>31</v>
      </c>
      <c r="O2" s="3" t="s">
        <v>33</v>
      </c>
      <c r="Q2" s="6" t="s">
        <v>32</v>
      </c>
      <c r="R2" s="3"/>
      <c r="T2" t="s">
        <v>29</v>
      </c>
      <c r="W2" t="s">
        <v>44</v>
      </c>
      <c r="Y2" t="s">
        <v>70</v>
      </c>
      <c r="Z2" s="3" t="s">
        <v>26</v>
      </c>
      <c r="AA2" t="s">
        <v>45</v>
      </c>
    </row>
    <row r="3" spans="1:27" x14ac:dyDescent="0.25">
      <c r="A3">
        <v>0</v>
      </c>
      <c r="B3">
        <f>'ASSY REV'!B3</f>
        <v>1</v>
      </c>
      <c r="D3" s="3">
        <f t="shared" ref="D3:D26" si="0">B3*2^A3</f>
        <v>1</v>
      </c>
      <c r="E3" s="3">
        <f>SUM(D3:D26)</f>
        <v>5387</v>
      </c>
      <c r="F3" s="3">
        <v>0</v>
      </c>
      <c r="G3" s="4">
        <v>0</v>
      </c>
      <c r="I3" s="3">
        <f>36^A3</f>
        <v>1</v>
      </c>
      <c r="J3" s="3">
        <f>ROUNDDOWN($E$3/I3,0)-(J4*36)-(J5*36^2)-(J6*36^3)-(J7*36^4)</f>
        <v>23</v>
      </c>
      <c r="K3" s="4" t="str">
        <f>VLOOKUP(J3,$F$2:$G$37,2)</f>
        <v>N</v>
      </c>
      <c r="M3" t="str">
        <f>'ASSY REV'!G2</f>
        <v>00C4</v>
      </c>
      <c r="O3" s="5" t="str">
        <f>IF(LEN($M$3)&gt;0,MID($M$3,LEN($M$3),1),0)</f>
        <v>4</v>
      </c>
      <c r="Q3" s="4" t="s">
        <v>34</v>
      </c>
      <c r="R3" s="3">
        <v>0</v>
      </c>
      <c r="T3" s="3">
        <f t="shared" ref="T3:T8" si="1">IF(O3&lt;&gt;0,VLOOKUP(O3,$Q$3:$R$38,2),0)</f>
        <v>4</v>
      </c>
      <c r="U3" s="3">
        <f t="shared" ref="U3:U8" si="2">T3*36^R3</f>
        <v>4</v>
      </c>
      <c r="W3" s="3">
        <f>SUM(U3:U8)</f>
        <v>436</v>
      </c>
      <c r="Y3" s="3">
        <f t="shared" ref="Y3:Y25" si="3">Y4-AA3*2^Z3</f>
        <v>0</v>
      </c>
      <c r="Z3" s="3">
        <v>0</v>
      </c>
      <c r="AA3" s="3">
        <f t="shared" ref="AA3:AA26" si="4">ROUNDDOWN(Y4/2^Z3,0)</f>
        <v>0</v>
      </c>
    </row>
    <row r="4" spans="1:27" x14ac:dyDescent="0.25">
      <c r="A4">
        <v>1</v>
      </c>
      <c r="B4">
        <f>'ASSY REV'!B4</f>
        <v>1</v>
      </c>
      <c r="D4" s="3">
        <f t="shared" si="0"/>
        <v>2</v>
      </c>
      <c r="F4" s="3">
        <v>1</v>
      </c>
      <c r="G4" s="4">
        <v>1</v>
      </c>
      <c r="I4" s="3">
        <f>36^A4</f>
        <v>36</v>
      </c>
      <c r="J4" s="3">
        <f>ROUNDDOWN($E$3/I4,0)-(J5*36)-(J6*36^2)-(J7*36^3)-(J8*36^4)</f>
        <v>5</v>
      </c>
      <c r="K4" s="4">
        <f>VLOOKUP(J4,$F$2:$G$37,2)</f>
        <v>5</v>
      </c>
      <c r="O4" s="5" t="str">
        <f>IF(LEN($M$3)&gt;1,MID($M$3,LEN($M$3)-1,1),0)</f>
        <v>C</v>
      </c>
      <c r="Q4" s="4" t="s">
        <v>38</v>
      </c>
      <c r="R4" s="3">
        <v>1</v>
      </c>
      <c r="T4" s="3">
        <f t="shared" si="1"/>
        <v>12</v>
      </c>
      <c r="U4" s="3">
        <f t="shared" si="2"/>
        <v>432</v>
      </c>
      <c r="Y4" s="3">
        <f t="shared" si="3"/>
        <v>0</v>
      </c>
      <c r="Z4" s="3">
        <v>1</v>
      </c>
      <c r="AA4" s="3">
        <f t="shared" si="4"/>
        <v>0</v>
      </c>
    </row>
    <row r="5" spans="1:27" x14ac:dyDescent="0.25">
      <c r="A5">
        <v>2</v>
      </c>
      <c r="B5">
        <f>'ASSY REV'!B5</f>
        <v>0</v>
      </c>
      <c r="D5" s="3">
        <f t="shared" si="0"/>
        <v>0</v>
      </c>
      <c r="F5" s="3">
        <v>2</v>
      </c>
      <c r="G5" s="4">
        <v>2</v>
      </c>
      <c r="I5" s="3">
        <f>36^A5</f>
        <v>1296</v>
      </c>
      <c r="J5" s="3">
        <f>ROUNDDOWN($E$3/I5,0)-(J6*36)-(J7*36^2)-(J8*36^3)-(J9*36^4)</f>
        <v>4</v>
      </c>
      <c r="K5" s="4">
        <f>VLOOKUP(J5,$F$2:$G$37,2)</f>
        <v>4</v>
      </c>
      <c r="O5" s="5" t="str">
        <f>IF(LEN($M$3)&gt;2,MID($M$3,LEN($M$3)-2,1),0)</f>
        <v>0</v>
      </c>
      <c r="Q5" s="4" t="s">
        <v>37</v>
      </c>
      <c r="R5" s="3">
        <v>2</v>
      </c>
      <c r="T5" s="3">
        <f t="shared" si="1"/>
        <v>0</v>
      </c>
      <c r="U5" s="3">
        <f t="shared" si="2"/>
        <v>0</v>
      </c>
      <c r="Y5" s="3">
        <f t="shared" si="3"/>
        <v>0</v>
      </c>
      <c r="Z5" s="3">
        <v>2</v>
      </c>
      <c r="AA5" s="3">
        <f t="shared" si="4"/>
        <v>1</v>
      </c>
    </row>
    <row r="6" spans="1:27" x14ac:dyDescent="0.25">
      <c r="A6">
        <v>3</v>
      </c>
      <c r="B6">
        <f>'ASSY REV'!B6</f>
        <v>1</v>
      </c>
      <c r="D6" s="3">
        <f t="shared" si="0"/>
        <v>8</v>
      </c>
      <c r="F6" s="3">
        <v>3</v>
      </c>
      <c r="G6" s="4">
        <v>3</v>
      </c>
      <c r="I6" s="3">
        <f>36^A6</f>
        <v>46656</v>
      </c>
      <c r="J6" s="3">
        <f>ROUNDDOWN($E$3/I6,0)-(J7*36)-(J8*36^2)-(J9*36^3)-(J10*36^4)</f>
        <v>0</v>
      </c>
      <c r="K6" s="4">
        <f>VLOOKUP(J6,$F$2:$G$37,2)</f>
        <v>0</v>
      </c>
      <c r="O6" s="5" t="str">
        <f>IF(LEN($M$3)&gt;3,MID($M$3,LEN($M$3)-3,1),0)</f>
        <v>0</v>
      </c>
      <c r="Q6" s="4" t="s">
        <v>36</v>
      </c>
      <c r="R6" s="3">
        <v>3</v>
      </c>
      <c r="T6" s="3">
        <f t="shared" si="1"/>
        <v>0</v>
      </c>
      <c r="U6" s="3">
        <f t="shared" si="2"/>
        <v>0</v>
      </c>
      <c r="Y6" s="3">
        <f t="shared" si="3"/>
        <v>4</v>
      </c>
      <c r="Z6" s="3">
        <v>3</v>
      </c>
      <c r="AA6" s="3">
        <f t="shared" si="4"/>
        <v>0</v>
      </c>
    </row>
    <row r="7" spans="1:27" x14ac:dyDescent="0.25">
      <c r="A7">
        <v>4</v>
      </c>
      <c r="B7">
        <f>'ASSY REV'!B7</f>
        <v>0</v>
      </c>
      <c r="D7" s="3">
        <f t="shared" si="0"/>
        <v>0</v>
      </c>
      <c r="F7" s="3">
        <v>4</v>
      </c>
      <c r="G7" s="4">
        <v>4</v>
      </c>
      <c r="I7" s="3">
        <f>36^A7</f>
        <v>1679616</v>
      </c>
      <c r="J7" s="3">
        <f>ROUNDDOWN($E$3/I7,0)-(J8*36)-(J9*36^2)-(J10*36^3)-(J11*36^4)</f>
        <v>0</v>
      </c>
      <c r="K7" s="4">
        <f>VLOOKUP(J7,$F$2:$G$37,2)</f>
        <v>0</v>
      </c>
      <c r="O7" s="5">
        <f>IF(LEN($M$3)&gt;4,MID($M$3,LEN($M$3)-4,1),0)</f>
        <v>0</v>
      </c>
      <c r="Q7" s="4" t="s">
        <v>35</v>
      </c>
      <c r="R7" s="3">
        <v>4</v>
      </c>
      <c r="T7" s="3">
        <f t="shared" si="1"/>
        <v>0</v>
      </c>
      <c r="U7" s="3">
        <f t="shared" si="2"/>
        <v>0</v>
      </c>
      <c r="Y7" s="3">
        <f t="shared" si="3"/>
        <v>4</v>
      </c>
      <c r="Z7" s="3">
        <v>4</v>
      </c>
      <c r="AA7" s="3">
        <f t="shared" si="4"/>
        <v>1</v>
      </c>
    </row>
    <row r="8" spans="1:27" x14ac:dyDescent="0.25">
      <c r="A8">
        <v>5</v>
      </c>
      <c r="B8">
        <f>'ASSY REV'!B8</f>
        <v>0</v>
      </c>
      <c r="D8" s="3">
        <f t="shared" si="0"/>
        <v>0</v>
      </c>
      <c r="F8" s="3">
        <v>5</v>
      </c>
      <c r="G8" s="4">
        <v>5</v>
      </c>
      <c r="O8" s="5">
        <f>IF(LEN($M$3)&gt;5,MID($M$3,LEN($M$3)-5,1),0)</f>
        <v>0</v>
      </c>
      <c r="Q8" s="4" t="s">
        <v>39</v>
      </c>
      <c r="R8" s="3">
        <v>5</v>
      </c>
      <c r="T8" s="3">
        <f t="shared" si="1"/>
        <v>0</v>
      </c>
      <c r="U8" s="3">
        <f t="shared" si="2"/>
        <v>0</v>
      </c>
      <c r="Y8" s="3">
        <f t="shared" si="3"/>
        <v>20</v>
      </c>
      <c r="Z8" s="3">
        <v>5</v>
      </c>
      <c r="AA8" s="3">
        <f t="shared" si="4"/>
        <v>1</v>
      </c>
    </row>
    <row r="9" spans="1:27" x14ac:dyDescent="0.25">
      <c r="A9">
        <v>6</v>
      </c>
      <c r="B9">
        <f>'ASSY REV'!B9</f>
        <v>0</v>
      </c>
      <c r="D9" s="3">
        <f t="shared" si="0"/>
        <v>0</v>
      </c>
      <c r="F9" s="3">
        <v>6</v>
      </c>
      <c r="G9" s="4">
        <v>6</v>
      </c>
      <c r="Q9" s="4" t="s">
        <v>40</v>
      </c>
      <c r="R9" s="3">
        <v>6</v>
      </c>
      <c r="T9" s="3"/>
      <c r="U9" s="3"/>
      <c r="Y9" s="3">
        <f t="shared" si="3"/>
        <v>52</v>
      </c>
      <c r="Z9" s="3">
        <v>6</v>
      </c>
      <c r="AA9" s="3">
        <f t="shared" si="4"/>
        <v>0</v>
      </c>
    </row>
    <row r="10" spans="1:27" x14ac:dyDescent="0.25">
      <c r="A10">
        <v>7</v>
      </c>
      <c r="B10">
        <f>'ASSY REV'!B10</f>
        <v>0</v>
      </c>
      <c r="D10" s="3">
        <f t="shared" si="0"/>
        <v>0</v>
      </c>
      <c r="F10" s="3">
        <v>7</v>
      </c>
      <c r="G10" s="4">
        <v>7</v>
      </c>
      <c r="I10" t="s">
        <v>90</v>
      </c>
      <c r="Q10" s="4" t="s">
        <v>41</v>
      </c>
      <c r="R10" s="3">
        <v>7</v>
      </c>
      <c r="Y10" s="3">
        <f t="shared" si="3"/>
        <v>52</v>
      </c>
      <c r="Z10" s="3">
        <v>7</v>
      </c>
      <c r="AA10" s="3">
        <f t="shared" si="4"/>
        <v>1</v>
      </c>
    </row>
    <row r="11" spans="1:27" x14ac:dyDescent="0.25">
      <c r="A11">
        <v>8</v>
      </c>
      <c r="B11">
        <f>'ASSY REV'!B11</f>
        <v>1</v>
      </c>
      <c r="D11" s="3">
        <f t="shared" si="0"/>
        <v>256</v>
      </c>
      <c r="F11" s="3">
        <v>8</v>
      </c>
      <c r="G11" s="4">
        <v>8</v>
      </c>
      <c r="I11" s="7" t="str">
        <f>K7&amp;K6&amp;K5&amp;K4&amp;K3</f>
        <v>0045N</v>
      </c>
      <c r="Q11" s="4" t="s">
        <v>42</v>
      </c>
      <c r="R11" s="3">
        <v>8</v>
      </c>
      <c r="Y11" s="3">
        <f t="shared" si="3"/>
        <v>180</v>
      </c>
      <c r="Z11" s="3">
        <v>8</v>
      </c>
      <c r="AA11" s="3">
        <f t="shared" si="4"/>
        <v>1</v>
      </c>
    </row>
    <row r="12" spans="1:27" x14ac:dyDescent="0.25">
      <c r="A12">
        <v>9</v>
      </c>
      <c r="B12">
        <f>'ASSY REV'!B12</f>
        <v>0</v>
      </c>
      <c r="D12" s="3">
        <f t="shared" si="0"/>
        <v>0</v>
      </c>
      <c r="F12" s="3">
        <v>9</v>
      </c>
      <c r="G12" s="4">
        <v>9</v>
      </c>
      <c r="Q12" s="4" t="s">
        <v>43</v>
      </c>
      <c r="R12" s="3">
        <v>9</v>
      </c>
      <c r="Y12" s="3">
        <f t="shared" si="3"/>
        <v>436</v>
      </c>
      <c r="Z12" s="3">
        <v>9</v>
      </c>
      <c r="AA12" s="3">
        <f t="shared" si="4"/>
        <v>0</v>
      </c>
    </row>
    <row r="13" spans="1:27" x14ac:dyDescent="0.25">
      <c r="A13">
        <v>10</v>
      </c>
      <c r="B13">
        <f>'ASSY REV'!B13</f>
        <v>1</v>
      </c>
      <c r="D13" s="3">
        <f t="shared" si="0"/>
        <v>1024</v>
      </c>
      <c r="F13" s="3">
        <v>10</v>
      </c>
      <c r="G13" s="3" t="s">
        <v>0</v>
      </c>
      <c r="Q13" s="3" t="s">
        <v>0</v>
      </c>
      <c r="R13" s="3">
        <v>10</v>
      </c>
      <c r="Y13" s="3">
        <f t="shared" si="3"/>
        <v>436</v>
      </c>
      <c r="Z13" s="3">
        <v>10</v>
      </c>
      <c r="AA13" s="3">
        <f t="shared" si="4"/>
        <v>0</v>
      </c>
    </row>
    <row r="14" spans="1:27" x14ac:dyDescent="0.25">
      <c r="A14">
        <v>11</v>
      </c>
      <c r="B14">
        <f>'ASSY REV'!B14</f>
        <v>0</v>
      </c>
      <c r="D14" s="3">
        <f t="shared" si="0"/>
        <v>0</v>
      </c>
      <c r="F14" s="3">
        <v>11</v>
      </c>
      <c r="G14" s="3" t="s">
        <v>1</v>
      </c>
      <c r="Q14" s="3" t="s">
        <v>1</v>
      </c>
      <c r="R14" s="3">
        <v>11</v>
      </c>
      <c r="Y14" s="3">
        <f t="shared" si="3"/>
        <v>436</v>
      </c>
      <c r="Z14" s="3">
        <v>11</v>
      </c>
      <c r="AA14" s="3">
        <f t="shared" si="4"/>
        <v>0</v>
      </c>
    </row>
    <row r="15" spans="1:27" x14ac:dyDescent="0.25">
      <c r="A15">
        <v>12</v>
      </c>
      <c r="B15">
        <f>'ASSY REV'!B15</f>
        <v>1</v>
      </c>
      <c r="D15" s="3">
        <f t="shared" si="0"/>
        <v>4096</v>
      </c>
      <c r="F15" s="3">
        <v>12</v>
      </c>
      <c r="G15" s="3" t="s">
        <v>2</v>
      </c>
      <c r="Q15" s="3" t="s">
        <v>2</v>
      </c>
      <c r="R15" s="3">
        <v>12</v>
      </c>
      <c r="Y15" s="3">
        <f t="shared" si="3"/>
        <v>436</v>
      </c>
      <c r="Z15" s="3">
        <v>12</v>
      </c>
      <c r="AA15" s="3">
        <f t="shared" si="4"/>
        <v>0</v>
      </c>
    </row>
    <row r="16" spans="1:27" x14ac:dyDescent="0.25">
      <c r="A16">
        <v>13</v>
      </c>
      <c r="B16">
        <f>'ASSY REV'!B16</f>
        <v>0</v>
      </c>
      <c r="D16" s="3">
        <f t="shared" si="0"/>
        <v>0</v>
      </c>
      <c r="F16" s="3">
        <v>13</v>
      </c>
      <c r="G16" s="3" t="s">
        <v>3</v>
      </c>
      <c r="Q16" s="3" t="s">
        <v>3</v>
      </c>
      <c r="R16" s="3">
        <v>13</v>
      </c>
      <c r="Y16" s="3">
        <f t="shared" si="3"/>
        <v>436</v>
      </c>
      <c r="Z16" s="3">
        <v>13</v>
      </c>
      <c r="AA16" s="3">
        <f t="shared" si="4"/>
        <v>0</v>
      </c>
    </row>
    <row r="17" spans="1:27" x14ac:dyDescent="0.25">
      <c r="A17">
        <v>14</v>
      </c>
      <c r="B17">
        <f>'ASSY REV'!B17</f>
        <v>0</v>
      </c>
      <c r="D17" s="3">
        <f t="shared" si="0"/>
        <v>0</v>
      </c>
      <c r="F17" s="3">
        <v>14</v>
      </c>
      <c r="G17" s="3" t="s">
        <v>4</v>
      </c>
      <c r="Q17" s="3" t="s">
        <v>4</v>
      </c>
      <c r="R17" s="3">
        <v>14</v>
      </c>
      <c r="Y17" s="3">
        <f t="shared" si="3"/>
        <v>436</v>
      </c>
      <c r="Z17" s="3">
        <v>14</v>
      </c>
      <c r="AA17" s="3">
        <f t="shared" si="4"/>
        <v>0</v>
      </c>
    </row>
    <row r="18" spans="1:27" x14ac:dyDescent="0.25">
      <c r="A18">
        <v>15</v>
      </c>
      <c r="B18">
        <f>'ASSY REV'!B18</f>
        <v>0</v>
      </c>
      <c r="D18" s="3">
        <f t="shared" si="0"/>
        <v>0</v>
      </c>
      <c r="F18" s="3">
        <v>15</v>
      </c>
      <c r="G18" s="3" t="s">
        <v>5</v>
      </c>
      <c r="Q18" s="3" t="s">
        <v>5</v>
      </c>
      <c r="R18" s="3">
        <v>15</v>
      </c>
      <c r="Y18" s="3">
        <f t="shared" si="3"/>
        <v>436</v>
      </c>
      <c r="Z18" s="3">
        <v>15</v>
      </c>
      <c r="AA18" s="3">
        <f t="shared" si="4"/>
        <v>0</v>
      </c>
    </row>
    <row r="19" spans="1:27" x14ac:dyDescent="0.25">
      <c r="A19">
        <v>16</v>
      </c>
      <c r="B19">
        <f>'ASSY REV'!B19</f>
        <v>0</v>
      </c>
      <c r="D19" s="3">
        <f t="shared" si="0"/>
        <v>0</v>
      </c>
      <c r="F19" s="3">
        <v>16</v>
      </c>
      <c r="G19" s="3" t="s">
        <v>6</v>
      </c>
      <c r="Q19" s="3" t="s">
        <v>6</v>
      </c>
      <c r="R19" s="3">
        <v>16</v>
      </c>
      <c r="Y19" s="3">
        <f t="shared" si="3"/>
        <v>436</v>
      </c>
      <c r="Z19" s="3">
        <v>16</v>
      </c>
      <c r="AA19" s="3">
        <f t="shared" si="4"/>
        <v>0</v>
      </c>
    </row>
    <row r="20" spans="1:27" x14ac:dyDescent="0.25">
      <c r="A20">
        <v>17</v>
      </c>
      <c r="B20">
        <f>'ASSY REV'!B20</f>
        <v>0</v>
      </c>
      <c r="D20" s="3">
        <f t="shared" si="0"/>
        <v>0</v>
      </c>
      <c r="F20" s="3">
        <v>17</v>
      </c>
      <c r="G20" s="3" t="s">
        <v>7</v>
      </c>
      <c r="Q20" s="3" t="s">
        <v>7</v>
      </c>
      <c r="R20" s="3">
        <v>17</v>
      </c>
      <c r="Y20" s="3">
        <f t="shared" si="3"/>
        <v>436</v>
      </c>
      <c r="Z20" s="3">
        <v>17</v>
      </c>
      <c r="AA20" s="3">
        <f t="shared" si="4"/>
        <v>0</v>
      </c>
    </row>
    <row r="21" spans="1:27" x14ac:dyDescent="0.25">
      <c r="A21">
        <v>18</v>
      </c>
      <c r="B21">
        <f>'ASSY REV'!B21</f>
        <v>0</v>
      </c>
      <c r="D21" s="3">
        <f t="shared" si="0"/>
        <v>0</v>
      </c>
      <c r="F21" s="3">
        <v>18</v>
      </c>
      <c r="G21" s="3" t="s">
        <v>8</v>
      </c>
      <c r="Q21" s="3" t="s">
        <v>8</v>
      </c>
      <c r="R21" s="3">
        <v>18</v>
      </c>
      <c r="Y21" s="3">
        <f t="shared" si="3"/>
        <v>436</v>
      </c>
      <c r="Z21" s="3">
        <v>18</v>
      </c>
      <c r="AA21" s="3">
        <f t="shared" si="4"/>
        <v>0</v>
      </c>
    </row>
    <row r="22" spans="1:27" x14ac:dyDescent="0.25">
      <c r="A22">
        <v>19</v>
      </c>
      <c r="B22">
        <f>'ASSY REV'!B22</f>
        <v>0</v>
      </c>
      <c r="D22" s="3">
        <f t="shared" si="0"/>
        <v>0</v>
      </c>
      <c r="F22" s="3">
        <v>19</v>
      </c>
      <c r="G22" s="3" t="s">
        <v>9</v>
      </c>
      <c r="Q22" s="3" t="s">
        <v>9</v>
      </c>
      <c r="R22" s="3">
        <v>19</v>
      </c>
      <c r="Y22" s="3">
        <f t="shared" si="3"/>
        <v>436</v>
      </c>
      <c r="Z22" s="3">
        <v>19</v>
      </c>
      <c r="AA22" s="3">
        <f t="shared" si="4"/>
        <v>0</v>
      </c>
    </row>
    <row r="23" spans="1:27" x14ac:dyDescent="0.25">
      <c r="A23">
        <v>20</v>
      </c>
      <c r="B23">
        <f>'ASSY REV'!B23</f>
        <v>0</v>
      </c>
      <c r="D23" s="3">
        <f t="shared" si="0"/>
        <v>0</v>
      </c>
      <c r="F23" s="3">
        <v>20</v>
      </c>
      <c r="G23" s="3" t="s">
        <v>10</v>
      </c>
      <c r="Q23" s="3" t="s">
        <v>10</v>
      </c>
      <c r="R23" s="3">
        <v>20</v>
      </c>
      <c r="Y23" s="3">
        <f t="shared" si="3"/>
        <v>436</v>
      </c>
      <c r="Z23" s="3">
        <v>20</v>
      </c>
      <c r="AA23" s="3">
        <f t="shared" si="4"/>
        <v>0</v>
      </c>
    </row>
    <row r="24" spans="1:27" x14ac:dyDescent="0.25">
      <c r="A24">
        <v>21</v>
      </c>
      <c r="B24">
        <f>'ASSY REV'!B24</f>
        <v>0</v>
      </c>
      <c r="D24" s="3">
        <f t="shared" si="0"/>
        <v>0</v>
      </c>
      <c r="F24" s="3">
        <v>21</v>
      </c>
      <c r="G24" s="3" t="s">
        <v>11</v>
      </c>
      <c r="Q24" s="3" t="s">
        <v>11</v>
      </c>
      <c r="R24" s="3">
        <v>21</v>
      </c>
      <c r="Y24" s="3">
        <f t="shared" si="3"/>
        <v>436</v>
      </c>
      <c r="Z24" s="3">
        <v>21</v>
      </c>
      <c r="AA24" s="3">
        <f t="shared" si="4"/>
        <v>0</v>
      </c>
    </row>
    <row r="25" spans="1:27" x14ac:dyDescent="0.25">
      <c r="A25">
        <v>22</v>
      </c>
      <c r="B25">
        <f>'ASSY REV'!B25</f>
        <v>0</v>
      </c>
      <c r="D25" s="3">
        <f t="shared" si="0"/>
        <v>0</v>
      </c>
      <c r="F25" s="3">
        <v>22</v>
      </c>
      <c r="G25" s="3" t="s">
        <v>12</v>
      </c>
      <c r="Q25" s="3" t="s">
        <v>12</v>
      </c>
      <c r="R25" s="3">
        <v>22</v>
      </c>
      <c r="Y25" s="3">
        <f t="shared" si="3"/>
        <v>436</v>
      </c>
      <c r="Z25" s="3">
        <v>22</v>
      </c>
      <c r="AA25" s="3">
        <f t="shared" si="4"/>
        <v>0</v>
      </c>
    </row>
    <row r="26" spans="1:27" x14ac:dyDescent="0.25">
      <c r="A26">
        <v>23</v>
      </c>
      <c r="B26">
        <f>'ASSY REV'!B26</f>
        <v>0</v>
      </c>
      <c r="D26" s="3">
        <f t="shared" si="0"/>
        <v>0</v>
      </c>
      <c r="F26" s="3">
        <v>23</v>
      </c>
      <c r="G26" s="3" t="s">
        <v>13</v>
      </c>
      <c r="Q26" s="3" t="s">
        <v>13</v>
      </c>
      <c r="R26" s="3">
        <v>23</v>
      </c>
      <c r="Y26" s="3">
        <f>W3-AA26*2^Z26</f>
        <v>436</v>
      </c>
      <c r="Z26" s="3">
        <v>23</v>
      </c>
      <c r="AA26" s="3">
        <f t="shared" si="4"/>
        <v>0</v>
      </c>
    </row>
    <row r="27" spans="1:27" x14ac:dyDescent="0.25">
      <c r="F27" s="3">
        <v>24</v>
      </c>
      <c r="G27" s="3" t="s">
        <v>14</v>
      </c>
      <c r="Q27" s="3" t="s">
        <v>14</v>
      </c>
      <c r="R27" s="3">
        <v>24</v>
      </c>
    </row>
    <row r="28" spans="1:27" x14ac:dyDescent="0.25">
      <c r="F28" s="3">
        <v>25</v>
      </c>
      <c r="G28" s="3" t="s">
        <v>15</v>
      </c>
      <c r="Q28" s="3" t="s">
        <v>15</v>
      </c>
      <c r="R28" s="3">
        <v>25</v>
      </c>
    </row>
    <row r="29" spans="1:27" x14ac:dyDescent="0.25">
      <c r="F29" s="3">
        <v>26</v>
      </c>
      <c r="G29" s="3" t="s">
        <v>16</v>
      </c>
      <c r="Q29" s="3" t="s">
        <v>16</v>
      </c>
      <c r="R29" s="3">
        <v>26</v>
      </c>
    </row>
    <row r="30" spans="1:27" x14ac:dyDescent="0.25">
      <c r="F30" s="3">
        <v>27</v>
      </c>
      <c r="G30" s="3" t="s">
        <v>17</v>
      </c>
      <c r="Q30" s="3" t="s">
        <v>17</v>
      </c>
      <c r="R30" s="3">
        <v>27</v>
      </c>
    </row>
    <row r="31" spans="1:27" x14ac:dyDescent="0.25">
      <c r="F31" s="3">
        <v>28</v>
      </c>
      <c r="G31" s="3" t="s">
        <v>18</v>
      </c>
      <c r="Q31" s="3" t="s">
        <v>18</v>
      </c>
      <c r="R31" s="3">
        <v>28</v>
      </c>
    </row>
    <row r="32" spans="1:27" x14ac:dyDescent="0.25">
      <c r="F32" s="3">
        <v>29</v>
      </c>
      <c r="G32" s="3" t="s">
        <v>19</v>
      </c>
      <c r="Q32" s="3" t="s">
        <v>19</v>
      </c>
      <c r="R32" s="3">
        <v>29</v>
      </c>
    </row>
    <row r="33" spans="6:18" x14ac:dyDescent="0.25">
      <c r="F33" s="3">
        <v>30</v>
      </c>
      <c r="G33" s="3" t="s">
        <v>20</v>
      </c>
      <c r="Q33" s="3" t="s">
        <v>20</v>
      </c>
      <c r="R33" s="3">
        <v>30</v>
      </c>
    </row>
    <row r="34" spans="6:18" x14ac:dyDescent="0.25">
      <c r="F34" s="3">
        <v>31</v>
      </c>
      <c r="G34" s="3" t="s">
        <v>21</v>
      </c>
      <c r="Q34" s="3" t="s">
        <v>21</v>
      </c>
      <c r="R34" s="3">
        <v>31</v>
      </c>
    </row>
    <row r="35" spans="6:18" x14ac:dyDescent="0.25">
      <c r="F35" s="3">
        <v>32</v>
      </c>
      <c r="G35" s="3" t="s">
        <v>22</v>
      </c>
      <c r="Q35" s="3" t="s">
        <v>22</v>
      </c>
      <c r="R35" s="3">
        <v>32</v>
      </c>
    </row>
    <row r="36" spans="6:18" x14ac:dyDescent="0.25">
      <c r="F36" s="3">
        <v>33</v>
      </c>
      <c r="G36" s="3" t="s">
        <v>23</v>
      </c>
      <c r="Q36" s="3" t="s">
        <v>23</v>
      </c>
      <c r="R36" s="3">
        <v>33</v>
      </c>
    </row>
    <row r="37" spans="6:18" x14ac:dyDescent="0.25">
      <c r="F37" s="3">
        <v>34</v>
      </c>
      <c r="G37" s="3" t="s">
        <v>24</v>
      </c>
      <c r="Q37" s="3" t="s">
        <v>24</v>
      </c>
      <c r="R37" s="3">
        <v>34</v>
      </c>
    </row>
    <row r="38" spans="6:18" x14ac:dyDescent="0.25">
      <c r="F38" s="3">
        <v>35</v>
      </c>
      <c r="G38" s="3" t="s">
        <v>25</v>
      </c>
      <c r="Q38" s="3" t="s">
        <v>25</v>
      </c>
      <c r="R38" s="3">
        <v>35</v>
      </c>
    </row>
  </sheetData>
  <sheetProtection sheet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4" sqref="C34"/>
    </sheetView>
  </sheetViews>
  <sheetFormatPr defaultRowHeight="15" x14ac:dyDescent="0.25"/>
  <cols>
    <col min="2" max="2" width="61.7109375" bestFit="1" customWidth="1"/>
    <col min="3" max="3" width="65.140625" bestFit="1" customWidth="1"/>
  </cols>
  <sheetData>
    <row r="1" spans="1:3" x14ac:dyDescent="0.25">
      <c r="A1" t="s">
        <v>47</v>
      </c>
      <c r="B1" t="s">
        <v>49</v>
      </c>
      <c r="C1" t="s">
        <v>48</v>
      </c>
    </row>
    <row r="2" spans="1:3" x14ac:dyDescent="0.25">
      <c r="A2" s="2">
        <v>0</v>
      </c>
      <c r="B2" t="s">
        <v>50</v>
      </c>
      <c r="C2" t="s">
        <v>51</v>
      </c>
    </row>
    <row r="3" spans="1:3" x14ac:dyDescent="0.25">
      <c r="A3" s="2">
        <v>1</v>
      </c>
      <c r="B3" t="s">
        <v>52</v>
      </c>
      <c r="C3" t="s">
        <v>53</v>
      </c>
    </row>
    <row r="4" spans="1:3" x14ac:dyDescent="0.25">
      <c r="A4" s="2">
        <v>2</v>
      </c>
      <c r="B4" t="s">
        <v>54</v>
      </c>
      <c r="C4" t="s">
        <v>55</v>
      </c>
    </row>
    <row r="5" spans="1:3" x14ac:dyDescent="0.25">
      <c r="A5" s="2">
        <v>3</v>
      </c>
      <c r="B5" t="s">
        <v>56</v>
      </c>
      <c r="C5" t="s">
        <v>57</v>
      </c>
    </row>
    <row r="6" spans="1:3" x14ac:dyDescent="0.25">
      <c r="A6" s="2">
        <v>4</v>
      </c>
      <c r="B6" t="s">
        <v>58</v>
      </c>
      <c r="C6" t="s">
        <v>59</v>
      </c>
    </row>
    <row r="7" spans="1:3" x14ac:dyDescent="0.25">
      <c r="A7" s="2">
        <v>5</v>
      </c>
      <c r="B7" t="s">
        <v>60</v>
      </c>
      <c r="C7" t="s">
        <v>61</v>
      </c>
    </row>
    <row r="8" spans="1:3" x14ac:dyDescent="0.25">
      <c r="A8" s="2">
        <v>6</v>
      </c>
      <c r="B8" t="s">
        <v>62</v>
      </c>
      <c r="C8" t="s">
        <v>63</v>
      </c>
    </row>
    <row r="9" spans="1:3" x14ac:dyDescent="0.25">
      <c r="A9" s="2">
        <v>7</v>
      </c>
      <c r="B9" t="s">
        <v>64</v>
      </c>
      <c r="C9" t="s">
        <v>65</v>
      </c>
    </row>
    <row r="10" spans="1:3" x14ac:dyDescent="0.25">
      <c r="A10" s="2">
        <v>8</v>
      </c>
      <c r="B10" t="s">
        <v>76</v>
      </c>
      <c r="C10" t="s">
        <v>81</v>
      </c>
    </row>
    <row r="11" spans="1:3" x14ac:dyDescent="0.25">
      <c r="A11" s="2">
        <v>9</v>
      </c>
      <c r="B11" t="s">
        <v>77</v>
      </c>
      <c r="C11" t="s">
        <v>82</v>
      </c>
    </row>
    <row r="12" spans="1:3" x14ac:dyDescent="0.25">
      <c r="A12" s="2">
        <v>10</v>
      </c>
      <c r="B12" t="s">
        <v>78</v>
      </c>
      <c r="C12" t="s">
        <v>83</v>
      </c>
    </row>
    <row r="13" spans="1:3" x14ac:dyDescent="0.25">
      <c r="A13" s="2">
        <v>11</v>
      </c>
      <c r="B13" t="s">
        <v>79</v>
      </c>
      <c r="C13" t="s">
        <v>84</v>
      </c>
    </row>
    <row r="14" spans="1:3" x14ac:dyDescent="0.25">
      <c r="A14" s="2">
        <v>12</v>
      </c>
      <c r="B14" t="s">
        <v>80</v>
      </c>
      <c r="C14" t="s">
        <v>85</v>
      </c>
    </row>
    <row r="15" spans="1:3" x14ac:dyDescent="0.25">
      <c r="A15" s="2">
        <v>13</v>
      </c>
      <c r="B15" t="s">
        <v>66</v>
      </c>
      <c r="C15" t="s">
        <v>86</v>
      </c>
    </row>
    <row r="16" spans="1:3" x14ac:dyDescent="0.25">
      <c r="A16" s="2">
        <v>14</v>
      </c>
      <c r="B16" t="s">
        <v>67</v>
      </c>
      <c r="C16" t="s">
        <v>87</v>
      </c>
    </row>
    <row r="17" spans="1:3" x14ac:dyDescent="0.25">
      <c r="A17" s="2">
        <v>15</v>
      </c>
      <c r="B17" t="s">
        <v>72</v>
      </c>
      <c r="C17" s="1" t="s">
        <v>74</v>
      </c>
    </row>
    <row r="18" spans="1:3" x14ac:dyDescent="0.25">
      <c r="A18" s="2">
        <v>16</v>
      </c>
      <c r="B18" t="s">
        <v>73</v>
      </c>
      <c r="C18" s="1" t="s">
        <v>75</v>
      </c>
    </row>
    <row r="19" spans="1:3" x14ac:dyDescent="0.25">
      <c r="A19" s="2">
        <v>17</v>
      </c>
      <c r="B19" s="1" t="s">
        <v>91</v>
      </c>
      <c r="C19" t="s">
        <v>68</v>
      </c>
    </row>
    <row r="20" spans="1:3" x14ac:dyDescent="0.25">
      <c r="A20" s="2">
        <v>18</v>
      </c>
      <c r="B20" s="1" t="s">
        <v>69</v>
      </c>
      <c r="C20" t="s">
        <v>68</v>
      </c>
    </row>
    <row r="21" spans="1:3" x14ac:dyDescent="0.25">
      <c r="A21" s="2">
        <v>19</v>
      </c>
      <c r="B21" s="1" t="s">
        <v>69</v>
      </c>
      <c r="C21" t="s">
        <v>68</v>
      </c>
    </row>
    <row r="22" spans="1:3" x14ac:dyDescent="0.25">
      <c r="A22" s="2">
        <v>20</v>
      </c>
      <c r="B22" s="1" t="s">
        <v>69</v>
      </c>
      <c r="C22" t="s">
        <v>68</v>
      </c>
    </row>
    <row r="23" spans="1:3" x14ac:dyDescent="0.25">
      <c r="A23" s="2">
        <v>21</v>
      </c>
      <c r="B23" s="1" t="s">
        <v>69</v>
      </c>
      <c r="C23" t="s">
        <v>68</v>
      </c>
    </row>
    <row r="24" spans="1:3" x14ac:dyDescent="0.25">
      <c r="A24" s="2">
        <v>22</v>
      </c>
      <c r="B24" s="1" t="s">
        <v>69</v>
      </c>
      <c r="C24" t="s">
        <v>68</v>
      </c>
    </row>
    <row r="25" spans="1:3" x14ac:dyDescent="0.25">
      <c r="A25" s="2">
        <v>23</v>
      </c>
      <c r="B25" s="1" t="s">
        <v>69</v>
      </c>
      <c r="C25" t="s">
        <v>68</v>
      </c>
    </row>
    <row r="28" spans="1:3" x14ac:dyDescent="0.25">
      <c r="B28" s="1"/>
    </row>
    <row r="29" spans="1:3" x14ac:dyDescent="0.25">
      <c r="B29" s="1"/>
    </row>
    <row r="30" spans="1:3" x14ac:dyDescent="0.25">
      <c r="B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ASSY REV</vt:lpstr>
      <vt:lpstr>BOM</vt:lpstr>
      <vt:lpstr>Encoding</vt:lpstr>
      <vt:lpstr>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Asteria</dc:creator>
  <cp:lastModifiedBy>Asteria</cp:lastModifiedBy>
  <dcterms:created xsi:type="dcterms:W3CDTF">2018-01-21T22:30:46Z</dcterms:created>
  <dcterms:modified xsi:type="dcterms:W3CDTF">2018-03-06T04:07:19Z</dcterms:modified>
</cp:coreProperties>
</file>