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un Punyawat\OneDrive\Desktop\ALL\HTML5\"/>
    </mc:Choice>
  </mc:AlternateContent>
  <xr:revisionPtr revIDLastSave="0" documentId="13_ncr:1_{FCEF6D45-08ED-479F-B392-4A0A8C8F04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rm Responses" sheetId="1" r:id="rId1"/>
    <sheet name="AllCosine" sheetId="6" r:id="rId2"/>
    <sheet name="M And F" sheetId="2" r:id="rId3"/>
    <sheet name="M And LGBTQ+" sheetId="3" r:id="rId4"/>
    <sheet name="F And LGBTQ+" sheetId="4" r:id="rId5"/>
  </sheets>
  <definedNames>
    <definedName name="cosine">AllCosine!$I$37</definedName>
    <definedName name="cosine_MandF">AllCosine!$I$37</definedName>
    <definedName name="_xlnm.Extract" localSheetId="4">'F And LGBTQ+'!$A$80:$H$80</definedName>
    <definedName name="_xlnm.Extract" localSheetId="2">'M And F'!$A$63:$G$63</definedName>
    <definedName name="_xlnm.Extract" localSheetId="3">'M And LGBTQ+'!$A$63:$G$63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6" l="1"/>
  <c r="C51" i="6"/>
  <c r="D51" i="6"/>
  <c r="E51" i="6"/>
  <c r="F51" i="6"/>
  <c r="G51" i="6"/>
  <c r="H51" i="6"/>
  <c r="U52" i="6"/>
  <c r="O32" i="6" s="1"/>
  <c r="AC50" i="6"/>
  <c r="AC51" i="6"/>
  <c r="AD51" i="6"/>
  <c r="AE51" i="6"/>
  <c r="AF51" i="6"/>
  <c r="AG51" i="6"/>
  <c r="AH51" i="6"/>
  <c r="AI51" i="6"/>
  <c r="AC52" i="6"/>
  <c r="AD52" i="6"/>
  <c r="AE52" i="6"/>
  <c r="AF52" i="6"/>
  <c r="AG52" i="6"/>
  <c r="AH52" i="6"/>
  <c r="AI52" i="6"/>
  <c r="AJ52" i="6"/>
  <c r="AD32" i="6" s="1"/>
  <c r="AC53" i="6"/>
  <c r="AD53" i="6"/>
  <c r="AE53" i="6"/>
  <c r="AF53" i="6"/>
  <c r="AG53" i="6"/>
  <c r="AC54" i="6"/>
  <c r="AD54" i="6"/>
  <c r="AE54" i="6"/>
  <c r="AF54" i="6"/>
  <c r="AG54" i="6"/>
  <c r="AC55" i="6"/>
  <c r="AD55" i="6"/>
  <c r="AE55" i="6"/>
  <c r="AF55" i="6"/>
  <c r="AG55" i="6"/>
  <c r="AC56" i="6"/>
  <c r="AD56" i="6"/>
  <c r="AE56" i="6"/>
  <c r="AF56" i="6"/>
  <c r="AG56" i="6"/>
  <c r="AC57" i="6"/>
  <c r="AD57" i="6"/>
  <c r="AE57" i="6"/>
  <c r="AF57" i="6"/>
  <c r="AG57" i="6"/>
  <c r="AC58" i="6"/>
  <c r="AD58" i="6"/>
  <c r="AE58" i="6"/>
  <c r="AF58" i="6"/>
  <c r="AG58" i="6"/>
  <c r="AC59" i="6"/>
  <c r="AD59" i="6"/>
  <c r="AE59" i="6"/>
  <c r="AF59" i="6"/>
  <c r="AG59" i="6"/>
  <c r="AC60" i="6"/>
  <c r="AD60" i="6"/>
  <c r="AE60" i="6"/>
  <c r="AF60" i="6"/>
  <c r="AG60" i="6"/>
  <c r="AC61" i="6"/>
  <c r="AD61" i="6"/>
  <c r="AE61" i="6"/>
  <c r="AF61" i="6"/>
  <c r="AG61" i="6"/>
  <c r="AC62" i="6"/>
  <c r="AD62" i="6"/>
  <c r="AE62" i="6"/>
  <c r="AF62" i="6"/>
  <c r="AG62" i="6"/>
  <c r="AC63" i="6"/>
  <c r="AD63" i="6"/>
  <c r="AE63" i="6"/>
  <c r="AF63" i="6"/>
  <c r="AG63" i="6"/>
  <c r="AC64" i="6"/>
  <c r="AD64" i="6"/>
  <c r="AE64" i="6"/>
  <c r="AF64" i="6"/>
  <c r="AG64" i="6"/>
  <c r="AC65" i="6"/>
  <c r="AD65" i="6"/>
  <c r="AE65" i="6"/>
  <c r="AF65" i="6"/>
  <c r="AG65" i="6"/>
  <c r="AC67" i="6"/>
  <c r="AC68" i="6"/>
  <c r="AD68" i="6"/>
  <c r="AE68" i="6"/>
  <c r="AF68" i="6"/>
  <c r="AG68" i="6"/>
  <c r="AH68" i="6"/>
  <c r="AI68" i="6"/>
  <c r="AC69" i="6"/>
  <c r="AD69" i="6"/>
  <c r="AE69" i="6"/>
  <c r="AF69" i="6"/>
  <c r="AG69" i="6"/>
  <c r="AH69" i="6"/>
  <c r="AI69" i="6"/>
  <c r="AJ69" i="6"/>
  <c r="AE32" i="6" s="1"/>
  <c r="AC70" i="6"/>
  <c r="AD70" i="6"/>
  <c r="AE70" i="6"/>
  <c r="AF70" i="6"/>
  <c r="AG70" i="6"/>
  <c r="AC71" i="6"/>
  <c r="AD71" i="6"/>
  <c r="AE71" i="6"/>
  <c r="AF71" i="6"/>
  <c r="AG71" i="6"/>
  <c r="AC72" i="6"/>
  <c r="AD72" i="6"/>
  <c r="AE72" i="6"/>
  <c r="AF72" i="6"/>
  <c r="AG72" i="6"/>
  <c r="AC73" i="6"/>
  <c r="AD73" i="6"/>
  <c r="AE73" i="6"/>
  <c r="AF73" i="6"/>
  <c r="AG73" i="6"/>
  <c r="AC74" i="6"/>
  <c r="AD74" i="6"/>
  <c r="AE74" i="6"/>
  <c r="AF74" i="6"/>
  <c r="AG74" i="6"/>
  <c r="AC75" i="6"/>
  <c r="AD75" i="6"/>
  <c r="AE75" i="6"/>
  <c r="AF75" i="6"/>
  <c r="AG75" i="6"/>
  <c r="AC76" i="6"/>
  <c r="AD76" i="6"/>
  <c r="AE76" i="6"/>
  <c r="AF76" i="6"/>
  <c r="AG76" i="6"/>
  <c r="AC78" i="6"/>
  <c r="AC79" i="6"/>
  <c r="AD79" i="6"/>
  <c r="AE79" i="6"/>
  <c r="AF79" i="6"/>
  <c r="AG79" i="6"/>
  <c r="AH79" i="6"/>
  <c r="AI79" i="6"/>
  <c r="AC80" i="6"/>
  <c r="AD80" i="6"/>
  <c r="AE80" i="6"/>
  <c r="AF80" i="6"/>
  <c r="AG80" i="6"/>
  <c r="AH80" i="6"/>
  <c r="AI80" i="6"/>
  <c r="AJ80" i="6"/>
  <c r="AF32" i="6" s="1"/>
  <c r="AC81" i="6"/>
  <c r="AD81" i="6"/>
  <c r="AE81" i="6"/>
  <c r="AF81" i="6"/>
  <c r="AG81" i="6"/>
  <c r="AC82" i="6"/>
  <c r="AD82" i="6"/>
  <c r="AE82" i="6"/>
  <c r="AF82" i="6"/>
  <c r="AG82" i="6"/>
  <c r="AC83" i="6"/>
  <c r="AD83" i="6"/>
  <c r="AE83" i="6"/>
  <c r="AF83" i="6"/>
  <c r="AG83" i="6"/>
  <c r="AC84" i="6"/>
  <c r="AD84" i="6"/>
  <c r="AE84" i="6"/>
  <c r="AF84" i="6"/>
  <c r="AG84" i="6"/>
  <c r="AC85" i="6"/>
  <c r="AD85" i="6"/>
  <c r="AE85" i="6"/>
  <c r="AF85" i="6"/>
  <c r="AG85" i="6"/>
  <c r="AC87" i="6"/>
  <c r="AC88" i="6"/>
  <c r="AD88" i="6"/>
  <c r="AE88" i="6"/>
  <c r="AF88" i="6"/>
  <c r="AG88" i="6"/>
  <c r="AH88" i="6"/>
  <c r="AI88" i="6"/>
  <c r="AC89" i="6"/>
  <c r="AD89" i="6"/>
  <c r="AE89" i="6"/>
  <c r="AF89" i="6"/>
  <c r="AG89" i="6"/>
  <c r="AH89" i="6"/>
  <c r="AI89" i="6"/>
  <c r="AJ89" i="6"/>
  <c r="AG32" i="6" s="1"/>
  <c r="AC90" i="6"/>
  <c r="AD90" i="6"/>
  <c r="AE90" i="6"/>
  <c r="AF90" i="6"/>
  <c r="AG90" i="6"/>
  <c r="AC91" i="6"/>
  <c r="AD91" i="6"/>
  <c r="AE91" i="6"/>
  <c r="AF91" i="6"/>
  <c r="AG91" i="6"/>
  <c r="AC92" i="6"/>
  <c r="AD92" i="6"/>
  <c r="AE92" i="6"/>
  <c r="AF92" i="6"/>
  <c r="AG92" i="6"/>
  <c r="AC93" i="6"/>
  <c r="AD93" i="6"/>
  <c r="AE93" i="6"/>
  <c r="AF93" i="6"/>
  <c r="AG93" i="6"/>
  <c r="AC94" i="6"/>
  <c r="AD94" i="6"/>
  <c r="AE94" i="6"/>
  <c r="AF94" i="6"/>
  <c r="AG94" i="6"/>
  <c r="AC96" i="6"/>
  <c r="AC97" i="6"/>
  <c r="AD97" i="6"/>
  <c r="AE97" i="6"/>
  <c r="AF97" i="6"/>
  <c r="AG97" i="6"/>
  <c r="AH97" i="6"/>
  <c r="AI97" i="6"/>
  <c r="AC98" i="6"/>
  <c r="AD98" i="6"/>
  <c r="AE98" i="6"/>
  <c r="AF98" i="6"/>
  <c r="AG98" i="6"/>
  <c r="AH98" i="6"/>
  <c r="AI98" i="6"/>
  <c r="AJ98" i="6"/>
  <c r="AH32" i="6" s="1"/>
  <c r="AC99" i="6"/>
  <c r="AD99" i="6"/>
  <c r="AE99" i="6"/>
  <c r="AF99" i="6"/>
  <c r="AG99" i="6"/>
  <c r="AC100" i="6"/>
  <c r="AD100" i="6"/>
  <c r="AE100" i="6"/>
  <c r="AF100" i="6"/>
  <c r="AG100" i="6"/>
  <c r="AC101" i="6"/>
  <c r="AD101" i="6"/>
  <c r="AE101" i="6"/>
  <c r="AF101" i="6"/>
  <c r="AG101" i="6"/>
  <c r="AC102" i="6"/>
  <c r="AD102" i="6"/>
  <c r="AE102" i="6"/>
  <c r="AF102" i="6"/>
  <c r="AG102" i="6"/>
  <c r="AC103" i="6"/>
  <c r="AD103" i="6"/>
  <c r="AE103" i="6"/>
  <c r="AF103" i="6"/>
  <c r="AG103" i="6"/>
  <c r="AC36" i="6"/>
  <c r="AC37" i="6"/>
  <c r="AD37" i="6"/>
  <c r="AE37" i="6"/>
  <c r="AF37" i="6"/>
  <c r="AG37" i="6"/>
  <c r="AH37" i="6"/>
  <c r="AI37" i="6"/>
  <c r="AC38" i="6"/>
  <c r="AD38" i="6"/>
  <c r="AE38" i="6"/>
  <c r="AF38" i="6"/>
  <c r="AG38" i="6"/>
  <c r="AH38" i="6"/>
  <c r="AI38" i="6"/>
  <c r="AJ38" i="6"/>
  <c r="AC32" i="6" s="1"/>
  <c r="AC39" i="6"/>
  <c r="AD39" i="6"/>
  <c r="AE39" i="6"/>
  <c r="AF39" i="6"/>
  <c r="AG39" i="6"/>
  <c r="AC40" i="6"/>
  <c r="AD40" i="6"/>
  <c r="AE40" i="6"/>
  <c r="AF40" i="6"/>
  <c r="AG40" i="6"/>
  <c r="AC41" i="6"/>
  <c r="AD41" i="6"/>
  <c r="AE41" i="6"/>
  <c r="AF41" i="6"/>
  <c r="AG41" i="6"/>
  <c r="AC42" i="6"/>
  <c r="AD42" i="6"/>
  <c r="AE42" i="6"/>
  <c r="AF42" i="6"/>
  <c r="AG42" i="6"/>
  <c r="AC43" i="6"/>
  <c r="AD43" i="6"/>
  <c r="AE43" i="6"/>
  <c r="AF43" i="6"/>
  <c r="AG43" i="6"/>
  <c r="AC44" i="6"/>
  <c r="AD44" i="6"/>
  <c r="AE44" i="6"/>
  <c r="AF44" i="6"/>
  <c r="AG44" i="6"/>
  <c r="AC45" i="6"/>
  <c r="AD45" i="6"/>
  <c r="AE45" i="6"/>
  <c r="AF45" i="6"/>
  <c r="AG45" i="6"/>
  <c r="AC46" i="6"/>
  <c r="AD46" i="6"/>
  <c r="AE46" i="6"/>
  <c r="AF46" i="6"/>
  <c r="AG46" i="6"/>
  <c r="AC47" i="6"/>
  <c r="AD47" i="6"/>
  <c r="AE47" i="6"/>
  <c r="AF47" i="6"/>
  <c r="AG47" i="6"/>
  <c r="N67" i="6"/>
  <c r="N68" i="6"/>
  <c r="O68" i="6"/>
  <c r="P68" i="6"/>
  <c r="Q68" i="6"/>
  <c r="R68" i="6"/>
  <c r="S68" i="6"/>
  <c r="T68" i="6"/>
  <c r="N69" i="6"/>
  <c r="O69" i="6"/>
  <c r="P69" i="6"/>
  <c r="Q69" i="6"/>
  <c r="R69" i="6"/>
  <c r="S69" i="6"/>
  <c r="T69" i="6"/>
  <c r="U69" i="6"/>
  <c r="P32" i="6" s="1"/>
  <c r="N70" i="6"/>
  <c r="O70" i="6"/>
  <c r="P70" i="6"/>
  <c r="Q70" i="6"/>
  <c r="R70" i="6"/>
  <c r="N71" i="6"/>
  <c r="O71" i="6"/>
  <c r="P71" i="6"/>
  <c r="Q71" i="6"/>
  <c r="R71" i="6"/>
  <c r="N72" i="6"/>
  <c r="O72" i="6"/>
  <c r="P72" i="6"/>
  <c r="Q72" i="6"/>
  <c r="R72" i="6"/>
  <c r="N73" i="6"/>
  <c r="O73" i="6"/>
  <c r="P73" i="6"/>
  <c r="Q73" i="6"/>
  <c r="R73" i="6"/>
  <c r="N74" i="6"/>
  <c r="O74" i="6"/>
  <c r="P74" i="6"/>
  <c r="Q74" i="6"/>
  <c r="R74" i="6"/>
  <c r="N75" i="6"/>
  <c r="O75" i="6"/>
  <c r="P75" i="6"/>
  <c r="Q75" i="6"/>
  <c r="R75" i="6"/>
  <c r="N76" i="6"/>
  <c r="O76" i="6"/>
  <c r="P76" i="6"/>
  <c r="Q76" i="6"/>
  <c r="R76" i="6"/>
  <c r="N78" i="6"/>
  <c r="N79" i="6"/>
  <c r="O79" i="6"/>
  <c r="P79" i="6"/>
  <c r="Q79" i="6"/>
  <c r="R79" i="6"/>
  <c r="S79" i="6"/>
  <c r="T79" i="6"/>
  <c r="N80" i="6"/>
  <c r="O80" i="6"/>
  <c r="P80" i="6"/>
  <c r="Q80" i="6"/>
  <c r="R80" i="6"/>
  <c r="S80" i="6"/>
  <c r="T80" i="6"/>
  <c r="U80" i="6"/>
  <c r="Q32" i="6" s="1"/>
  <c r="N81" i="6"/>
  <c r="O81" i="6"/>
  <c r="P81" i="6"/>
  <c r="Q81" i="6"/>
  <c r="R81" i="6"/>
  <c r="N82" i="6"/>
  <c r="O82" i="6"/>
  <c r="P82" i="6"/>
  <c r="Q82" i="6"/>
  <c r="R82" i="6"/>
  <c r="N83" i="6"/>
  <c r="O83" i="6"/>
  <c r="P83" i="6"/>
  <c r="Q83" i="6"/>
  <c r="R83" i="6"/>
  <c r="N84" i="6"/>
  <c r="O84" i="6"/>
  <c r="P84" i="6"/>
  <c r="Q84" i="6"/>
  <c r="R84" i="6"/>
  <c r="N85" i="6"/>
  <c r="O85" i="6"/>
  <c r="P85" i="6"/>
  <c r="Q85" i="6"/>
  <c r="R85" i="6"/>
  <c r="N87" i="6"/>
  <c r="N88" i="6"/>
  <c r="O88" i="6"/>
  <c r="P88" i="6"/>
  <c r="Q88" i="6"/>
  <c r="R88" i="6"/>
  <c r="S88" i="6"/>
  <c r="T88" i="6"/>
  <c r="N89" i="6"/>
  <c r="O89" i="6"/>
  <c r="P89" i="6"/>
  <c r="Q89" i="6"/>
  <c r="R89" i="6"/>
  <c r="S89" i="6"/>
  <c r="T89" i="6"/>
  <c r="U89" i="6"/>
  <c r="R32" i="6" s="1"/>
  <c r="N90" i="6"/>
  <c r="O90" i="6"/>
  <c r="P90" i="6"/>
  <c r="Q90" i="6"/>
  <c r="R90" i="6"/>
  <c r="N91" i="6"/>
  <c r="O91" i="6"/>
  <c r="P91" i="6"/>
  <c r="Q91" i="6"/>
  <c r="R91" i="6"/>
  <c r="N92" i="6"/>
  <c r="O92" i="6"/>
  <c r="P92" i="6"/>
  <c r="Q92" i="6"/>
  <c r="R92" i="6"/>
  <c r="N93" i="6"/>
  <c r="O93" i="6"/>
  <c r="P93" i="6"/>
  <c r="Q93" i="6"/>
  <c r="R93" i="6"/>
  <c r="N94" i="6"/>
  <c r="O94" i="6"/>
  <c r="P94" i="6"/>
  <c r="Q94" i="6"/>
  <c r="R94" i="6"/>
  <c r="N96" i="6"/>
  <c r="N97" i="6"/>
  <c r="O97" i="6"/>
  <c r="P97" i="6"/>
  <c r="Q97" i="6"/>
  <c r="R97" i="6"/>
  <c r="S97" i="6"/>
  <c r="T97" i="6"/>
  <c r="N98" i="6"/>
  <c r="O98" i="6"/>
  <c r="P98" i="6"/>
  <c r="Q98" i="6"/>
  <c r="R98" i="6"/>
  <c r="S98" i="6"/>
  <c r="T98" i="6"/>
  <c r="U98" i="6"/>
  <c r="S32" i="6" s="1"/>
  <c r="N99" i="6"/>
  <c r="O99" i="6"/>
  <c r="P99" i="6"/>
  <c r="Q99" i="6"/>
  <c r="R99" i="6"/>
  <c r="N100" i="6"/>
  <c r="O100" i="6"/>
  <c r="P100" i="6"/>
  <c r="Q100" i="6"/>
  <c r="R100" i="6"/>
  <c r="N101" i="6"/>
  <c r="O101" i="6"/>
  <c r="P101" i="6"/>
  <c r="Q101" i="6"/>
  <c r="R101" i="6"/>
  <c r="N102" i="6"/>
  <c r="O102" i="6"/>
  <c r="P102" i="6"/>
  <c r="Q102" i="6"/>
  <c r="R102" i="6"/>
  <c r="N103" i="6"/>
  <c r="O103" i="6"/>
  <c r="P103" i="6"/>
  <c r="Q103" i="6"/>
  <c r="R103" i="6"/>
  <c r="N50" i="6"/>
  <c r="N51" i="6"/>
  <c r="O51" i="6"/>
  <c r="P51" i="6"/>
  <c r="Q51" i="6"/>
  <c r="R51" i="6"/>
  <c r="S51" i="6"/>
  <c r="T51" i="6"/>
  <c r="N52" i="6"/>
  <c r="O52" i="6"/>
  <c r="P52" i="6"/>
  <c r="Q52" i="6"/>
  <c r="R52" i="6"/>
  <c r="S52" i="6"/>
  <c r="T52" i="6"/>
  <c r="N53" i="6"/>
  <c r="O53" i="6"/>
  <c r="P53" i="6"/>
  <c r="Q53" i="6"/>
  <c r="R53" i="6"/>
  <c r="N54" i="6"/>
  <c r="O54" i="6"/>
  <c r="P54" i="6"/>
  <c r="Q54" i="6"/>
  <c r="R54" i="6"/>
  <c r="N55" i="6"/>
  <c r="O55" i="6"/>
  <c r="P55" i="6"/>
  <c r="Q55" i="6"/>
  <c r="R55" i="6"/>
  <c r="N56" i="6"/>
  <c r="O56" i="6"/>
  <c r="P56" i="6"/>
  <c r="Q56" i="6"/>
  <c r="R56" i="6"/>
  <c r="N57" i="6"/>
  <c r="O57" i="6"/>
  <c r="P57" i="6"/>
  <c r="Q57" i="6"/>
  <c r="R57" i="6"/>
  <c r="N58" i="6"/>
  <c r="O58" i="6"/>
  <c r="P58" i="6"/>
  <c r="Q58" i="6"/>
  <c r="R58" i="6"/>
  <c r="N59" i="6"/>
  <c r="O59" i="6"/>
  <c r="P59" i="6"/>
  <c r="Q59" i="6"/>
  <c r="R59" i="6"/>
  <c r="N60" i="6"/>
  <c r="O60" i="6"/>
  <c r="P60" i="6"/>
  <c r="Q60" i="6"/>
  <c r="R60" i="6"/>
  <c r="N61" i="6"/>
  <c r="O61" i="6"/>
  <c r="P61" i="6"/>
  <c r="Q61" i="6"/>
  <c r="R61" i="6"/>
  <c r="N62" i="6"/>
  <c r="O62" i="6"/>
  <c r="P62" i="6"/>
  <c r="Q62" i="6"/>
  <c r="R62" i="6"/>
  <c r="N63" i="6"/>
  <c r="O63" i="6"/>
  <c r="P63" i="6"/>
  <c r="Q63" i="6"/>
  <c r="R63" i="6"/>
  <c r="N64" i="6"/>
  <c r="O64" i="6"/>
  <c r="P64" i="6"/>
  <c r="Q64" i="6"/>
  <c r="R64" i="6"/>
  <c r="N65" i="6"/>
  <c r="O65" i="6"/>
  <c r="P65" i="6"/>
  <c r="Q65" i="6"/>
  <c r="R65" i="6"/>
  <c r="N36" i="6"/>
  <c r="N37" i="6"/>
  <c r="O37" i="6"/>
  <c r="P37" i="6"/>
  <c r="Q37" i="6"/>
  <c r="R37" i="6"/>
  <c r="S37" i="6"/>
  <c r="T37" i="6"/>
  <c r="N38" i="6"/>
  <c r="O38" i="6"/>
  <c r="P38" i="6"/>
  <c r="Q38" i="6"/>
  <c r="R38" i="6"/>
  <c r="S38" i="6"/>
  <c r="T38" i="6"/>
  <c r="U38" i="6"/>
  <c r="N32" i="6" s="1"/>
  <c r="N39" i="6"/>
  <c r="O39" i="6"/>
  <c r="P39" i="6"/>
  <c r="Q39" i="6"/>
  <c r="R39" i="6"/>
  <c r="N40" i="6"/>
  <c r="O40" i="6"/>
  <c r="P40" i="6"/>
  <c r="Q40" i="6"/>
  <c r="R40" i="6"/>
  <c r="N41" i="6"/>
  <c r="O41" i="6"/>
  <c r="P41" i="6"/>
  <c r="Q41" i="6"/>
  <c r="R41" i="6"/>
  <c r="N42" i="6"/>
  <c r="O42" i="6"/>
  <c r="P42" i="6"/>
  <c r="Q42" i="6"/>
  <c r="R42" i="6"/>
  <c r="N43" i="6"/>
  <c r="O43" i="6"/>
  <c r="P43" i="6"/>
  <c r="Q43" i="6"/>
  <c r="R43" i="6"/>
  <c r="N44" i="6"/>
  <c r="O44" i="6"/>
  <c r="P44" i="6"/>
  <c r="Q44" i="6"/>
  <c r="R44" i="6"/>
  <c r="N45" i="6"/>
  <c r="O45" i="6"/>
  <c r="P45" i="6"/>
  <c r="Q45" i="6"/>
  <c r="R45" i="6"/>
  <c r="N46" i="6"/>
  <c r="O46" i="6"/>
  <c r="P46" i="6"/>
  <c r="Q46" i="6"/>
  <c r="R46" i="6"/>
  <c r="N47" i="6"/>
  <c r="O47" i="6"/>
  <c r="P47" i="6"/>
  <c r="Q47" i="6"/>
  <c r="R47" i="6"/>
  <c r="B50" i="6"/>
  <c r="B52" i="6"/>
  <c r="C52" i="6"/>
  <c r="D52" i="6"/>
  <c r="E52" i="6"/>
  <c r="F52" i="6"/>
  <c r="G52" i="6"/>
  <c r="H52" i="6"/>
  <c r="I52" i="6"/>
  <c r="C32" i="6" s="1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7" i="6"/>
  <c r="B68" i="6"/>
  <c r="C68" i="6"/>
  <c r="D68" i="6"/>
  <c r="E68" i="6"/>
  <c r="F68" i="6"/>
  <c r="G68" i="6"/>
  <c r="H68" i="6"/>
  <c r="B69" i="6"/>
  <c r="C69" i="6"/>
  <c r="D69" i="6"/>
  <c r="E69" i="6"/>
  <c r="F69" i="6"/>
  <c r="G69" i="6"/>
  <c r="H69" i="6"/>
  <c r="I69" i="6"/>
  <c r="D32" i="6" s="1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8" i="6"/>
  <c r="B79" i="6"/>
  <c r="C79" i="6"/>
  <c r="D79" i="6"/>
  <c r="E79" i="6"/>
  <c r="F79" i="6"/>
  <c r="G79" i="6"/>
  <c r="H79" i="6"/>
  <c r="B80" i="6"/>
  <c r="C80" i="6"/>
  <c r="D80" i="6"/>
  <c r="E80" i="6"/>
  <c r="F80" i="6"/>
  <c r="G80" i="6"/>
  <c r="H80" i="6"/>
  <c r="I80" i="6"/>
  <c r="E32" i="6" s="1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7" i="6"/>
  <c r="B88" i="6"/>
  <c r="C88" i="6"/>
  <c r="D88" i="6"/>
  <c r="E88" i="6"/>
  <c r="F88" i="6"/>
  <c r="G88" i="6"/>
  <c r="H88" i="6"/>
  <c r="B89" i="6"/>
  <c r="C89" i="6"/>
  <c r="D89" i="6"/>
  <c r="E89" i="6"/>
  <c r="F89" i="6"/>
  <c r="G89" i="6"/>
  <c r="H89" i="6"/>
  <c r="I89" i="6"/>
  <c r="F32" i="6" s="1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6" i="6"/>
  <c r="B97" i="6"/>
  <c r="C97" i="6"/>
  <c r="D97" i="6"/>
  <c r="E97" i="6"/>
  <c r="F97" i="6"/>
  <c r="G97" i="6"/>
  <c r="H97" i="6"/>
  <c r="B98" i="6"/>
  <c r="C98" i="6"/>
  <c r="D98" i="6"/>
  <c r="E98" i="6"/>
  <c r="F98" i="6"/>
  <c r="G98" i="6"/>
  <c r="H98" i="6"/>
  <c r="I98" i="6"/>
  <c r="G32" i="6" s="1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36" i="6"/>
  <c r="B37" i="6"/>
  <c r="C37" i="6"/>
  <c r="D37" i="6"/>
  <c r="E37" i="6"/>
  <c r="F37" i="6"/>
  <c r="G37" i="6"/>
  <c r="H37" i="6"/>
  <c r="B38" i="6"/>
  <c r="C38" i="6"/>
  <c r="D38" i="6"/>
  <c r="E38" i="6"/>
  <c r="F38" i="6"/>
  <c r="G38" i="6"/>
  <c r="H38" i="6"/>
  <c r="I38" i="6"/>
  <c r="B32" i="6" s="1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T158" i="4"/>
  <c r="T148" i="4"/>
  <c r="T139" i="4"/>
  <c r="T127" i="4"/>
  <c r="T113" i="4"/>
  <c r="O102" i="4"/>
  <c r="X81" i="3"/>
  <c r="S127" i="3"/>
  <c r="S118" i="3"/>
  <c r="S109" i="3"/>
  <c r="S99" i="3"/>
  <c r="O80" i="3"/>
  <c r="O81" i="3"/>
  <c r="O82" i="3"/>
  <c r="O83" i="3"/>
  <c r="O84" i="3"/>
  <c r="O85" i="3"/>
  <c r="O86" i="3"/>
  <c r="O88" i="3" s="1"/>
  <c r="Q79" i="3" s="1"/>
  <c r="R79" i="3" s="1"/>
  <c r="O87" i="3"/>
  <c r="O79" i="3"/>
  <c r="S97" i="3"/>
  <c r="AA79" i="3"/>
  <c r="X89" i="3"/>
  <c r="X79" i="3"/>
  <c r="W79" i="3"/>
  <c r="X80" i="3"/>
  <c r="X92" i="3" s="1"/>
  <c r="Z79" i="3" s="1"/>
  <c r="X82" i="3"/>
  <c r="X83" i="3"/>
  <c r="X84" i="3"/>
  <c r="X85" i="3"/>
  <c r="X86" i="3"/>
  <c r="X87" i="3"/>
  <c r="X88" i="3"/>
  <c r="X90" i="3"/>
  <c r="X91" i="3"/>
  <c r="W90" i="3"/>
  <c r="W88" i="3"/>
  <c r="V90" i="3"/>
  <c r="V91" i="3"/>
  <c r="V79" i="3"/>
  <c r="U87" i="3"/>
  <c r="U92" i="3"/>
  <c r="W92" i="3"/>
  <c r="Y79" i="3" s="1"/>
  <c r="T79" i="3"/>
  <c r="V92" i="3"/>
  <c r="W154" i="4"/>
  <c r="V145" i="4"/>
  <c r="U145" i="4"/>
  <c r="V154" i="4"/>
  <c r="U154" i="4"/>
  <c r="Q159" i="4"/>
  <c r="R159" i="4"/>
  <c r="S159" i="4"/>
  <c r="T159" i="4"/>
  <c r="P159" i="4"/>
  <c r="S158" i="4"/>
  <c r="R155" i="4"/>
  <c r="S155" i="4"/>
  <c r="T155" i="4"/>
  <c r="R156" i="4"/>
  <c r="S156" i="4"/>
  <c r="T156" i="4"/>
  <c r="R157" i="4"/>
  <c r="S157" i="4"/>
  <c r="T157" i="4"/>
  <c r="R158" i="4"/>
  <c r="T154" i="4"/>
  <c r="S154" i="4"/>
  <c r="R154" i="4"/>
  <c r="Q158" i="4"/>
  <c r="Q157" i="4"/>
  <c r="Q156" i="4"/>
  <c r="Q155" i="4"/>
  <c r="Q154" i="4"/>
  <c r="P158" i="4"/>
  <c r="P157" i="4"/>
  <c r="P156" i="4"/>
  <c r="P155" i="4"/>
  <c r="P154" i="4"/>
  <c r="T150" i="4"/>
  <c r="S150" i="4"/>
  <c r="Q150" i="4"/>
  <c r="R150" i="4"/>
  <c r="P150" i="4"/>
  <c r="R146" i="4"/>
  <c r="S146" i="4"/>
  <c r="T146" i="4"/>
  <c r="R147" i="4"/>
  <c r="S147" i="4"/>
  <c r="T147" i="4"/>
  <c r="R148" i="4"/>
  <c r="S148" i="4"/>
  <c r="R149" i="4"/>
  <c r="S149" i="4"/>
  <c r="T149" i="4"/>
  <c r="T145" i="4"/>
  <c r="S145" i="4"/>
  <c r="R145" i="4"/>
  <c r="Q149" i="4"/>
  <c r="Q148" i="4"/>
  <c r="Q147" i="4"/>
  <c r="Q146" i="4"/>
  <c r="Q145" i="4"/>
  <c r="P149" i="4"/>
  <c r="P148" i="4"/>
  <c r="P147" i="4"/>
  <c r="P146" i="4"/>
  <c r="P145" i="4"/>
  <c r="W136" i="4"/>
  <c r="V136" i="4"/>
  <c r="U136" i="4"/>
  <c r="Q141" i="4"/>
  <c r="R141" i="4"/>
  <c r="S141" i="4"/>
  <c r="T141" i="4"/>
  <c r="P141" i="4"/>
  <c r="R137" i="4"/>
  <c r="S137" i="4"/>
  <c r="T137" i="4"/>
  <c r="R138" i="4"/>
  <c r="S138" i="4"/>
  <c r="T138" i="4"/>
  <c r="R139" i="4"/>
  <c r="S139" i="4"/>
  <c r="R140" i="4"/>
  <c r="S140" i="4"/>
  <c r="T140" i="4"/>
  <c r="T136" i="4"/>
  <c r="S136" i="4"/>
  <c r="R136" i="4"/>
  <c r="Q140" i="4"/>
  <c r="Q139" i="4"/>
  <c r="Q138" i="4"/>
  <c r="Q137" i="4"/>
  <c r="Q136" i="4"/>
  <c r="P140" i="4"/>
  <c r="P139" i="4"/>
  <c r="P138" i="4"/>
  <c r="P137" i="4"/>
  <c r="P136" i="4"/>
  <c r="W125" i="4"/>
  <c r="V125" i="4"/>
  <c r="U125" i="4"/>
  <c r="Q132" i="4"/>
  <c r="R132" i="4"/>
  <c r="S132" i="4"/>
  <c r="T132" i="4"/>
  <c r="P132" i="4"/>
  <c r="R126" i="4"/>
  <c r="S126" i="4"/>
  <c r="T126" i="4"/>
  <c r="R127" i="4"/>
  <c r="S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T125" i="4"/>
  <c r="S125" i="4"/>
  <c r="R125" i="4"/>
  <c r="Q131" i="4"/>
  <c r="Q130" i="4"/>
  <c r="Q129" i="4"/>
  <c r="Q128" i="4"/>
  <c r="Q127" i="4"/>
  <c r="Q126" i="4"/>
  <c r="Q125" i="4"/>
  <c r="P131" i="4"/>
  <c r="P130" i="4"/>
  <c r="P129" i="4"/>
  <c r="P128" i="4"/>
  <c r="P127" i="4"/>
  <c r="P126" i="4"/>
  <c r="P125" i="4"/>
  <c r="W108" i="4"/>
  <c r="V108" i="4"/>
  <c r="U108" i="4"/>
  <c r="Q121" i="4"/>
  <c r="R121" i="4"/>
  <c r="S121" i="4"/>
  <c r="T121" i="4"/>
  <c r="P121" i="4"/>
  <c r="T109" i="4"/>
  <c r="T110" i="4"/>
  <c r="T111" i="4"/>
  <c r="T112" i="4"/>
  <c r="T114" i="4"/>
  <c r="T115" i="4"/>
  <c r="T116" i="4"/>
  <c r="T117" i="4"/>
  <c r="T118" i="4"/>
  <c r="T119" i="4"/>
  <c r="T120" i="4"/>
  <c r="T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08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R96" i="4"/>
  <c r="Q96" i="4"/>
  <c r="P96" i="4"/>
  <c r="L105" i="4"/>
  <c r="M105" i="4"/>
  <c r="N105" i="4"/>
  <c r="O105" i="4"/>
  <c r="K105" i="4"/>
  <c r="O97" i="4"/>
  <c r="O98" i="4"/>
  <c r="O99" i="4"/>
  <c r="O100" i="4"/>
  <c r="O101" i="4"/>
  <c r="O103" i="4"/>
  <c r="O104" i="4"/>
  <c r="O96" i="4"/>
  <c r="N97" i="4"/>
  <c r="N98" i="4"/>
  <c r="N99" i="4"/>
  <c r="N100" i="4"/>
  <c r="N101" i="4"/>
  <c r="N102" i="4"/>
  <c r="N103" i="4"/>
  <c r="N104" i="4"/>
  <c r="N96" i="4"/>
  <c r="M97" i="4"/>
  <c r="M98" i="4"/>
  <c r="M99" i="4"/>
  <c r="M100" i="4"/>
  <c r="M101" i="4"/>
  <c r="M102" i="4"/>
  <c r="M103" i="4"/>
  <c r="M104" i="4"/>
  <c r="M96" i="4"/>
  <c r="L104" i="4"/>
  <c r="L103" i="4"/>
  <c r="L102" i="4"/>
  <c r="L101" i="4"/>
  <c r="L100" i="4"/>
  <c r="L99" i="4"/>
  <c r="L98" i="4"/>
  <c r="L97" i="4"/>
  <c r="L96" i="4"/>
  <c r="K104" i="4"/>
  <c r="K103" i="4"/>
  <c r="K102" i="4"/>
  <c r="K101" i="4"/>
  <c r="K100" i="4"/>
  <c r="K99" i="4"/>
  <c r="K98" i="4"/>
  <c r="K97" i="4"/>
  <c r="K96" i="4"/>
  <c r="B153" i="4"/>
  <c r="C153" i="4"/>
  <c r="D153" i="4"/>
  <c r="E153" i="4"/>
  <c r="A153" i="4"/>
  <c r="B148" i="4"/>
  <c r="C148" i="4"/>
  <c r="D148" i="4"/>
  <c r="E148" i="4"/>
  <c r="A148" i="4"/>
  <c r="E143" i="4"/>
  <c r="D143" i="4"/>
  <c r="B143" i="4"/>
  <c r="C143" i="4"/>
  <c r="A143" i="4"/>
  <c r="B138" i="4"/>
  <c r="C138" i="4"/>
  <c r="D138" i="4"/>
  <c r="E138" i="4"/>
  <c r="A138" i="4"/>
  <c r="B133" i="4"/>
  <c r="C133" i="4"/>
  <c r="D133" i="4"/>
  <c r="E133" i="4"/>
  <c r="A133" i="4"/>
  <c r="E128" i="4"/>
  <c r="B128" i="4"/>
  <c r="C128" i="4"/>
  <c r="D128" i="4"/>
  <c r="A128" i="4"/>
  <c r="B123" i="4"/>
  <c r="C123" i="4"/>
  <c r="D123" i="4"/>
  <c r="E123" i="4"/>
  <c r="F123" i="4"/>
  <c r="G123" i="4"/>
  <c r="A123" i="4"/>
  <c r="B118" i="4"/>
  <c r="C118" i="4"/>
  <c r="D118" i="4"/>
  <c r="E118" i="4"/>
  <c r="F118" i="4"/>
  <c r="G118" i="4"/>
  <c r="A118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A113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A108" i="4"/>
  <c r="B103" i="4"/>
  <c r="C103" i="4"/>
  <c r="D103" i="4"/>
  <c r="E103" i="4"/>
  <c r="F103" i="4"/>
  <c r="G103" i="4"/>
  <c r="H103" i="4"/>
  <c r="I103" i="4"/>
  <c r="A103" i="4"/>
  <c r="I102" i="4"/>
  <c r="H102" i="4"/>
  <c r="G102" i="4"/>
  <c r="F102" i="4"/>
  <c r="E102" i="4"/>
  <c r="D102" i="4"/>
  <c r="C102" i="4"/>
  <c r="B102" i="4"/>
  <c r="A102" i="4"/>
  <c r="B98" i="4"/>
  <c r="C98" i="4"/>
  <c r="D98" i="4"/>
  <c r="E98" i="4"/>
  <c r="F98" i="4"/>
  <c r="G98" i="4"/>
  <c r="H98" i="4"/>
  <c r="I98" i="4"/>
  <c r="A98" i="4"/>
  <c r="I97" i="4"/>
  <c r="H97" i="4"/>
  <c r="G97" i="4"/>
  <c r="F97" i="4"/>
  <c r="E97" i="4"/>
  <c r="D97" i="4"/>
  <c r="C97" i="4"/>
  <c r="B97" i="4"/>
  <c r="A97" i="4"/>
  <c r="V125" i="3"/>
  <c r="U125" i="3"/>
  <c r="T125" i="3"/>
  <c r="P130" i="3"/>
  <c r="Q130" i="3"/>
  <c r="R130" i="3"/>
  <c r="S130" i="3"/>
  <c r="O130" i="3"/>
  <c r="S126" i="3"/>
  <c r="S128" i="3"/>
  <c r="S129" i="3"/>
  <c r="S125" i="3"/>
  <c r="R126" i="3"/>
  <c r="R127" i="3"/>
  <c r="R128" i="3"/>
  <c r="R129" i="3"/>
  <c r="R125" i="3"/>
  <c r="Q126" i="3"/>
  <c r="Q127" i="3"/>
  <c r="Q128" i="3"/>
  <c r="Q129" i="3"/>
  <c r="Q125" i="3"/>
  <c r="P129" i="3"/>
  <c r="P128" i="3"/>
  <c r="P127" i="3"/>
  <c r="P126" i="3"/>
  <c r="P125" i="3"/>
  <c r="O129" i="3"/>
  <c r="O128" i="3"/>
  <c r="O127" i="3"/>
  <c r="O126" i="3"/>
  <c r="O125" i="3"/>
  <c r="U116" i="3"/>
  <c r="V116" i="3"/>
  <c r="T116" i="3"/>
  <c r="P121" i="3"/>
  <c r="Q121" i="3"/>
  <c r="R121" i="3"/>
  <c r="S121" i="3"/>
  <c r="O121" i="3"/>
  <c r="S117" i="3"/>
  <c r="S119" i="3"/>
  <c r="S120" i="3"/>
  <c r="S116" i="3"/>
  <c r="R117" i="3"/>
  <c r="R118" i="3"/>
  <c r="R119" i="3"/>
  <c r="R120" i="3"/>
  <c r="R116" i="3"/>
  <c r="Q117" i="3"/>
  <c r="Q118" i="3"/>
  <c r="Q119" i="3"/>
  <c r="Q120" i="3"/>
  <c r="Q116" i="3"/>
  <c r="P120" i="3"/>
  <c r="P119" i="3"/>
  <c r="P118" i="3"/>
  <c r="P117" i="3"/>
  <c r="P116" i="3"/>
  <c r="O120" i="3"/>
  <c r="O119" i="3"/>
  <c r="O118" i="3"/>
  <c r="O117" i="3"/>
  <c r="O116" i="3"/>
  <c r="V107" i="3"/>
  <c r="U107" i="3"/>
  <c r="T107" i="3"/>
  <c r="P112" i="3"/>
  <c r="Q112" i="3"/>
  <c r="R112" i="3"/>
  <c r="S112" i="3"/>
  <c r="O112" i="3"/>
  <c r="S108" i="3"/>
  <c r="S110" i="3"/>
  <c r="S111" i="3"/>
  <c r="S107" i="3"/>
  <c r="R108" i="3"/>
  <c r="R109" i="3"/>
  <c r="R110" i="3"/>
  <c r="R111" i="3"/>
  <c r="R107" i="3"/>
  <c r="Q108" i="3"/>
  <c r="Q109" i="3"/>
  <c r="Q110" i="3"/>
  <c r="Q111" i="3"/>
  <c r="Q107" i="3"/>
  <c r="P111" i="3"/>
  <c r="P110" i="3"/>
  <c r="P109" i="3"/>
  <c r="P108" i="3"/>
  <c r="P107" i="3"/>
  <c r="O111" i="3"/>
  <c r="O110" i="3"/>
  <c r="O109" i="3"/>
  <c r="O107" i="3"/>
  <c r="V96" i="3"/>
  <c r="U96" i="3"/>
  <c r="T96" i="3"/>
  <c r="P103" i="3"/>
  <c r="Q103" i="3"/>
  <c r="R103" i="3"/>
  <c r="S103" i="3"/>
  <c r="O103" i="3"/>
  <c r="S98" i="3"/>
  <c r="S100" i="3"/>
  <c r="S101" i="3"/>
  <c r="S102" i="3"/>
  <c r="S96" i="3"/>
  <c r="R97" i="3"/>
  <c r="R98" i="3"/>
  <c r="R99" i="3"/>
  <c r="R100" i="3"/>
  <c r="R101" i="3"/>
  <c r="R102" i="3"/>
  <c r="R96" i="3"/>
  <c r="Q97" i="3"/>
  <c r="Q98" i="3"/>
  <c r="Q99" i="3"/>
  <c r="Q100" i="3"/>
  <c r="Q101" i="3"/>
  <c r="Q102" i="3"/>
  <c r="Q96" i="3"/>
  <c r="P102" i="3"/>
  <c r="P101" i="3"/>
  <c r="P100" i="3"/>
  <c r="P99" i="3"/>
  <c r="P98" i="3"/>
  <c r="P97" i="3"/>
  <c r="P96" i="3"/>
  <c r="O102" i="3"/>
  <c r="O101" i="3"/>
  <c r="O100" i="3"/>
  <c r="O99" i="3"/>
  <c r="O98" i="3"/>
  <c r="O97" i="3"/>
  <c r="O96" i="3"/>
  <c r="T92" i="3"/>
  <c r="P79" i="3"/>
  <c r="W80" i="3"/>
  <c r="W81" i="3"/>
  <c r="W82" i="3"/>
  <c r="W83" i="3"/>
  <c r="W84" i="3"/>
  <c r="W85" i="3"/>
  <c r="W86" i="3"/>
  <c r="W87" i="3"/>
  <c r="W89" i="3"/>
  <c r="W91" i="3"/>
  <c r="V80" i="3"/>
  <c r="V81" i="3"/>
  <c r="V82" i="3"/>
  <c r="V83" i="3"/>
  <c r="V84" i="3"/>
  <c r="V85" i="3"/>
  <c r="V86" i="3"/>
  <c r="V87" i="3"/>
  <c r="V88" i="3"/>
  <c r="V89" i="3"/>
  <c r="U91" i="3"/>
  <c r="U90" i="3"/>
  <c r="U89" i="3"/>
  <c r="U88" i="3"/>
  <c r="U86" i="3"/>
  <c r="U85" i="3"/>
  <c r="U84" i="3"/>
  <c r="U83" i="3"/>
  <c r="U82" i="3"/>
  <c r="U81" i="3"/>
  <c r="U80" i="3"/>
  <c r="U79" i="3"/>
  <c r="T91" i="3"/>
  <c r="T90" i="3"/>
  <c r="T89" i="3"/>
  <c r="T88" i="3"/>
  <c r="T87" i="3"/>
  <c r="T86" i="3"/>
  <c r="T85" i="3"/>
  <c r="T84" i="3"/>
  <c r="T83" i="3"/>
  <c r="T82" i="3"/>
  <c r="T81" i="3"/>
  <c r="T80" i="3"/>
  <c r="L88" i="3"/>
  <c r="M88" i="3"/>
  <c r="N88" i="3"/>
  <c r="K88" i="3"/>
  <c r="N80" i="3"/>
  <c r="N81" i="3"/>
  <c r="N82" i="3"/>
  <c r="N83" i="3"/>
  <c r="N84" i="3"/>
  <c r="N85" i="3"/>
  <c r="N86" i="3"/>
  <c r="N87" i="3"/>
  <c r="N79" i="3"/>
  <c r="M80" i="3"/>
  <c r="M81" i="3"/>
  <c r="M82" i="3"/>
  <c r="M83" i="3"/>
  <c r="M84" i="3"/>
  <c r="M85" i="3"/>
  <c r="M86" i="3"/>
  <c r="M87" i="3"/>
  <c r="M79" i="3"/>
  <c r="L87" i="3"/>
  <c r="L86" i="3"/>
  <c r="L85" i="3"/>
  <c r="L84" i="3"/>
  <c r="L83" i="3"/>
  <c r="L82" i="3"/>
  <c r="L81" i="3"/>
  <c r="L80" i="3"/>
  <c r="L79" i="3"/>
  <c r="K87" i="3"/>
  <c r="K86" i="3"/>
  <c r="K85" i="3"/>
  <c r="K84" i="3"/>
  <c r="K83" i="3"/>
  <c r="K82" i="3"/>
  <c r="K81" i="3"/>
  <c r="K80" i="3"/>
  <c r="K79" i="3"/>
  <c r="B136" i="3"/>
  <c r="C136" i="3"/>
  <c r="D136" i="3"/>
  <c r="E136" i="3"/>
  <c r="A136" i="3"/>
  <c r="E135" i="3"/>
  <c r="D135" i="3"/>
  <c r="C135" i="3"/>
  <c r="B135" i="3"/>
  <c r="A135" i="3"/>
  <c r="B131" i="3"/>
  <c r="C131" i="3"/>
  <c r="D131" i="3"/>
  <c r="E131" i="3"/>
  <c r="A131" i="3"/>
  <c r="E130" i="3"/>
  <c r="D130" i="3"/>
  <c r="C130" i="3"/>
  <c r="B130" i="3"/>
  <c r="A130" i="3"/>
  <c r="B126" i="3"/>
  <c r="C126" i="3"/>
  <c r="D126" i="3"/>
  <c r="E126" i="3"/>
  <c r="A126" i="3"/>
  <c r="E110" i="3"/>
  <c r="E111" i="3" s="1"/>
  <c r="D110" i="3"/>
  <c r="D111" i="3" s="1"/>
  <c r="C110" i="3"/>
  <c r="C111" i="3" s="1"/>
  <c r="B110" i="3"/>
  <c r="B111" i="3" s="1"/>
  <c r="A110" i="3"/>
  <c r="A111" i="3" s="1"/>
  <c r="E125" i="3"/>
  <c r="D125" i="3"/>
  <c r="C125" i="3"/>
  <c r="B125" i="3"/>
  <c r="A125" i="3"/>
  <c r="B121" i="3"/>
  <c r="C121" i="3"/>
  <c r="D121" i="3"/>
  <c r="E121" i="3"/>
  <c r="A121" i="3"/>
  <c r="A120" i="3"/>
  <c r="E120" i="3"/>
  <c r="D120" i="3"/>
  <c r="C120" i="3"/>
  <c r="B120" i="3"/>
  <c r="B116" i="3"/>
  <c r="C116" i="3"/>
  <c r="D116" i="3"/>
  <c r="E116" i="3"/>
  <c r="A116" i="3"/>
  <c r="E115" i="3"/>
  <c r="D115" i="3"/>
  <c r="C115" i="3"/>
  <c r="B115" i="3"/>
  <c r="A115" i="3"/>
  <c r="B106" i="3"/>
  <c r="C106" i="3"/>
  <c r="D106" i="3"/>
  <c r="E106" i="3"/>
  <c r="F106" i="3"/>
  <c r="G106" i="3"/>
  <c r="A106" i="3"/>
  <c r="G105" i="3"/>
  <c r="F105" i="3"/>
  <c r="E105" i="3"/>
  <c r="D105" i="3"/>
  <c r="C105" i="3"/>
  <c r="B105" i="3"/>
  <c r="A105" i="3"/>
  <c r="B101" i="3"/>
  <c r="C101" i="3"/>
  <c r="D101" i="3"/>
  <c r="E101" i="3"/>
  <c r="F101" i="3"/>
  <c r="G101" i="3"/>
  <c r="A101" i="3"/>
  <c r="G100" i="3"/>
  <c r="F100" i="3"/>
  <c r="E100" i="3"/>
  <c r="D100" i="3"/>
  <c r="C100" i="3"/>
  <c r="B100" i="3"/>
  <c r="A100" i="3"/>
  <c r="B96" i="3"/>
  <c r="C96" i="3"/>
  <c r="D96" i="3"/>
  <c r="E96" i="3"/>
  <c r="F96" i="3"/>
  <c r="G96" i="3"/>
  <c r="H96" i="3"/>
  <c r="I96" i="3"/>
  <c r="J96" i="3"/>
  <c r="K96" i="3"/>
  <c r="L96" i="3"/>
  <c r="M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B91" i="3"/>
  <c r="C91" i="3"/>
  <c r="D91" i="3"/>
  <c r="E91" i="3"/>
  <c r="F91" i="3"/>
  <c r="G91" i="3"/>
  <c r="H91" i="3"/>
  <c r="I91" i="3"/>
  <c r="J91" i="3"/>
  <c r="K91" i="3"/>
  <c r="L91" i="3"/>
  <c r="M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B86" i="3"/>
  <c r="C86" i="3"/>
  <c r="D86" i="3"/>
  <c r="E86" i="3"/>
  <c r="F86" i="3"/>
  <c r="G86" i="3"/>
  <c r="H86" i="3"/>
  <c r="I86" i="3"/>
  <c r="A86" i="3"/>
  <c r="I85" i="3"/>
  <c r="H85" i="3"/>
  <c r="G85" i="3"/>
  <c r="F85" i="3"/>
  <c r="E85" i="3"/>
  <c r="D85" i="3"/>
  <c r="C85" i="3"/>
  <c r="B85" i="3"/>
  <c r="A85" i="3"/>
  <c r="B81" i="3"/>
  <c r="C81" i="3"/>
  <c r="D81" i="3"/>
  <c r="E81" i="3"/>
  <c r="F81" i="3"/>
  <c r="G81" i="3"/>
  <c r="H81" i="3"/>
  <c r="I81" i="3"/>
  <c r="A81" i="3"/>
  <c r="I80" i="3"/>
  <c r="H80" i="3"/>
  <c r="G80" i="3"/>
  <c r="F80" i="3"/>
  <c r="E80" i="3"/>
  <c r="D80" i="3"/>
  <c r="C80" i="3"/>
  <c r="B80" i="3"/>
  <c r="A80" i="3"/>
  <c r="W204" i="2"/>
  <c r="V204" i="2"/>
  <c r="U204" i="2"/>
  <c r="Q209" i="2"/>
  <c r="R209" i="2"/>
  <c r="S209" i="2"/>
  <c r="T209" i="2"/>
  <c r="P209" i="2"/>
  <c r="T208" i="2"/>
  <c r="S208" i="2"/>
  <c r="S205" i="2"/>
  <c r="T205" i="2"/>
  <c r="S206" i="2"/>
  <c r="T206" i="2"/>
  <c r="S207" i="2"/>
  <c r="T207" i="2"/>
  <c r="T204" i="2"/>
  <c r="S204" i="2"/>
  <c r="R205" i="2"/>
  <c r="R206" i="2"/>
  <c r="R207" i="2"/>
  <c r="R208" i="2"/>
  <c r="R204" i="2"/>
  <c r="Q208" i="2"/>
  <c r="Q207" i="2"/>
  <c r="Q206" i="2"/>
  <c r="Q205" i="2"/>
  <c r="Q204" i="2"/>
  <c r="P208" i="2"/>
  <c r="P207" i="2"/>
  <c r="P206" i="2"/>
  <c r="P205" i="2"/>
  <c r="P204" i="2"/>
  <c r="B203" i="2"/>
  <c r="C203" i="2"/>
  <c r="D203" i="2"/>
  <c r="E203" i="2"/>
  <c r="A203" i="2"/>
  <c r="E202" i="2"/>
  <c r="D202" i="2"/>
  <c r="C202" i="2"/>
  <c r="B202" i="2"/>
  <c r="A202" i="2"/>
  <c r="B198" i="2"/>
  <c r="C198" i="2"/>
  <c r="D198" i="2"/>
  <c r="E198" i="2"/>
  <c r="A198" i="2"/>
  <c r="E197" i="2"/>
  <c r="D197" i="2"/>
  <c r="C197" i="2"/>
  <c r="B197" i="2"/>
  <c r="A197" i="2"/>
  <c r="Q171" i="2"/>
  <c r="P171" i="2"/>
  <c r="A193" i="2"/>
  <c r="Q195" i="2" s="1"/>
  <c r="E192" i="2"/>
  <c r="E193" i="2" s="1"/>
  <c r="Q199" i="2" s="1"/>
  <c r="T199" i="2" s="1"/>
  <c r="D192" i="2"/>
  <c r="D193" i="2" s="1"/>
  <c r="Q198" i="2" s="1"/>
  <c r="T198" i="2" s="1"/>
  <c r="C192" i="2"/>
  <c r="C193" i="2" s="1"/>
  <c r="Q197" i="2" s="1"/>
  <c r="T197" i="2" s="1"/>
  <c r="B192" i="2"/>
  <c r="B193" i="2" s="1"/>
  <c r="Q196" i="2" s="1"/>
  <c r="T196" i="2" s="1"/>
  <c r="A192" i="2"/>
  <c r="D188" i="2"/>
  <c r="P198" i="2" s="1"/>
  <c r="E188" i="2"/>
  <c r="P199" i="2" s="1"/>
  <c r="A188" i="2"/>
  <c r="P195" i="2" s="1"/>
  <c r="E187" i="2"/>
  <c r="D187" i="2"/>
  <c r="C187" i="2"/>
  <c r="C188" i="2" s="1"/>
  <c r="P197" i="2" s="1"/>
  <c r="A187" i="2"/>
  <c r="B187" i="2"/>
  <c r="B188" i="2" s="1"/>
  <c r="P196" i="2" s="1"/>
  <c r="Q186" i="2"/>
  <c r="D183" i="2"/>
  <c r="Q189" i="2" s="1"/>
  <c r="T189" i="2" s="1"/>
  <c r="E183" i="2"/>
  <c r="Q190" i="2" s="1"/>
  <c r="T190" i="2" s="1"/>
  <c r="A183" i="2"/>
  <c r="E182" i="2"/>
  <c r="D182" i="2"/>
  <c r="C182" i="2"/>
  <c r="C183" i="2" s="1"/>
  <c r="Q188" i="2" s="1"/>
  <c r="T188" i="2" s="1"/>
  <c r="B182" i="2"/>
  <c r="B183" i="2" s="1"/>
  <c r="Q187" i="2" s="1"/>
  <c r="T187" i="2" s="1"/>
  <c r="A182" i="2"/>
  <c r="C178" i="2"/>
  <c r="P188" i="2" s="1"/>
  <c r="D178" i="2"/>
  <c r="P189" i="2" s="1"/>
  <c r="E177" i="2"/>
  <c r="E178" i="2" s="1"/>
  <c r="P190" i="2" s="1"/>
  <c r="D177" i="2"/>
  <c r="C177" i="2"/>
  <c r="B177" i="2"/>
  <c r="B178" i="2" s="1"/>
  <c r="P187" i="2" s="1"/>
  <c r="A177" i="2"/>
  <c r="A178" i="2" s="1"/>
  <c r="P186" i="2" s="1"/>
  <c r="A172" i="2"/>
  <c r="A173" i="2" s="1"/>
  <c r="Q175" i="2" s="1"/>
  <c r="P180" i="2"/>
  <c r="S180" i="2" s="1"/>
  <c r="P179" i="2"/>
  <c r="D173" i="2"/>
  <c r="Q178" i="2" s="1"/>
  <c r="T178" i="2" s="1"/>
  <c r="E173" i="2"/>
  <c r="Q179" i="2" s="1"/>
  <c r="T179" i="2" s="1"/>
  <c r="G172" i="2"/>
  <c r="G173" i="2" s="1"/>
  <c r="Q181" i="2" s="1"/>
  <c r="T181" i="2" s="1"/>
  <c r="F172" i="2"/>
  <c r="F173" i="2" s="1"/>
  <c r="Q180" i="2" s="1"/>
  <c r="T180" i="2" s="1"/>
  <c r="E172" i="2"/>
  <c r="D172" i="2"/>
  <c r="B172" i="2"/>
  <c r="B173" i="2" s="1"/>
  <c r="Q176" i="2" s="1"/>
  <c r="T176" i="2" s="1"/>
  <c r="C172" i="2"/>
  <c r="C173" i="2" s="1"/>
  <c r="Q177" i="2" s="1"/>
  <c r="T177" i="2" s="1"/>
  <c r="G167" i="2"/>
  <c r="G168" i="2" s="1"/>
  <c r="P181" i="2" s="1"/>
  <c r="F167" i="2"/>
  <c r="F168" i="2" s="1"/>
  <c r="E167" i="2"/>
  <c r="E168" i="2" s="1"/>
  <c r="D167" i="2"/>
  <c r="D168" i="2" s="1"/>
  <c r="P178" i="2" s="1"/>
  <c r="C167" i="2"/>
  <c r="C168" i="2" s="1"/>
  <c r="P177" i="2" s="1"/>
  <c r="B167" i="2"/>
  <c r="B168" i="2" s="1"/>
  <c r="P176" i="2" s="1"/>
  <c r="A167" i="2"/>
  <c r="A168" i="2" s="1"/>
  <c r="P175" i="2" s="1"/>
  <c r="Q170" i="2"/>
  <c r="T170" i="2" s="1"/>
  <c r="M163" i="2"/>
  <c r="L162" i="2"/>
  <c r="L163" i="2" s="1"/>
  <c r="Q169" i="2" s="1"/>
  <c r="T169" i="2" s="1"/>
  <c r="K162" i="2"/>
  <c r="K163" i="2" s="1"/>
  <c r="Q168" i="2" s="1"/>
  <c r="T168" i="2" s="1"/>
  <c r="J162" i="2"/>
  <c r="J163" i="2" s="1"/>
  <c r="Q167" i="2" s="1"/>
  <c r="T167" i="2" s="1"/>
  <c r="I162" i="2"/>
  <c r="I163" i="2" s="1"/>
  <c r="Q166" i="2" s="1"/>
  <c r="T166" i="2" s="1"/>
  <c r="H162" i="2"/>
  <c r="H163" i="2" s="1"/>
  <c r="Q165" i="2" s="1"/>
  <c r="T165" i="2" s="1"/>
  <c r="G162" i="2"/>
  <c r="G163" i="2" s="1"/>
  <c r="Q164" i="2" s="1"/>
  <c r="T164" i="2" s="1"/>
  <c r="F162" i="2"/>
  <c r="F163" i="2" s="1"/>
  <c r="Q163" i="2" s="1"/>
  <c r="T163" i="2" s="1"/>
  <c r="E162" i="2"/>
  <c r="E163" i="2" s="1"/>
  <c r="Q162" i="2" s="1"/>
  <c r="T162" i="2" s="1"/>
  <c r="D162" i="2"/>
  <c r="D163" i="2" s="1"/>
  <c r="Q161" i="2" s="1"/>
  <c r="T161" i="2" s="1"/>
  <c r="C162" i="2"/>
  <c r="C163" i="2" s="1"/>
  <c r="Q160" i="2" s="1"/>
  <c r="T160" i="2" s="1"/>
  <c r="B162" i="2"/>
  <c r="B163" i="2" s="1"/>
  <c r="Q159" i="2" s="1"/>
  <c r="T159" i="2" s="1"/>
  <c r="A162" i="2"/>
  <c r="A163" i="2" s="1"/>
  <c r="Q158" i="2" s="1"/>
  <c r="M158" i="2"/>
  <c r="P170" i="2" s="1"/>
  <c r="L157" i="2"/>
  <c r="L158" i="2" s="1"/>
  <c r="P169" i="2" s="1"/>
  <c r="K157" i="2"/>
  <c r="K158" i="2" s="1"/>
  <c r="P168" i="2" s="1"/>
  <c r="J157" i="2"/>
  <c r="J158" i="2" s="1"/>
  <c r="P167" i="2" s="1"/>
  <c r="I157" i="2"/>
  <c r="I158" i="2" s="1"/>
  <c r="P166" i="2" s="1"/>
  <c r="H157" i="2"/>
  <c r="H158" i="2" s="1"/>
  <c r="P165" i="2" s="1"/>
  <c r="G157" i="2"/>
  <c r="G158" i="2" s="1"/>
  <c r="P164" i="2" s="1"/>
  <c r="F157" i="2"/>
  <c r="F158" i="2" s="1"/>
  <c r="P163" i="2" s="1"/>
  <c r="E157" i="2"/>
  <c r="E158" i="2" s="1"/>
  <c r="P162" i="2" s="1"/>
  <c r="D157" i="2"/>
  <c r="D158" i="2" s="1"/>
  <c r="P161" i="2" s="1"/>
  <c r="C157" i="2"/>
  <c r="C158" i="2" s="1"/>
  <c r="P160" i="2" s="1"/>
  <c r="B157" i="2"/>
  <c r="B158" i="2" s="1"/>
  <c r="P159" i="2" s="1"/>
  <c r="A157" i="2"/>
  <c r="A158" i="2" s="1"/>
  <c r="P158" i="2" s="1"/>
  <c r="I149" i="2"/>
  <c r="I150" i="2" s="1"/>
  <c r="L152" i="2" s="1"/>
  <c r="O152" i="2" s="1"/>
  <c r="H149" i="2"/>
  <c r="H150" i="2" s="1"/>
  <c r="L151" i="2" s="1"/>
  <c r="O151" i="2" s="1"/>
  <c r="H144" i="2"/>
  <c r="H145" i="2" s="1"/>
  <c r="K151" i="2" s="1"/>
  <c r="N151" i="2" s="1"/>
  <c r="K148" i="2"/>
  <c r="N148" i="2" s="1"/>
  <c r="K147" i="2"/>
  <c r="M147" i="2" s="1"/>
  <c r="K144" i="2"/>
  <c r="G150" i="2"/>
  <c r="L150" i="2" s="1"/>
  <c r="O150" i="2" s="1"/>
  <c r="G149" i="2"/>
  <c r="F149" i="2"/>
  <c r="F150" i="2" s="1"/>
  <c r="L149" i="2" s="1"/>
  <c r="O149" i="2" s="1"/>
  <c r="F144" i="2"/>
  <c r="F145" i="2" s="1"/>
  <c r="K149" i="2" s="1"/>
  <c r="E149" i="2"/>
  <c r="E150" i="2" s="1"/>
  <c r="L148" i="2" s="1"/>
  <c r="O148" i="2" s="1"/>
  <c r="E144" i="2"/>
  <c r="E145" i="2" s="1"/>
  <c r="D149" i="2"/>
  <c r="D150" i="2" s="1"/>
  <c r="L147" i="2" s="1"/>
  <c r="O147" i="2" s="1"/>
  <c r="D144" i="2"/>
  <c r="D145" i="2" s="1"/>
  <c r="C149" i="2"/>
  <c r="C150" i="2" s="1"/>
  <c r="L146" i="2" s="1"/>
  <c r="O146" i="2" s="1"/>
  <c r="C144" i="2"/>
  <c r="C145" i="2" s="1"/>
  <c r="K146" i="2" s="1"/>
  <c r="N146" i="2" s="1"/>
  <c r="B149" i="2"/>
  <c r="B150" i="2" s="1"/>
  <c r="L145" i="2" s="1"/>
  <c r="O145" i="2" s="1"/>
  <c r="B144" i="2"/>
  <c r="B145" i="2" s="1"/>
  <c r="K145" i="2" s="1"/>
  <c r="A149" i="2"/>
  <c r="A150" i="2" s="1"/>
  <c r="L144" i="2" s="1"/>
  <c r="A144" i="2"/>
  <c r="A145" i="2" s="1"/>
  <c r="I144" i="2"/>
  <c r="I145" i="2" s="1"/>
  <c r="K152" i="2" s="1"/>
  <c r="G144" i="2"/>
  <c r="G145" i="2" s="1"/>
  <c r="K150" i="2" s="1"/>
  <c r="W145" i="4" l="1"/>
  <c r="R186" i="2"/>
  <c r="P191" i="2"/>
  <c r="S186" i="2"/>
  <c r="R196" i="2"/>
  <c r="S196" i="2"/>
  <c r="R181" i="2"/>
  <c r="S181" i="2"/>
  <c r="R190" i="2"/>
  <c r="S190" i="2"/>
  <c r="R179" i="2"/>
  <c r="P200" i="2"/>
  <c r="S195" i="2"/>
  <c r="R195" i="2"/>
  <c r="R200" i="2" s="1"/>
  <c r="S175" i="2"/>
  <c r="S182" i="2" s="1"/>
  <c r="U175" i="2" s="1"/>
  <c r="P182" i="2"/>
  <c r="S188" i="2"/>
  <c r="R188" i="2"/>
  <c r="S199" i="2"/>
  <c r="R199" i="2"/>
  <c r="R177" i="2"/>
  <c r="S177" i="2"/>
  <c r="R178" i="2"/>
  <c r="S178" i="2"/>
  <c r="S187" i="2"/>
  <c r="R187" i="2"/>
  <c r="R197" i="2"/>
  <c r="S197" i="2"/>
  <c r="S189" i="2"/>
  <c r="R189" i="2"/>
  <c r="Q200" i="2"/>
  <c r="T195" i="2"/>
  <c r="T200" i="2" s="1"/>
  <c r="V195" i="2" s="1"/>
  <c r="R176" i="2"/>
  <c r="S176" i="2"/>
  <c r="Q191" i="2"/>
  <c r="S198" i="2"/>
  <c r="R198" i="2"/>
  <c r="T186" i="2"/>
  <c r="T191" i="2" s="1"/>
  <c r="V186" i="2" s="1"/>
  <c r="R180" i="2"/>
  <c r="S179" i="2"/>
  <c r="N147" i="2"/>
  <c r="T175" i="2"/>
  <c r="T182" i="2" s="1"/>
  <c r="V175" i="2" s="1"/>
  <c r="R175" i="2"/>
  <c r="Q182" i="2"/>
  <c r="S165" i="2"/>
  <c r="R165" i="2"/>
  <c r="R158" i="2"/>
  <c r="S158" i="2"/>
  <c r="R162" i="2"/>
  <c r="S162" i="2"/>
  <c r="R170" i="2"/>
  <c r="S170" i="2"/>
  <c r="S166" i="2"/>
  <c r="R166" i="2"/>
  <c r="R159" i="2"/>
  <c r="S159" i="2"/>
  <c r="N149" i="2"/>
  <c r="M149" i="2"/>
  <c r="R169" i="2"/>
  <c r="S169" i="2"/>
  <c r="R163" i="2"/>
  <c r="S163" i="2"/>
  <c r="K153" i="2"/>
  <c r="R160" i="2"/>
  <c r="S160" i="2"/>
  <c r="S164" i="2"/>
  <c r="R164" i="2"/>
  <c r="R168" i="2"/>
  <c r="S168" i="2"/>
  <c r="M145" i="2"/>
  <c r="N145" i="2"/>
  <c r="R161" i="2"/>
  <c r="S161" i="2"/>
  <c r="M152" i="2"/>
  <c r="N152" i="2"/>
  <c r="R167" i="2"/>
  <c r="S167" i="2"/>
  <c r="T158" i="2"/>
  <c r="T171" i="2" s="1"/>
  <c r="V158" i="2" s="1"/>
  <c r="M150" i="2"/>
  <c r="N150" i="2"/>
  <c r="O144" i="2"/>
  <c r="O153" i="2" s="1"/>
  <c r="Q144" i="2" s="1"/>
  <c r="M144" i="2"/>
  <c r="M153" i="2" s="1"/>
  <c r="L153" i="2"/>
  <c r="M151" i="2"/>
  <c r="N144" i="2"/>
  <c r="M148" i="2"/>
  <c r="M146" i="2"/>
  <c r="R182" i="2" l="1"/>
  <c r="S200" i="2"/>
  <c r="U195" i="2" s="1"/>
  <c r="W195" i="2" s="1"/>
  <c r="S191" i="2"/>
  <c r="U186" i="2" s="1"/>
  <c r="R191" i="2"/>
  <c r="W186" i="2" s="1"/>
  <c r="W175" i="2"/>
  <c r="S171" i="2"/>
  <c r="U158" i="2" s="1"/>
  <c r="N153" i="2"/>
  <c r="P144" i="2" s="1"/>
  <c r="R144" i="2" s="1"/>
  <c r="R171" i="2"/>
  <c r="W158" i="2" s="1"/>
</calcChain>
</file>

<file path=xl/sharedStrings.xml><?xml version="1.0" encoding="utf-8"?>
<sst xmlns="http://schemas.openxmlformats.org/spreadsheetml/2006/main" count="4006" uniqueCount="365">
  <si>
    <t>Timestamp</t>
  </si>
  <si>
    <t>รบกวนระบุเพศให้เราทีน้าาาาา</t>
  </si>
  <si>
    <t>แกๆ แกอยู่ปีไหนอะ เราอยากรู้จักกกก</t>
  </si>
  <si>
    <t>ปกติแล้ว แกสั่งของออนไลน์บ่อยมะ (ภายในประเทศ) ??</t>
  </si>
  <si>
    <t>ปกติแล้ว แกสั่งของออนไลน์บ่อยมะ (นอกประเทศ) ??</t>
  </si>
  <si>
    <t>ปกติแล้วแกชอบสั่งซื้อในแอปไหนอะ แนะนำเราหน่อยสิ</t>
  </si>
  <si>
    <t>แล้วแก…ชอบซื้อของประเภทไหนบ้างอะ !!!!</t>
  </si>
  <si>
    <t>อืมมม แล้วแกชอบชำระเงินแบบไหนอะ ????</t>
  </si>
  <si>
    <t>อยากให้มีการส่งของจากบริษัทไหนเอ่ยยยย ???</t>
  </si>
  <si>
    <t>อยากบอกอะไรกับพวกเราไหมงับบบ ขอบคุณน้าาา 😍</t>
  </si>
  <si>
    <t>Score</t>
  </si>
  <si>
    <t>ชาย</t>
  </si>
  <si>
    <t>ปี 1 ใสๆค่าาาาาา</t>
  </si>
  <si>
    <t>3 ครั้ง / 1 สัปดาห์</t>
  </si>
  <si>
    <t>Shopee</t>
  </si>
  <si>
    <t>เสื้อผ้า / แฟชั่น</t>
  </si>
  <si>
    <t>เก็บเงินปลายทางค้าบบ</t>
  </si>
  <si>
    <t>Kerry Express</t>
  </si>
  <si>
    <t>ปี 2 กำลังดีค้าบบบ</t>
  </si>
  <si>
    <t>1-2 ครั้ง / 1 เดือน</t>
  </si>
  <si>
    <t>1-2 ครั้ง / 3 เดือน</t>
  </si>
  <si>
    <t>Shopee, LAZADA, Official website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</si>
  <si>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</si>
  <si>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เก็บเงินปลายทางค้าบบ, โอน/ชำระผ่านบัญชีธนาคาร, ชำระเงินผ่านตัวแอปโดยตรงเลยย</t>
  </si>
  <si>
    <t>Kerry Express, ThaiPost(EMS), DHL Express</t>
  </si>
  <si>
    <t>1 ครั้ง/ 1 สัปดาห์</t>
  </si>
  <si>
    <t>เครื่องใช้ไฟฟ้าภายในบ้าน, อุปกรณ์อิเล็กทรอนิกส์ / อุปกรณ์เสริม</t>
  </si>
  <si>
    <t>โอน/ชำระผ่านบัญชีธนาคาร, ชำระเงินผ่านตัวแอปโดยตรงเลยย</t>
  </si>
  <si>
    <t>แจกของใน shoppee หน่อย</t>
  </si>
  <si>
    <t>หญิง</t>
  </si>
  <si>
    <t>Shopee, Instagram (Market), Facebook  (Market)</t>
  </si>
  <si>
    <t>ของใช้ส่วนตัว, เครื่องเขียน / หนังสือ, อุปกรณ์อิเล็กทรอนิกส์ / อุปกรณ์เสริม, เฟอร์นิเจอร์ / ของตกแต่งบ้าน, ต้นไม้</t>
  </si>
  <si>
    <t>โอน/ชำระผ่านบัญชีธนาคาร</t>
  </si>
  <si>
    <t>Kerry Express, J&amp;T Express, Flash, DHL Express, Ninja Van</t>
  </si>
  <si>
    <t>ขอเป็นการส่งที่ปลอดภัยไม่ใช่มาแบบกล่องบุบ</t>
  </si>
  <si>
    <t>Shopee, AliExpress</t>
  </si>
  <si>
    <t>เสื้อผ้า / แฟชั่น, ของใช้ส่วนตัว, กระถางต้นไม้ทีละเยอะๆ</t>
  </si>
  <si>
    <t>Kerry Express, J&amp;T Express, Flash, BEST Express, ThaiPost(EMS), DHL Express, Ninja Van</t>
  </si>
  <si>
    <t>สู้ๆนะ</t>
  </si>
  <si>
    <t>Shopee, LAZADA, Amazon, eBay, JD CENTRAL, Instagram (Market), Facebook  (Market), LINE Shopping, AliExpress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</si>
  <si>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</si>
  <si>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</si>
  <si>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1ครั้งต่อปีหรืออาจไม่สั่งเลย</t>
  </si>
  <si>
    <t>ไม่เคยซื้อเลยงะะะ ไม่น้าาาาาาาาาา</t>
  </si>
  <si>
    <t>Shopee, LAZADA</t>
  </si>
  <si>
    <t>ของใช้ส่วนตัว, อุปกรณ์อิเล็กทรอนิกส์ / อุปกรณ์เสริม</t>
  </si>
  <si>
    <t>ชำระเงินผ่านตัวแอปโดยตรงเลยย</t>
  </si>
  <si>
    <t>ของผมปีหนึงเต็มที่ก็3ครั้งอะครับ=w=ให้ตัวเลือกมาอย่างนั่นไม่รู้จะเลือกไรดี</t>
  </si>
  <si>
    <t>ปี 3 เหนื่อยยยยจังเลยค้าบบบบบ</t>
  </si>
  <si>
    <t>Shopee, LAZADA, Facebook  (Market)</t>
  </si>
  <si>
    <t>เครื่องเขียน / หนังสือ, อุปกรณ์อิเล็กทรอนิกส์ / อุปกรณ์เสริม, ยานยนต์ / อุปกรณ์เสริม</t>
  </si>
  <si>
    <t>หักผ่านบัตร เครดิต /เดบิต โลดดดด, โอน/ชำระผ่านบัญชีธนาคาร</t>
  </si>
  <si>
    <t>Kerry Express, ThaiPost(EMS)</t>
  </si>
  <si>
    <t>เพศทางเลือก</t>
  </si>
  <si>
    <t>ของใช้ส่วนตัว</t>
  </si>
  <si>
    <t>หักผ่านบัตร เครดิต /เดบิต โลดดดด</t>
  </si>
  <si>
    <t>DHL Express</t>
  </si>
  <si>
    <t>Shopee, Instagram (Market), LINE Shopping</t>
  </si>
  <si>
    <t>เสื้อผ้า / แฟชั่น, ของใช้ส่วนตัว, เครื่องประดับ,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</si>
  <si>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BEST Express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</si>
  <si>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</t>
  </si>
  <si>
    <t>Kerry Express, Flash</t>
  </si>
  <si>
    <t>กูยังไม่รู้เลยว่า มึงให้กูทำไปทำไม</t>
  </si>
  <si>
    <t>Shopee, Instagram (Market)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</si>
  <si>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</si>
  <si>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ThaiPost(EMS)</t>
  </si>
  <si>
    <t>เก็บเงินปลายทางค้าบบ, โอน/ชำระผ่านบัญชีธนาคาร</t>
  </si>
  <si>
    <t>J&amp;T Express, Flash, Ninja Van</t>
  </si>
  <si>
    <t>-</t>
  </si>
  <si>
    <t>1-3 ครั้ง ต่อ 1 ปี</t>
  </si>
  <si>
    <t>อุปกรณ์อิเล็กทรอนิกส์ / อุปกรณ์เสริม</t>
  </si>
  <si>
    <t xml:space="preserve">เพิ่มตัวเลือกอื่นๆในข้อ ซื้อของนอกประเทศ หน่อยครับ </t>
  </si>
  <si>
    <t>ของใช้ส่วนตัว, อาหารเสริม / สุขภาพ ความงาม, เครื่องเขียน / หนังสือ, อุปกรณ์กีฬา, อุปกรณ์อิเล็กทรอนิกส์ / อุปกรณ์เสริม, ของกินนน</t>
  </si>
  <si>
    <t>เก็บเงินปลายทางค้าบบ, หักผ่านบัตร เครดิต /เดบิต โลดดดด</t>
  </si>
  <si>
    <t>เสื้อผ้า / แฟชั่น, ของใช้ส่วนตัว, เครื่องเขียน / หนังสือ, 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</si>
  <si>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ชำระผ่าน ATM, โอน/ชำระผ่านบัญชีธนาคาร, ชำระเงินผ่านตัวแอปโดยตรงเลยย</t>
  </si>
  <si>
    <t>Kerry Express, J&amp;T Express, DHL Express</t>
  </si>
  <si>
    <t>เสื้อผ้า / แฟชั่น, ของใช้ส่วนตัว, เครื่องประดับ, เครื่องเขียน / หนังสือ, เครื่องใช้ไฟฟ้าภายในบ้าน, อุปกรณ์อิเล็กทรอนิกส์ / อุปกรณ์เสริม</t>
  </si>
  <si>
    <t>หักผ่านบัตร เครดิต /เดบิต โลดดดด, โอน/ชำระผ่านบัญชีธนาคาร, ชำระเงินผ่านตัวแอปโดยตรงเลยย</t>
  </si>
  <si>
    <t>Kerry Express, J&amp;T Express, Flash, DHL 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</si>
  <si>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t>
  </si>
  <si>
    <t>Kerry Express, J&amp;T Express, Flash, BEST Express, ThaiPost(EMS), DHL Express</t>
  </si>
  <si>
    <t>Kerry Express, DHL Express</t>
  </si>
  <si>
    <t>ขอให้โชคดี เก็ท A ค่า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</si>
  <si>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</si>
  <si>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เสื้อผ้า / แฟชั่น, ของใช้ส่วนตัว, เครื่องประดับ, เครื่องเขียน / หนังสือ, อุปกรณ์อิเล็กทรอนิกส์ / อุปกรณ์เสริม, เฟอร์นิเจอร์ / ของตกแต่งบ้าน, ขนมต่างๆ</t>
  </si>
  <si>
    <t>Flash, DHL Express</t>
  </si>
  <si>
    <t>สู้ๆค่าาา✌🏻</t>
  </si>
  <si>
    <t>Shopee, Amazon, eBay, Facebook  (Market)</t>
  </si>
  <si>
    <t>อาหารเสริม / สุขภาพ ความงาม, เครื่องเขียน / หนังสือ</t>
  </si>
  <si>
    <t>Kerry Express, Flash, ThaiPost(EMS)</t>
  </si>
  <si>
    <t>ความทรงจำเป็นรูปแบบหนึ่งของการพบปะ การลืมเลือนเป็นรูปแบบหนึ่งของอิสรภาพ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</si>
  <si>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</t>
  </si>
  <si>
    <t>Kerry Express, J&amp;T Express, Flash, BEST Express, ThaiPost(EMS)</t>
  </si>
  <si>
    <t>เคยไม่กี่ครั้ง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</si>
  <si>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ขนมต่างๆ</t>
  </si>
  <si>
    <t>เสื้อผ้า / แฟชั่น, เครื่องประดับ, อุปกรณ์กีฬา</t>
  </si>
  <si>
    <t>ดีมากค้าบ</t>
  </si>
  <si>
    <t>1-2 ครั้งต่อปี</t>
  </si>
  <si>
    <t>เสื้อผ้า / แฟชั่น, อุปกรณ์อิเล็กทรอนิกส์ / อุปกรณ์เสริม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</si>
  <si>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t>
  </si>
  <si>
    <t>Shopee, JD CENTRAL, AliExpress</t>
  </si>
  <si>
    <t>ของใช้ส่วนตัว, เครื่องเขียน / หนังสือ, เครื่องใช้ไฟฟ้าภายในบ้าน, อุปกรณ์ท่องเที่ยว, อุปกรณ์อิเล็กทรอนิกส์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</si>
  <si>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ชำระเงินผ่านตัวแอปโดยตรงเลยย</t>
  </si>
  <si>
    <t>Kerry Express, J&amp;T Express, Flash</t>
  </si>
  <si>
    <t>LAZADA</t>
  </si>
  <si>
    <t>เก็บเงินปลายทางค้าบบ, ชำระเงินผ่านตัวแอปโดยตรงเลยย</t>
  </si>
  <si>
    <t>Kerry Express, J&amp;T Express, Flash, BEST Express, DHL Express</t>
  </si>
  <si>
    <t>เสื้อผ้า / แฟชั่น, ของใช้ส่วนตัว, เครื่องประดับ, อุปกรณ์อิเล็กทรอนิกส์ / อุปกรณ์เสริม, ขนมต่างๆ</t>
  </si>
  <si>
    <t>ครับ</t>
  </si>
  <si>
    <t>Kerry Express, J&amp;T Express, ThaiPost(EMS), Ninja Van</t>
  </si>
  <si>
    <t>อยากกินชาบูครับ ชาบูน้ำดำคือดาเบสท์</t>
  </si>
  <si>
    <t>เคยซื้อครั้งเดียว</t>
  </si>
  <si>
    <t>Kerry Express, J&amp;T Express</t>
  </si>
  <si>
    <t>ไม่บอกหรอกเขิล</t>
  </si>
  <si>
    <t>เสื้อผ้า / แฟชั่น, ของใช้ส่วนตัว, อุปกรณ์อิเล็กทรอนิกส์ / อุปกรณ์เสริม</t>
  </si>
  <si>
    <t>Flash</t>
  </si>
  <si>
    <t>J&amp;T Express, ThaiPost(EMS)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</si>
  <si>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ขนมต่างๆ</t>
  </si>
  <si>
    <t>J&amp;T Express</t>
  </si>
  <si>
    <t>ไม่มีค่า</t>
  </si>
  <si>
    <t>หักผ่านบัตร เครดิต /เดบิต โลดดดด, ชำระเงินผ่านตัวแอปโดยตรงเลยย</t>
  </si>
  <si>
    <t>เสื้อผ้า / แฟชั่น, ของใช้ส่วนตัว, เครื่องประดับ, เครื่องใช้ไฟฟ้าภายในบ้าน</t>
  </si>
  <si>
    <t>เสื้อผ้า / แฟชั่น, ของใช้ส่วนตัว, เครื่องประดับ, เครื่องเขียน / หนังสือ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</si>
  <si>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</t>
  </si>
  <si>
    <t>Shopee, LAZADA, JD CENTRAL</t>
  </si>
  <si>
    <t>ปี 4 ใกล้ตายแน้ววว ช่วยด้วยยยย</t>
  </si>
  <si>
    <t>อันไหนก็ได้ที่มาส่งถึงบ้าน</t>
  </si>
  <si>
    <t>ไม่มี เราไม่รู้จักนาย</t>
  </si>
  <si>
    <t>ของใช้ส่วนตัว, เครื่องใช้ไฟฟ้าภายในบ้าน</t>
  </si>
  <si>
    <t>เครื่องใช้ไฟฟ้าภายในบ้าน, อุปกรณ์กีฬา, อาหาร / ขนม</t>
  </si>
  <si>
    <t>Instagram (Market), ทวิตเตอร์</t>
  </si>
  <si>
    <t>เสื้อผ้า / แฟชั่น, อาหาร / ขนม</t>
  </si>
  <si>
    <t>ThaiPost(EMS)</t>
  </si>
  <si>
    <t>LAZADA, Instagram (Market), Facebook  (Market)</t>
  </si>
  <si>
    <t>ของใช้ส่วนตัว, เครื่องประดับ, เครื่องเขียน / หนังสือ</t>
  </si>
  <si>
    <t>Kerry Express, J&amp;T Express, Flash, ThaiPost, DHL Express</t>
  </si>
  <si>
    <t>หยั่กกิงหมากาทู้</t>
  </si>
  <si>
    <t>อุปกรณ์อิเล็กทรอนิกส์ / อุปกรณ์เสริม, อาหาร / ขนม</t>
  </si>
  <si>
    <t>ไม่!</t>
  </si>
  <si>
    <t>เครื่องเขียน / หนังสือ,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</si>
  <si>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t>
  </si>
  <si>
    <t>Kerry Express, J&amp;T Express, Flash, BEST Express, ThaiPost, DHL Express, Ninja Van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</si>
  <si>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อาหาร / ขนม</t>
  </si>
  <si>
    <t>Kerry Express, J&amp;T Express, Flash, Shopee express</t>
  </si>
  <si>
    <t>สู้ๆฮ้าฟฟฟฟฟฟฟ</t>
  </si>
  <si>
    <t>Shopee, LAZADA, Amazon, eBay, Taobao คือที่สุดของคลังแสงสายช็อป ไอเลิป</t>
  </si>
  <si>
    <t>ของใช้ส่วนตัว, เครื่องใช้ไฟฟ้าภายในบ้าน, อุปกรณ์กีฬา, อุปกรณ์ท่องเที่ยว, อุปกรณ์อิเล็กทรอนิกส์ / อุปกรณ์เสริม, เฟอร์นิเจอร์ / ของตกแต่งบ้าน</t>
  </si>
  <si>
    <t>ThaiPost, J&amp;T/Best/Flash  คือพัก ชอบดองของ</t>
  </si>
  <si>
    <t>Shopee, Instagram (Market), Facebook  (Market), LINE Shopping</t>
  </si>
  <si>
    <t>เสื้อผ้า / แฟชั่น, ของใช้ส่วนตัว, อาหารเสริม / สุขภาพ ความงาม, อาหาร / ขนม, จาน แก้ว ของตกแต่งบ้าน หนังสือ</t>
  </si>
  <si>
    <t>Kerry Express, Flash, ThaiPost</t>
  </si>
  <si>
    <t>ถ้าแบบสอบถามนี้ต้องให้อาจารย์เห็นแนะนำให้ใช้คำที่เป็นทางการมากกว่านี้ค่า</t>
  </si>
  <si>
    <t>เสื้อผ้า / แฟชั่น, ของใช้ส่วนตัว, เครื่องประดับ, เครื่องเขียน / หนังสือ, เฟอร์นิเจอร์ / ของตกแต่งบ้าน, อาหาร / ขนม</t>
  </si>
  <si>
    <t>ปี 6 นี่แหละบ้านพี่</t>
  </si>
  <si>
    <t>นานๆ ครั้ง</t>
  </si>
  <si>
    <t>เสื้อผ้า / แฟชั่น, เครื่องประดับ, อาหารเสริม / สุขภาพ ความงาม</t>
  </si>
  <si>
    <t>ชำระผ่าน ATM, โอน/ชำระผ่านบัญชีธนาคาร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</si>
  <si>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อุปกรณ์เสริม, อาหาร / ขนม</t>
  </si>
  <si>
    <t>เก็บเงินปลายทางค้าบบ, หักผ่านบัตร เครดิต /เดบิต โลดดดด, ชำระผ่าน ATM, โอน/ชำระผ่านบัญชีธนาคาร</t>
  </si>
  <si>
    <t>เสื้อผ้า / แฟชั่น, ของใช้ส่วนตัว, อาหารเสริม / สุขภาพ ความงาม, เฟอร์นิเจอร์ / ของตกแต่งบ้าน, อาหาร / ขนม</t>
  </si>
  <si>
    <t>Kerry Express, J&amp;T Express, Flash, ThaiPost</t>
  </si>
  <si>
    <t>สู้ๆค้าบ</t>
  </si>
  <si>
    <t>Shopee,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</si>
  <si>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</si>
  <si>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อาหาร / ขนม</t>
  </si>
  <si>
    <t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t>
  </si>
  <si>
    <t>นานๆครั้งแต่ถ้าเลือกได้จะเลือกซื้อในประเทศก่อนเพราะใช่เวลาส่งน้อย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</si>
  <si>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ต้นไม้</t>
  </si>
  <si>
    <t>อยากบอกว่าหมดไปแต่ละเดือนไม่น้อยเลยครับ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</si>
  <si>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ของตกแต่งบ้าน, อาหาร / ขนม</t>
  </si>
  <si>
    <t>J&amp;T Express, Flash, ThaiPost</t>
  </si>
  <si>
    <t>Shopee, LAZADA, Instagram (Market), Facebook  (Market)</t>
  </si>
  <si>
    <t>ของใช้ส่วนตัว, อาหารเสริม / สุขภาพ ความงาม, อาหาร / ขนม</t>
  </si>
  <si>
    <t>เก็บเงินปลายทางค้าบบ, หักผ่านบัตร เครดิต /เดบิต โลดดดด, โอน/ชำระผ่านบัญชีธนาคาร</t>
  </si>
  <si>
    <t>J&amp;T Express, Flash, BEST Express</t>
  </si>
  <si>
    <t>เสื้อผ้า / แฟชั่น, ของใช้ส่วนตัว, อาหาร / ขนม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</si>
  <si>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</t>
  </si>
  <si>
    <t>เสื้อผ้า / แฟชั่น, เครื่องเขียน / หนังสือ, เฟอร์นิเจอร์ / ของตกแต่งบ้าน, อาหาร / ขนม</t>
  </si>
  <si>
    <t>สู้ๆน้าา จงget A</t>
  </si>
  <si>
    <t>ปี 5 ชิวๆหว่ะน้อนๆ</t>
  </si>
  <si>
    <t>เสื้อผ้า / แฟชั่น, อาหารเสริม / สุขภาพ ความงาม, อุปกรณ์กีฬา</t>
  </si>
  <si>
    <t>ThaiPost</t>
  </si>
  <si>
    <t xml:space="preserve">พักผ่อนให้เพียงพอค้าาาา </t>
  </si>
  <si>
    <t>เสื้อผ้า / แฟชั่น, เครื่องเขียน / หนังสือ, เครื่องใช้ไฟฟ้าภายในบ้าน, เฟอร์นิเจอร์ / ของตกแต่งบ้าน, อาหาร / ขนม</t>
  </si>
  <si>
    <t>Kerry Express, Flash, ThaiPost, DHL Express</t>
  </si>
  <si>
    <t>Shopee, LAZADA,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</si>
  <si>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อาหาร / ขนม</t>
  </si>
  <si>
    <t>เสื้อผ้า / แฟชั่น, ของใช้ส่วนตัว, เครื่องเขียน / หนังสือ, เครื่องใช้ไฟฟ้าภายในบ้าน, อาหาร / ขนม</t>
  </si>
  <si>
    <t>Kerry Express, ThaiPost</t>
  </si>
  <si>
    <t xml:space="preserve">สู้ๆนะงับ ปล.แบบสอบถามแบ๊วมาก55555 </t>
  </si>
  <si>
    <t>Shopee, LAZADA, Instagram (Market), LINE Shopping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</si>
  <si>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เฟอร์นิเจอร์ / ของตกแต่งบ้าน, อาหาร / ขนม</t>
  </si>
  <si>
    <t>J&amp;T Express, ThaiPost, DHL Express</t>
  </si>
  <si>
    <t>ของใช้ส่วนตัว, อุปกรณ์อิเล็กทรอนิกส์ / อุปกรณ์เสริม, อาหาร / ขนม</t>
  </si>
  <si>
    <t>Kerry Express, J&amp;T Express, Flash, Ninja Van</t>
  </si>
  <si>
    <t>Shopee, Facebook  (Market)</t>
  </si>
  <si>
    <t>เสื้อผ้า / แฟชั่น, ของใช้ส่วนตัว, เครื่องเขียน / หนังสือ</t>
  </si>
  <si>
    <t>Flash, ThaiPost</t>
  </si>
  <si>
    <t>นานๆที</t>
  </si>
  <si>
    <t>Shopee, LAZADA, AliExpress</t>
  </si>
  <si>
    <t>อุปกรณ์กีฬา, อุปกรณ์อิเล็กทรอนิกส์ / อุปกรณ์เสริม</t>
  </si>
  <si>
    <t xml:space="preserve">อย่าสั่งของเยอะล่ะ </t>
  </si>
  <si>
    <t>เสื้อผ้า / แฟชั่น, ของใช้ส่วนตัว, อุปก sex toys</t>
  </si>
  <si>
    <t>ไม่มี</t>
  </si>
  <si>
    <t>เสื้อผ้า / แฟชั่น, ของใช้ส่วนตัว</t>
  </si>
  <si>
    <t>Flash, BEST Express</t>
  </si>
  <si>
    <t>Shopee, Amazon, eBay</t>
  </si>
  <si>
    <t>เครื่องใช้ไฟฟ้าภายในบ้าน, อุปกรณ์อิเล็กทรอนิกส์ / อุปกรณ์เสริม, ยานยนต์ / อุปกรณ์เสริม</t>
  </si>
  <si>
    <t>Amazon, eBay, JD CENTRAL</t>
  </si>
  <si>
    <t>ของใช้ส่วนตัว, อุปกรณ์กีฬา, อุปกรณ์ท่องเที่ยว,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</si>
  <si>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เฟอร์นิเจอร์ / ของตกแต่งบ้าน, อาหาร / ขนม</t>
  </si>
  <si>
    <t>J&amp;T Express, BEST Express</t>
  </si>
  <si>
    <t>Shopee, LAZADA, Instagram (Market)</t>
  </si>
  <si>
    <t>ของใช้ส่วนตัว, อาหารเสริม / สุขภาพ ความงาม</t>
  </si>
  <si>
    <t>Shopee, LAZADA, eBay</t>
  </si>
  <si>
    <t>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</si>
  <si>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Facebook  (Market)</t>
  </si>
  <si>
    <t>Kerry Express, J&amp;T Express, ThaiPost, Ninja Van</t>
  </si>
  <si>
    <t>เสื้อผ้า / แฟชั่น, ของใช้ส่วนตัว, อุปกรณ์อิเล็กทรอนิกส์ / อุปกรณ์เสริม, เฟอร์นิเจอร์ / ของตกแต่งบ้าน, อาหาร / ขนม</t>
  </si>
  <si>
    <t>ThaiPost, DHL Express</t>
  </si>
  <si>
    <t>สู้ๆคับ</t>
  </si>
  <si>
    <t>Shopee, LAZADA, LINE Shopping</t>
  </si>
  <si>
    <t>ของใช้ส่วนตัว, เครื่องใช้ไฟฟ้าภายในบ้าน, อุปกรณ์อิเล็กทรอนิกส์ / อุปกรณ์เสริม</t>
  </si>
  <si>
    <t>Kerry Express, Flash, DHL Express</t>
  </si>
  <si>
    <t>✌️✌️</t>
  </si>
  <si>
    <t>อุปกรณ์อิเล็กทรอนิกส์ / อุปกรณ์เสริม, เฟอร์นิเจอร์ / ของตกแต่งบ้าน</t>
  </si>
  <si>
    <t>ต้นไม้ไงล่าาาา</t>
  </si>
  <si>
    <t>พี่ตองหล่อมาก</t>
  </si>
  <si>
    <t>Shopee, ร้านที่รับพรีบั้มใน twitter</t>
  </si>
  <si>
    <t>เครื่องเขียน / หนังสือ, อุปกรณ์อิเล็กทรอนิกส์ / อุปกรณ์เสริม, บั้มเซบเลยแก</t>
  </si>
  <si>
    <t>สู้ๆง้าบบบเราว่างานกลุ่มแกน่าสนใจมากๆเลยย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</si>
  <si>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</t>
  </si>
  <si>
    <t>Shopee, Instagram (Market), twitter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</si>
  <si>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อุปกรณ์เสริม, อาหาร / ขนม</t>
  </si>
  <si>
    <t>Kerry Express, J&amp;T Express, Flash, ThaiPost, DHL Express, Ninja Van, LEX(Lazada eLogistics)</t>
  </si>
  <si>
    <t>ไม่บอก</t>
  </si>
  <si>
    <t>เสื้อผ้า / แฟชั่น, ของใช้ส่วนตัว, อาหารเสริม / สุขภาพ ความงาม, เฟอร์นิเจอร์ / ของตกแต่งบ้าน</t>
  </si>
  <si>
    <t>เสื้อผ้า / แฟชั่น, ของใช้ส่วนตัว, เฟอร์นิเจอร์ / ของตกแต่งบ้าน</t>
  </si>
  <si>
    <t>เสื้อผ้า / แฟชั่น, ของใช้ส่วนตัว, เครื่องประดับ, อาหาร / ขนม</t>
  </si>
  <si>
    <t>6 เดือน ประมาณ 2 ครั้ง</t>
  </si>
  <si>
    <t>อาหารเสริม / สุขภาพ ความงาม, เครื่องเขียน / หนังสือ, อุปกรณ์อิเล็กทรอนิกส์ / อุปกรณ์เสริม</t>
  </si>
  <si>
    <t>แล้วแต่อ่ะ ตอนมีของพรี😭</t>
  </si>
  <si>
    <t>Shopee, LAZADA, LINE Shopping, เมอคาริ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</si>
  <si>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อุปกรณ์ท่องเที่ยว,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</si>
  <si>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อาหาร / ขนม</t>
  </si>
  <si>
    <t>ของใช้ส่วนตัว, เครื่องประดับ, เครื่องเขียน / หนังสือ, อุปกรณ์อิเล็กทรอนิกส์ / อุปกรณ์เสริม</t>
  </si>
  <si>
    <t>LAZADA, Instagram (Market), LINE Shopping</t>
  </si>
  <si>
    <t>เครื่องประดับ, อาหารเสริม / สุขภาพ ความงาม, อาหาร / ขนม</t>
  </si>
  <si>
    <t>Shopee, LAZADA, JD CENTRAL, Instagram (Market)</t>
  </si>
  <si>
    <t>เสื้อผ้า / แฟชั่น, ของใช้ส่วนตัว, เครื่องประดับ, อุปกรณ์กีฬา, อุปกรณ์อิเล็กทรอนิกส์ / อุปกรณ์เสริม, อาหาร / ขนม</t>
  </si>
  <si>
    <t>ทำให้แล้ว เอามา 10 บาท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</si>
  <si>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อุปกรณ์เสริม, เฟอร์นิเจอร์ / ของตกแต่งบ้าน, อาหาร / ขนม</t>
  </si>
  <si>
    <t>Kerry Express, J&amp;T Express, Flash, BEST Express, ThaiPost</t>
  </si>
  <si>
    <t>สู้ๆนะค้าบบบ</t>
  </si>
  <si>
    <t>เครื่องเขียน / หนังสือ, เฟอร์นิเจอร์ / ของตกแต่งบ้าน</t>
  </si>
  <si>
    <t>Shopee, Amazon,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</si>
  <si>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อาหาร / ขนม</t>
  </si>
  <si>
    <t>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</si>
  <si>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A รัวๆเลยนะเพื่อน</t>
  </si>
  <si>
    <t>เสื้อผ้า / แฟชั่น, ของใช้ส่วนตัว, อาหารเสริม / สุขภาพ ความงาม, อาหาร / ขนม</t>
  </si>
  <si>
    <t>Kerry Express, J&amp;T Express, ThaiPost</t>
  </si>
  <si>
    <t>เสื้อผ้า / แฟชั่น, ของใช้ส่วนตัว, เครื่องเขียน / หนังสือ, อาหาร / ขนม, ของขวัญทั่วไป</t>
  </si>
  <si>
    <t>นานๆทีอ่ะ อันนี้รวมพวกพรีออเดอร์มั๊ย นานๆแบบครึ่งปีทีจะซื้อเวลามีโปร</t>
  </si>
  <si>
    <t>❤️</t>
  </si>
  <si>
    <t>เสื้อผ้า / แฟชั่น, ของใช้ส่วนตัว, เครื่องประดับ, อาหารเสริม / สุขภาพ ความงาม, เฟอร์นิเจอร์ / ของตกแต่งบ้าน, อาหาร / ขนม</t>
  </si>
  <si>
    <t>สู้ๆน้าค้า</t>
  </si>
  <si>
    <t>เสื้อผ้า / แฟชั่น,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</si>
  <si>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</si>
  <si>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เสื้อผ้า / แฟชั่น, อาหารเสริม / สุขภาพ ความงาม, อาหาร / ขนม</t>
  </si>
  <si>
    <t>เป็นกำลังใจให้ค้าบบบ</t>
  </si>
  <si>
    <t>Shopee, LAZADA, Amazon, Instagram (Market)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</si>
  <si>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</si>
  <si>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เครื่องประดับ, อาหารเสริม / สุขภาพ ความงาม, อาหาร / ขนม</t>
  </si>
  <si>
    <t>สู้ๆนะคะ เป็นกำลังจุยให้นะงับ✌🏻😊</t>
  </si>
  <si>
    <t>💕</t>
  </si>
  <si>
    <t>Shopee, LAZADA, Instagram (Market), Twitter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</si>
  <si>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</t>
  </si>
  <si>
    <t>J&amp;T Express, BEST Express, ThaiPost</t>
  </si>
  <si>
    <t>มะมีฮะ</t>
  </si>
  <si>
    <t>สู้ๆนะะะ💖</t>
  </si>
  <si>
    <t>Instagram (Market), Facebook  (Market)</t>
  </si>
  <si>
    <t>อาหาร / ขนม</t>
  </si>
  <si>
    <t>คนตอบแบบสอบถามเยอะๆครับ</t>
  </si>
  <si>
    <t>เสื้อผ้า / แฟชั่น, ของใช้ส่วนตัว, เครื่องประดับ, เฟอร์นิเจอร์ / ของตกแต่งบ้าน, อาหาร / ขนม</t>
  </si>
  <si>
    <t>เก็บเงินปลายทางค้าบบ, ชำระผ่าน ATM, โอน/ชำระผ่านบัญชีธนาคาร</t>
  </si>
  <si>
    <t>เสื้อผ้า / แฟชั่น, เครื่องเขียน / หนังสือ</t>
  </si>
  <si>
    <t>เก็บเงินปลายทางค้าบบ, หักผ่านบัตร เครดิต /เดบิต โลดดดด, ชำระผ่าน ATM</t>
  </si>
  <si>
    <t>เสื้อผ้า / แฟชั่น, อุปกรณ์กีฬา</t>
  </si>
  <si>
    <t>เสื้อผ้า / แฟชั่น, เฟอร์นิเจอร์ / ของตกแต่งบ้าน, พรีบั้ม, goods</t>
  </si>
  <si>
    <t>สู้ๆค่าพส💖🤟</t>
  </si>
  <si>
    <t>รักค่าาา</t>
  </si>
  <si>
    <t>เครื่องเขียน / หนังสือ, เฟอร์นิเจอร์ / ของตกแต่งบ้าน, ของใช้ผู้สูงอายุ</t>
  </si>
  <si>
    <t>ของใช้ส่วนตัว, เครื่องเขียน / หนังสือ, อาหาร / ขนม</t>
  </si>
  <si>
    <t>ของใช้ส่วนตัว, อาหารเสริม / สุขภาพ ความงาม, อาหาร / ขนม, อาหารแมว</t>
  </si>
  <si>
    <t>ไม่มีค้าบ</t>
  </si>
  <si>
    <t>Amazon</t>
  </si>
  <si>
    <t>eBay</t>
  </si>
  <si>
    <t>JD Central</t>
  </si>
  <si>
    <t xml:space="preserve">Instagram </t>
  </si>
  <si>
    <t>Facebook</t>
  </si>
  <si>
    <t>LINE</t>
  </si>
  <si>
    <t>AliExpress</t>
  </si>
  <si>
    <t>APP M</t>
  </si>
  <si>
    <t>APP F</t>
  </si>
  <si>
    <t>app</t>
  </si>
  <si>
    <t>cosine</t>
  </si>
  <si>
    <t>M</t>
  </si>
  <si>
    <t>F</t>
  </si>
  <si>
    <t>M*F</t>
  </si>
  <si>
    <t>M^2</t>
  </si>
  <si>
    <t>F^2</t>
  </si>
  <si>
    <t>SQRT(M^2)</t>
  </si>
  <si>
    <t>SQRT(F^2)</t>
  </si>
  <si>
    <t>category</t>
  </si>
  <si>
    <t>categoryM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</si>
  <si>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</si>
  <si>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</si>
  <si>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</si>
  <si>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</si>
  <si>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</si>
  <si>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</si>
  <si>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ยานยนต์ / อุปกรณ์เสริม</t>
  </si>
  <si>
    <t>เฟอร์นิเจอร์ / ของตกแต่งบ้าน</t>
  </si>
  <si>
    <t>ไม่ได้ซื้อเลยค้าบบบบ</t>
  </si>
  <si>
    <t>categoryF</t>
  </si>
  <si>
    <t>shipping</t>
  </si>
  <si>
    <t>shippingM</t>
  </si>
  <si>
    <t>BEST Express</t>
  </si>
  <si>
    <t>Ninja Van</t>
  </si>
  <si>
    <t>shippingF</t>
  </si>
  <si>
    <t>frequencyOutM</t>
  </si>
  <si>
    <t>frequencyInM</t>
  </si>
  <si>
    <t>frequencyInF</t>
  </si>
  <si>
    <t>frequencyIn</t>
  </si>
  <si>
    <t>frequencyOutF</t>
  </si>
  <si>
    <t>frequencyOut</t>
  </si>
  <si>
    <t>payment</t>
  </si>
  <si>
    <t>paymentM</t>
  </si>
  <si>
    <t>ชำระผ่าน ATM</t>
  </si>
  <si>
    <t>paymentF</t>
  </si>
  <si>
    <t>APP LGBTQ+</t>
  </si>
  <si>
    <t>categoryLGBTQ+</t>
  </si>
  <si>
    <t>shippingLGBTQ+</t>
  </si>
  <si>
    <t>frequencyInLGBTQ+</t>
  </si>
  <si>
    <t>frequencyOutLGBTQ+</t>
  </si>
  <si>
    <t>paymentLGBTQ+</t>
  </si>
  <si>
    <t>LGBTQ+</t>
  </si>
  <si>
    <t>M*LGBTQ+</t>
  </si>
  <si>
    <t>LGBTQ+^2</t>
  </si>
  <si>
    <t>SQRT(LGBTQ+^2)</t>
  </si>
  <si>
    <t>APP L</t>
  </si>
  <si>
    <t>F*LGBTQ+</t>
  </si>
  <si>
    <t>M and F</t>
  </si>
  <si>
    <t>M and LGBTQ+</t>
  </si>
  <si>
    <t>F and LGBTQ+</t>
  </si>
  <si>
    <t>cosine_M &amp; F</t>
  </si>
  <si>
    <t>cosine_M &amp; LGBTQ+</t>
  </si>
  <si>
    <t>cosine_F &amp; LGBTQ+</t>
  </si>
  <si>
    <t>แอปพลิเคชั่น</t>
  </si>
  <si>
    <t>การขนส่ง</t>
  </si>
  <si>
    <t>ประเภทสินค้า</t>
  </si>
  <si>
    <t>ซื้อสินค้าในประเทศ</t>
  </si>
  <si>
    <t>รูปแบบการชำระเงิน</t>
  </si>
  <si>
    <t>ซื้อสินค้านอกประเทศ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</si>
</sst>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202124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2" borderId="0" xfId="0" applyFill="1"/>
    <xf numFmtId="0" fontId="0" fillId="0" borderId="0" xfId="0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3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/>
    <xf numFmtId="0" fontId="0" fillId="8" borderId="0" xfId="0" applyFont="1" applyFill="1" applyAlignment="1"/>
    <xf numFmtId="0" fontId="4" fillId="9" borderId="1" xfId="0" applyFont="1" applyFill="1" applyBorder="1" applyAlignment="1"/>
    <xf numFmtId="0" fontId="4" fillId="6" borderId="1" xfId="0" applyFont="1" applyFill="1" applyBorder="1" applyAlignment="1"/>
    <xf numFmtId="0" fontId="4" fillId="7" borderId="1" xfId="0" applyFont="1" applyFill="1" applyBorder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4" fillId="5" borderId="1" xfId="0" applyFont="1" applyFill="1" applyBorder="1" applyAlignment="1"/>
    <xf numFmtId="0" fontId="0" fillId="9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5" borderId="1" xfId="0" applyFont="1" applyFill="1" applyBorder="1" applyAlignment="1"/>
    <xf numFmtId="0" fontId="0" fillId="12" borderId="0" xfId="0" applyFont="1" applyFill="1" applyAlignment="1"/>
    <xf numFmtId="0" fontId="4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ความคล้ายกันระหว่าง ผู้ชาย กับ ผู้หญิง</a:t>
            </a:r>
          </a:p>
          <a:p>
            <a:pPr>
              <a:defRPr/>
            </a:pPr>
            <a:r>
              <a:rPr lang="th-TH"/>
              <a:t>(</a:t>
            </a:r>
            <a:r>
              <a:rPr lang="en-US"/>
              <a:t>Cosine similarity</a:t>
            </a:r>
            <a:r>
              <a:rPr lang="th-TH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B6-4AC1-B0D4-EB6DFE8C65A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6-4AC1-B0D4-EB6DFE8C65A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6-4AC1-B0D4-EB6DFE8C65A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B6-4AC1-B0D4-EB6DFE8C65A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B6-4AC1-B0D4-EB6DFE8C65A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B6-4AC1-B0D4-EB6DFE8C65AA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AllCosine!$B$31:$G$31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AllCosine!$B$32:$G$32</c:f>
              <c:numCache>
                <c:formatCode>General</c:formatCode>
                <c:ptCount val="6"/>
                <c:pt idx="0">
                  <c:v>87.450213991475877</c:v>
                </c:pt>
                <c:pt idx="1">
                  <c:v>73.918090296093581</c:v>
                </c:pt>
                <c:pt idx="2">
                  <c:v>97.80980468354619</c:v>
                </c:pt>
                <c:pt idx="3">
                  <c:v>86.796669158950763</c:v>
                </c:pt>
                <c:pt idx="4">
                  <c:v>93.576920312451648</c:v>
                </c:pt>
                <c:pt idx="5">
                  <c:v>91.542831526646594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4A70-A937-594257F8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ความคล้ายกันระหว่าง ผู้ชาย กับ เพศทางเลือก</a:t>
            </a:r>
          </a:p>
          <a:p>
            <a:pPr>
              <a:defRPr/>
            </a:pPr>
            <a:r>
              <a:rPr lang="th-TH"/>
              <a:t>(</a:t>
            </a:r>
            <a:r>
              <a:rPr lang="en-US"/>
              <a:t>Cosine similarity</a:t>
            </a:r>
            <a:r>
              <a:rPr lang="th-TH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6056290945957"/>
          <c:y val="0.19024295206262359"/>
          <c:w val="0.83825139769218893"/>
          <c:h val="0.64138205332170073"/>
        </c:manualLayout>
      </c:layout>
      <c:barChart>
        <c:barDir val="col"/>
        <c:grouping val="clustered"/>
        <c:varyColors val="1"/>
        <c:ser>
          <c:idx val="1"/>
          <c:order val="1"/>
          <c:tx>
            <c:v>MandLGBTQ+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35-40AD-AE0A-EA756CD422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35-40AD-AE0A-EA756CD422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235-40AD-AE0A-EA756CD422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35-40AD-AE0A-EA756CD422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235-40AD-AE0A-EA756CD422C5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AllCosine!$B$31:$G$31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AllCosine!$B$32:$G$32</c:f>
              <c:numCache>
                <c:formatCode>General</c:formatCode>
                <c:ptCount val="6"/>
                <c:pt idx="0">
                  <c:v>87.450213991475877</c:v>
                </c:pt>
                <c:pt idx="1">
                  <c:v>73.918090296093581</c:v>
                </c:pt>
                <c:pt idx="2">
                  <c:v>97.80980468354619</c:v>
                </c:pt>
                <c:pt idx="3">
                  <c:v>86.796669158950763</c:v>
                </c:pt>
                <c:pt idx="4">
                  <c:v>93.576920312451648</c:v>
                </c:pt>
                <c:pt idx="5">
                  <c:v>91.542831526646594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35-40AD-AE0A-EA756CD4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MandF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1-1235-40AD-AE0A-EA756CD422C5}"/>
                    </c:ext>
                  </c:extLst>
                </c:dPt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3-1235-40AD-AE0A-EA756CD422C5}"/>
                    </c:ext>
                  </c:extLst>
                </c:dPt>
                <c:dPt>
                  <c:idx val="2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5-1235-40AD-AE0A-EA756CD422C5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7-1235-40AD-AE0A-EA756CD422C5}"/>
                    </c:ext>
                  </c:extLst>
                </c:dPt>
                <c:dPt>
                  <c:idx val="4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9-1235-40AD-AE0A-EA756CD422C5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B-1235-40AD-AE0A-EA756CD422C5}"/>
                    </c:ext>
                  </c:extLst>
                </c:dPt>
                <c:errBars>
                  <c:errBarType val="both"/>
                  <c:errValType val="stdErr"/>
                  <c:noEndCap val="0"/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AllCosine!$B$31:$G$31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235-40AD-AE0A-EA756CD422C5}"/>
                  </c:ext>
                </c:extLst>
              </c15:ser>
            </c15:filteredBarSeries>
          </c:ext>
        </c:extLst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layout>
            <c:manualLayout>
              <c:xMode val="edge"/>
              <c:yMode val="edge"/>
              <c:x val="0.45528202506125437"/>
              <c:y val="0.9148280422971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ความคล้ายกันระหว่าง ผู้หญิง กับ เพศทางเลือก</a:t>
            </a:r>
          </a:p>
          <a:p>
            <a:pPr>
              <a:defRPr/>
            </a:pPr>
            <a:r>
              <a:rPr lang="th-TH"/>
              <a:t>(</a:t>
            </a:r>
            <a:r>
              <a:rPr lang="en-US"/>
              <a:t>Cosine similarity</a:t>
            </a:r>
            <a:r>
              <a:rPr lang="th-TH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6334793132251"/>
          <c:y val="0.20680612762653486"/>
          <c:w val="0.83825139769218893"/>
          <c:h val="0.6224995803670359"/>
        </c:manualLayout>
      </c:layout>
      <c:barChart>
        <c:barDir val="col"/>
        <c:grouping val="clustered"/>
        <c:varyColors val="1"/>
        <c:ser>
          <c:idx val="2"/>
          <c:order val="2"/>
          <c:tx>
            <c:v>FandLGBTQ+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FFB-4A97-BC4A-CD62F45994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FFB-4A97-BC4A-CD62F45994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FFB-4A97-BC4A-CD62F45994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FB-4A97-BC4A-CD62F45994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FFB-4A97-BC4A-CD62F459945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FFB-4A97-BC4A-CD62F4599454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AllCosine!$AC$31:$AH$31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AllCosine!$AC$32:$AH$32</c:f>
              <c:numCache>
                <c:formatCode>General</c:formatCode>
                <c:ptCount val="6"/>
                <c:pt idx="0">
                  <c:v>99.596416189403641</c:v>
                </c:pt>
                <c:pt idx="1">
                  <c:v>96.002009718671246</c:v>
                </c:pt>
                <c:pt idx="2">
                  <c:v>98.211005613346103</c:v>
                </c:pt>
                <c:pt idx="3">
                  <c:v>75.395854730681123</c:v>
                </c:pt>
                <c:pt idx="4">
                  <c:v>98.716489985217763</c:v>
                </c:pt>
                <c:pt idx="5">
                  <c:v>92.462984472941216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FB-4A97-BC4A-CD62F459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MandF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B-2FFB-4A97-BC4A-CD62F4599454}"/>
                    </c:ext>
                  </c:extLst>
                </c:dPt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C-2FFB-4A97-BC4A-CD62F4599454}"/>
                    </c:ext>
                  </c:extLst>
                </c:dPt>
                <c:dPt>
                  <c:idx val="2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D-2FFB-4A97-BC4A-CD62F4599454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E-2FFB-4A97-BC4A-CD62F4599454}"/>
                    </c:ext>
                  </c:extLst>
                </c:dPt>
                <c:dPt>
                  <c:idx val="4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F-2FFB-4A97-BC4A-CD62F4599454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0-2FFB-4A97-BC4A-CD62F4599454}"/>
                    </c:ext>
                  </c:extLst>
                </c:dPt>
                <c:errBars>
                  <c:errBarType val="both"/>
                  <c:errValType val="stdErr"/>
                  <c:noEndCap val="0"/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AllCosine!$AC$31:$AH$31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FFB-4A97-BC4A-CD62F45994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MandLGBTQ+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2FFB-4A97-BC4A-CD62F4599454}"/>
                    </c:ext>
                  </c:extLst>
                </c:dPt>
                <c:dPt>
                  <c:idx val="2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2FFB-4A97-BC4A-CD62F4599454}"/>
                    </c:ext>
                  </c:extLst>
                </c:dPt>
                <c:dPt>
                  <c:idx val="3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FFB-4A97-BC4A-CD62F4599454}"/>
                    </c:ext>
                  </c:extLst>
                </c:dPt>
                <c:dPt>
                  <c:idx val="4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2FFB-4A97-BC4A-CD62F4599454}"/>
                    </c:ext>
                  </c:extLst>
                </c:dPt>
                <c:dPt>
                  <c:idx val="5"/>
                  <c:invertIfNegative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2FFB-4A97-BC4A-CD62F459945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AllCosine!$AC$31:$AH$31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FB-4A97-BC4A-CD62F4599454}"/>
                  </c:ext>
                </c:extLst>
              </c15:ser>
            </c15:filteredBarSeries>
          </c:ext>
        </c:extLst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109535</xdr:colOff>
      <xdr:row>0</xdr:row>
      <xdr:rowOff>116682</xdr:rowOff>
    </xdr:from>
    <xdr:to>
      <xdr:col>12</xdr:col>
      <xdr:colOff>523874</xdr:colOff>
      <xdr:row>26</xdr:row>
      <xdr:rowOff>40482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EF3202C-11B7-463E-917F-72C5D7AE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21429</xdr:colOff>
      <xdr:row>0</xdr:row>
      <xdr:rowOff>126206</xdr:rowOff>
    </xdr:from>
    <xdr:to>
      <xdr:col>27</xdr:col>
      <xdr:colOff>130968</xdr:colOff>
      <xdr:row>26</xdr:row>
      <xdr:rowOff>79141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558EAD0-E09F-4114-98D9-9EE5B2D6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601755</xdr:colOff>
      <xdr:row>0</xdr:row>
      <xdr:rowOff>144556</xdr:rowOff>
    </xdr:from>
    <xdr:to>
      <xdr:col>42</xdr:col>
      <xdr:colOff>428624</xdr:colOff>
      <xdr:row>26</xdr:row>
      <xdr:rowOff>112059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F664E01-7177-4EA1-95CF-20771C45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1"/>
  <sheetViews>
    <sheetView zoomScaleNormal="100" workbookViewId="0">
      <pane ySplit="1" topLeftCell="A138" activePane="bottomLeft" state="frozen"/>
      <selection pane="bottomLeft" activeCell="B1" sqref="B1:I1"/>
    </sheetView>
  </sheetViews>
  <sheetFormatPr defaultColWidth="14.42578125" defaultRowHeight="15.75" customHeight="1" x14ac:dyDescent="0.2"/>
  <cols>
    <col min="1" max="1" width="21.5703125" customWidth="1"/>
    <col min="2" max="2" width="46" customWidth="1"/>
    <col min="3" max="3" width="39.7109375" customWidth="1"/>
    <col min="4" max="4" width="57.28515625" customWidth="1"/>
    <col min="5" max="5" width="57" customWidth="1"/>
    <col min="6" max="6" width="54.42578125" customWidth="1"/>
    <col min="7" max="7" width="77.85546875" customWidth="1"/>
    <col min="8" max="9" width="55.140625" customWidth="1"/>
    <col min="10" max="10" width="53.28515625" customWidth="1"/>
    <col min="11" max="11" width="21.5703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ht="15.75" customHeight="1" x14ac:dyDescent="0.2">
      <c r="A2" s="4">
        <v>44451.762959733795</v>
      </c>
      <c r="B2" s="5" t="s">
        <v>11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</row>
    <row r="3" spans="1:11" ht="15.75" customHeight="1" x14ac:dyDescent="0.2">
      <c r="A3" s="4">
        <v>44451.764722893524</v>
      </c>
      <c r="B3" s="5" t="s">
        <v>11</v>
      </c>
      <c r="C3" s="5" t="s">
        <v>12</v>
      </c>
      <c r="D3" s="5" t="s">
        <v>25</v>
      </c>
      <c r="E3" s="5" t="s">
        <v>20</v>
      </c>
      <c r="F3" s="5" t="s">
        <v>14</v>
      </c>
      <c r="G3" s="5" t="s">
        <v>26</v>
      </c>
      <c r="H3" s="5" t="s">
        <v>27</v>
      </c>
      <c r="I3" s="5" t="s">
        <v>17</v>
      </c>
      <c r="J3" s="5" t="s">
        <v>28</v>
      </c>
      <c r="K3" s="7"/>
    </row>
    <row r="4" spans="1:11" ht="15.75" customHeight="1" x14ac:dyDescent="0.2">
      <c r="A4" s="4">
        <v>44451.765582824075</v>
      </c>
      <c r="B4" s="5" t="s">
        <v>29</v>
      </c>
      <c r="C4" s="5" t="s">
        <v>12</v>
      </c>
      <c r="D4" s="5" t="s">
        <v>19</v>
      </c>
      <c r="E4" s="5" t="s">
        <v>20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7"/>
    </row>
    <row r="5" spans="1:11" ht="15.75" customHeight="1" x14ac:dyDescent="0.2">
      <c r="A5" s="4">
        <v>44451.766675682869</v>
      </c>
      <c r="B5" s="5" t="s">
        <v>29</v>
      </c>
      <c r="C5" s="5" t="s">
        <v>12</v>
      </c>
      <c r="D5" s="5" t="s">
        <v>19</v>
      </c>
      <c r="E5" s="5" t="s">
        <v>19</v>
      </c>
      <c r="F5" s="5" t="s">
        <v>35</v>
      </c>
      <c r="G5" s="5" t="s">
        <v>36</v>
      </c>
      <c r="H5" s="5" t="s">
        <v>27</v>
      </c>
      <c r="I5" s="5" t="s">
        <v>37</v>
      </c>
      <c r="J5" s="5" t="s">
        <v>38</v>
      </c>
      <c r="K5" s="7"/>
    </row>
    <row r="6" spans="1:11" ht="15.75" customHeight="1" x14ac:dyDescent="0.2">
      <c r="A6" s="4">
        <v>44451.767069189817</v>
      </c>
      <c r="B6" s="5" t="s">
        <v>11</v>
      </c>
      <c r="C6" s="5" t="s">
        <v>12</v>
      </c>
      <c r="D6" s="5" t="s">
        <v>19</v>
      </c>
      <c r="E6" s="5" t="s">
        <v>19</v>
      </c>
      <c r="F6" s="5" t="s">
        <v>39</v>
      </c>
      <c r="G6" s="5" t="s">
        <v>40</v>
      </c>
      <c r="H6" s="5" t="s">
        <v>41</v>
      </c>
      <c r="I6" s="5" t="s">
        <v>37</v>
      </c>
    </row>
    <row r="7" spans="1:11" ht="15.75" customHeight="1" x14ac:dyDescent="0.2">
      <c r="A7" s="4">
        <v>44451.767204409727</v>
      </c>
      <c r="B7" s="5" t="s">
        <v>11</v>
      </c>
      <c r="C7" s="5" t="s">
        <v>12</v>
      </c>
      <c r="D7" s="5" t="s">
        <v>42</v>
      </c>
      <c r="E7" s="5" t="s">
        <v>43</v>
      </c>
      <c r="F7" s="5" t="s">
        <v>44</v>
      </c>
      <c r="G7" s="5" t="s">
        <v>45</v>
      </c>
      <c r="H7" s="5" t="s">
        <v>46</v>
      </c>
      <c r="I7" s="5" t="s">
        <v>37</v>
      </c>
      <c r="J7" s="5" t="s">
        <v>47</v>
      </c>
      <c r="K7" s="7"/>
    </row>
    <row r="8" spans="1:11" ht="15.75" customHeight="1" x14ac:dyDescent="0.2">
      <c r="A8" s="4">
        <v>44451.769131076391</v>
      </c>
      <c r="B8" s="5" t="s">
        <v>11</v>
      </c>
      <c r="C8" s="5" t="s">
        <v>48</v>
      </c>
      <c r="D8" s="5" t="s">
        <v>19</v>
      </c>
      <c r="E8" s="5" t="s">
        <v>20</v>
      </c>
      <c r="F8" s="5" t="s">
        <v>49</v>
      </c>
      <c r="G8" s="5" t="s">
        <v>50</v>
      </c>
      <c r="H8" s="5" t="s">
        <v>51</v>
      </c>
      <c r="I8" s="5" t="s">
        <v>52</v>
      </c>
    </row>
    <row r="9" spans="1:11" ht="15.75" customHeight="1" x14ac:dyDescent="0.2">
      <c r="A9" s="4">
        <v>44451.770066724537</v>
      </c>
      <c r="B9" s="5" t="s">
        <v>53</v>
      </c>
      <c r="C9" s="5" t="s">
        <v>12</v>
      </c>
      <c r="D9" s="5" t="s">
        <v>20</v>
      </c>
      <c r="E9" s="5" t="s">
        <v>20</v>
      </c>
      <c r="F9" s="5" t="s">
        <v>14</v>
      </c>
      <c r="G9" s="5" t="s">
        <v>54</v>
      </c>
      <c r="H9" s="5" t="s">
        <v>55</v>
      </c>
      <c r="I9" s="5" t="s">
        <v>56</v>
      </c>
    </row>
    <row r="10" spans="1:11" ht="15.75" customHeight="1" x14ac:dyDescent="0.2">
      <c r="A10" s="4">
        <v>44451.770190810188</v>
      </c>
      <c r="B10" s="5" t="s">
        <v>11</v>
      </c>
      <c r="C10" s="5" t="s">
        <v>18</v>
      </c>
      <c r="D10" s="5" t="s">
        <v>19</v>
      </c>
      <c r="E10" s="5" t="s">
        <v>43</v>
      </c>
      <c r="F10" s="5" t="s">
        <v>57</v>
      </c>
      <c r="G10" s="5" t="s">
        <v>58</v>
      </c>
      <c r="H10" s="5" t="s">
        <v>51</v>
      </c>
      <c r="I10" s="5" t="s">
        <v>59</v>
      </c>
    </row>
    <row r="11" spans="1:11" ht="15.75" customHeight="1" x14ac:dyDescent="0.2">
      <c r="A11" s="4">
        <v>44451.770504502318</v>
      </c>
      <c r="B11" s="5" t="s">
        <v>11</v>
      </c>
      <c r="C11" s="5" t="s">
        <v>18</v>
      </c>
      <c r="D11" s="5" t="s">
        <v>19</v>
      </c>
      <c r="E11" s="5" t="s">
        <v>20</v>
      </c>
      <c r="F11" s="5" t="s">
        <v>14</v>
      </c>
      <c r="G11" s="5" t="s">
        <v>60</v>
      </c>
      <c r="H11" s="5" t="s">
        <v>27</v>
      </c>
      <c r="I11" s="5" t="s">
        <v>61</v>
      </c>
      <c r="J11" s="5" t="s">
        <v>62</v>
      </c>
      <c r="K11" s="7"/>
    </row>
    <row r="12" spans="1:11" ht="15.75" customHeight="1" x14ac:dyDescent="0.2">
      <c r="A12" s="4">
        <v>44451.770873136571</v>
      </c>
      <c r="B12" s="5" t="s">
        <v>29</v>
      </c>
      <c r="C12" s="5" t="s">
        <v>18</v>
      </c>
      <c r="D12" s="5" t="s">
        <v>13</v>
      </c>
      <c r="E12" s="6" t="s">
        <v>13</v>
      </c>
      <c r="F12" s="5" t="s">
        <v>63</v>
      </c>
      <c r="G12" s="5" t="s">
        <v>64</v>
      </c>
      <c r="H12" s="5" t="s">
        <v>27</v>
      </c>
      <c r="I12" s="5" t="s">
        <v>65</v>
      </c>
    </row>
    <row r="13" spans="1:11" ht="15.75" customHeight="1" x14ac:dyDescent="0.2">
      <c r="A13" s="4">
        <v>44451.780905127314</v>
      </c>
      <c r="B13" s="5" t="s">
        <v>11</v>
      </c>
      <c r="C13" s="5" t="s">
        <v>18</v>
      </c>
      <c r="D13" s="5" t="s">
        <v>20</v>
      </c>
      <c r="E13" s="5" t="s">
        <v>20</v>
      </c>
      <c r="F13" s="5" t="s">
        <v>44</v>
      </c>
      <c r="G13" s="5" t="s">
        <v>45</v>
      </c>
      <c r="H13" s="5" t="s">
        <v>66</v>
      </c>
      <c r="I13" s="5" t="s">
        <v>67</v>
      </c>
      <c r="J13" s="5" t="s">
        <v>68</v>
      </c>
      <c r="K13" s="7"/>
    </row>
    <row r="14" spans="1:11" ht="15.75" customHeight="1" x14ac:dyDescent="0.2">
      <c r="A14" s="4">
        <v>44451.782990335647</v>
      </c>
      <c r="B14" s="5" t="s">
        <v>11</v>
      </c>
      <c r="C14" s="5" t="s">
        <v>12</v>
      </c>
      <c r="D14" s="5" t="s">
        <v>69</v>
      </c>
      <c r="E14" s="5" t="s">
        <v>43</v>
      </c>
      <c r="F14" s="5" t="s">
        <v>44</v>
      </c>
      <c r="G14" s="5" t="s">
        <v>70</v>
      </c>
      <c r="H14" s="5" t="s">
        <v>16</v>
      </c>
      <c r="I14" s="5" t="s">
        <v>17</v>
      </c>
      <c r="J14" s="5" t="s">
        <v>71</v>
      </c>
      <c r="K14" s="7"/>
    </row>
    <row r="15" spans="1:11" ht="15.75" customHeight="1" x14ac:dyDescent="0.2">
      <c r="A15" s="4">
        <v>44451.785033101856</v>
      </c>
      <c r="B15" s="5" t="s">
        <v>11</v>
      </c>
      <c r="C15" s="5" t="s">
        <v>12</v>
      </c>
      <c r="D15" s="5" t="s">
        <v>19</v>
      </c>
      <c r="E15" s="5" t="s">
        <v>43</v>
      </c>
      <c r="F15" s="5" t="s">
        <v>30</v>
      </c>
      <c r="G15" s="5" t="s">
        <v>72</v>
      </c>
      <c r="H15" s="5" t="s">
        <v>73</v>
      </c>
      <c r="I15" s="5" t="s">
        <v>56</v>
      </c>
    </row>
    <row r="16" spans="1:11" ht="15.75" customHeight="1" x14ac:dyDescent="0.2">
      <c r="A16" s="4">
        <v>44451.787346087964</v>
      </c>
      <c r="B16" s="5" t="s">
        <v>11</v>
      </c>
      <c r="C16" s="5" t="s">
        <v>12</v>
      </c>
      <c r="D16" s="5" t="s">
        <v>20</v>
      </c>
      <c r="E16" s="5" t="s">
        <v>20</v>
      </c>
      <c r="F16" s="5" t="s">
        <v>30</v>
      </c>
      <c r="G16" s="5" t="s">
        <v>74</v>
      </c>
      <c r="H16" s="5" t="s">
        <v>75</v>
      </c>
      <c r="I16" s="5" t="s">
        <v>76</v>
      </c>
    </row>
    <row r="17" spans="1:11" ht="15.75" customHeight="1" x14ac:dyDescent="0.2">
      <c r="A17" s="4">
        <v>44451.788566828705</v>
      </c>
      <c r="B17" s="5" t="s">
        <v>29</v>
      </c>
      <c r="C17" s="5" t="s">
        <v>12</v>
      </c>
      <c r="D17" s="5" t="s">
        <v>25</v>
      </c>
      <c r="E17" s="5" t="s">
        <v>19</v>
      </c>
      <c r="F17" s="5" t="s">
        <v>44</v>
      </c>
      <c r="G17" s="5" t="s">
        <v>77</v>
      </c>
      <c r="H17" s="5" t="s">
        <v>78</v>
      </c>
      <c r="I17" s="5" t="s">
        <v>79</v>
      </c>
    </row>
    <row r="18" spans="1:11" ht="15.75" customHeight="1" x14ac:dyDescent="0.2">
      <c r="A18" s="4">
        <v>44451.800873692133</v>
      </c>
      <c r="B18" s="5" t="s">
        <v>29</v>
      </c>
      <c r="C18" s="5" t="s">
        <v>12</v>
      </c>
      <c r="D18" s="5" t="s">
        <v>25</v>
      </c>
      <c r="E18" s="5" t="s">
        <v>20</v>
      </c>
      <c r="F18" s="5" t="s">
        <v>57</v>
      </c>
      <c r="G18" s="5" t="s">
        <v>80</v>
      </c>
      <c r="H18" s="5" t="s">
        <v>27</v>
      </c>
      <c r="I18" s="5" t="s">
        <v>81</v>
      </c>
      <c r="J18" s="5" t="s">
        <v>68</v>
      </c>
      <c r="K18" s="7"/>
    </row>
    <row r="19" spans="1:11" ht="15.75" customHeight="1" x14ac:dyDescent="0.2">
      <c r="A19" s="4">
        <v>44451.81427081018</v>
      </c>
      <c r="B19" s="5" t="s">
        <v>11</v>
      </c>
      <c r="C19" s="5" t="s">
        <v>18</v>
      </c>
      <c r="D19" s="5" t="s">
        <v>20</v>
      </c>
      <c r="E19" s="5" t="s">
        <v>20</v>
      </c>
      <c r="F19" s="5" t="s">
        <v>14</v>
      </c>
      <c r="G19" s="5" t="s">
        <v>45</v>
      </c>
      <c r="H19" s="5" t="s">
        <v>55</v>
      </c>
      <c r="I19" s="5" t="s">
        <v>82</v>
      </c>
    </row>
    <row r="20" spans="1:11" ht="15.75" customHeight="1" x14ac:dyDescent="0.2">
      <c r="A20" s="4">
        <v>44451.872825555554</v>
      </c>
      <c r="B20" s="5" t="s">
        <v>29</v>
      </c>
      <c r="C20" s="5" t="s">
        <v>48</v>
      </c>
      <c r="D20" s="5" t="s">
        <v>19</v>
      </c>
      <c r="E20" s="5" t="s">
        <v>43</v>
      </c>
      <c r="F20" s="5" t="s">
        <v>14</v>
      </c>
      <c r="G20" s="5" t="s">
        <v>15</v>
      </c>
      <c r="H20" s="5" t="s">
        <v>27</v>
      </c>
      <c r="I20" s="5" t="s">
        <v>52</v>
      </c>
      <c r="J20" s="5" t="s">
        <v>83</v>
      </c>
      <c r="K20" s="7"/>
    </row>
    <row r="21" spans="1:11" ht="15.75" customHeight="1" x14ac:dyDescent="0.2">
      <c r="A21" s="4">
        <v>44451.8736149537</v>
      </c>
      <c r="B21" s="5" t="s">
        <v>29</v>
      </c>
      <c r="C21" s="5" t="s">
        <v>18</v>
      </c>
      <c r="D21" s="5" t="s">
        <v>13</v>
      </c>
      <c r="E21" s="6" t="s">
        <v>13</v>
      </c>
      <c r="F21" s="5" t="s">
        <v>30</v>
      </c>
      <c r="G21" s="5" t="s">
        <v>84</v>
      </c>
      <c r="H21" s="5" t="s">
        <v>78</v>
      </c>
      <c r="I21" s="5" t="s">
        <v>65</v>
      </c>
    </row>
    <row r="22" spans="1:11" ht="15.75" customHeight="1" x14ac:dyDescent="0.2">
      <c r="A22" s="4">
        <v>44451.878975358792</v>
      </c>
      <c r="B22" s="5" t="s">
        <v>29</v>
      </c>
      <c r="C22" s="5" t="s">
        <v>18</v>
      </c>
      <c r="D22" s="5" t="s">
        <v>25</v>
      </c>
      <c r="E22" s="5" t="s">
        <v>19</v>
      </c>
      <c r="F22" s="5" t="s">
        <v>14</v>
      </c>
      <c r="G22" s="5" t="s">
        <v>85</v>
      </c>
      <c r="H22" s="5" t="s">
        <v>27</v>
      </c>
      <c r="I22" s="5" t="s">
        <v>86</v>
      </c>
      <c r="J22" s="5" t="s">
        <v>87</v>
      </c>
      <c r="K22" s="7"/>
    </row>
    <row r="23" spans="1:11" ht="15.75" customHeight="1" x14ac:dyDescent="0.2">
      <c r="A23" s="4">
        <v>44451.88022648148</v>
      </c>
      <c r="B23" s="5" t="s">
        <v>11</v>
      </c>
      <c r="C23" s="5" t="s">
        <v>18</v>
      </c>
      <c r="D23" s="5" t="s">
        <v>19</v>
      </c>
      <c r="E23" s="5" t="s">
        <v>20</v>
      </c>
      <c r="F23" s="5" t="s">
        <v>88</v>
      </c>
      <c r="G23" s="5" t="s">
        <v>89</v>
      </c>
      <c r="H23" s="5" t="s">
        <v>46</v>
      </c>
      <c r="I23" s="5" t="s">
        <v>90</v>
      </c>
      <c r="J23" s="5" t="s">
        <v>91</v>
      </c>
      <c r="K23" s="7"/>
    </row>
    <row r="24" spans="1:11" ht="15.75" customHeight="1" x14ac:dyDescent="0.2">
      <c r="A24" s="4">
        <v>44451.880394641208</v>
      </c>
      <c r="B24" s="5" t="s">
        <v>29</v>
      </c>
      <c r="C24" s="5" t="s">
        <v>18</v>
      </c>
      <c r="D24" s="5" t="s">
        <v>25</v>
      </c>
      <c r="E24" s="5" t="s">
        <v>19</v>
      </c>
      <c r="F24" s="5" t="s">
        <v>14</v>
      </c>
      <c r="G24" s="5" t="s">
        <v>92</v>
      </c>
      <c r="H24" s="5" t="s">
        <v>27</v>
      </c>
      <c r="I24" s="5" t="s">
        <v>93</v>
      </c>
    </row>
    <row r="25" spans="1:11" ht="15.75" customHeight="1" x14ac:dyDescent="0.2">
      <c r="A25" s="4">
        <v>44451.880659432871</v>
      </c>
      <c r="B25" s="5" t="s">
        <v>29</v>
      </c>
      <c r="C25" s="5" t="s">
        <v>12</v>
      </c>
      <c r="D25" s="5" t="s">
        <v>19</v>
      </c>
      <c r="E25" s="5" t="s">
        <v>94</v>
      </c>
      <c r="F25" s="5" t="s">
        <v>63</v>
      </c>
      <c r="G25" s="5" t="s">
        <v>95</v>
      </c>
      <c r="H25" s="5" t="s">
        <v>23</v>
      </c>
      <c r="I25" s="5" t="s">
        <v>61</v>
      </c>
    </row>
    <row r="26" spans="1:11" ht="15.75" customHeight="1" x14ac:dyDescent="0.2">
      <c r="A26" s="4">
        <v>44451.881673495373</v>
      </c>
      <c r="B26" s="5" t="s">
        <v>11</v>
      </c>
      <c r="C26" s="5" t="s">
        <v>18</v>
      </c>
      <c r="D26" s="5" t="s">
        <v>19</v>
      </c>
      <c r="E26" s="5" t="s">
        <v>20</v>
      </c>
      <c r="F26" s="5" t="s">
        <v>30</v>
      </c>
      <c r="G26" s="5" t="s">
        <v>96</v>
      </c>
      <c r="H26" s="5" t="s">
        <v>51</v>
      </c>
      <c r="I26" s="5" t="s">
        <v>90</v>
      </c>
      <c r="J26" s="5" t="s">
        <v>97</v>
      </c>
      <c r="K26" s="7"/>
    </row>
    <row r="27" spans="1:11" ht="15.75" customHeight="1" x14ac:dyDescent="0.2">
      <c r="A27" s="4">
        <v>44451.892017650462</v>
      </c>
      <c r="B27" s="5" t="s">
        <v>11</v>
      </c>
      <c r="C27" s="5" t="s">
        <v>48</v>
      </c>
      <c r="D27" s="5" t="s">
        <v>98</v>
      </c>
      <c r="E27" s="5" t="s">
        <v>43</v>
      </c>
      <c r="F27" s="5" t="s">
        <v>44</v>
      </c>
      <c r="G27" s="5" t="s">
        <v>99</v>
      </c>
      <c r="H27" s="5" t="s">
        <v>32</v>
      </c>
      <c r="I27" s="5" t="s">
        <v>65</v>
      </c>
    </row>
    <row r="28" spans="1:11" ht="15.75" customHeight="1" x14ac:dyDescent="0.2">
      <c r="A28" s="4">
        <v>44451.893236793985</v>
      </c>
      <c r="B28" s="5" t="s">
        <v>29</v>
      </c>
      <c r="C28" s="5" t="s">
        <v>18</v>
      </c>
      <c r="D28" s="5" t="s">
        <v>13</v>
      </c>
      <c r="E28" s="5" t="s">
        <v>25</v>
      </c>
      <c r="F28" s="5" t="s">
        <v>14</v>
      </c>
      <c r="G28" s="5" t="s">
        <v>100</v>
      </c>
      <c r="H28" s="5" t="s">
        <v>32</v>
      </c>
      <c r="I28" s="5" t="s">
        <v>37</v>
      </c>
      <c r="J28" s="5" t="s">
        <v>68</v>
      </c>
      <c r="K28" s="7"/>
    </row>
    <row r="29" spans="1:11" ht="15.75" customHeight="1" x14ac:dyDescent="0.2">
      <c r="A29" s="4">
        <v>44451.894587488423</v>
      </c>
      <c r="B29" s="5" t="s">
        <v>29</v>
      </c>
      <c r="C29" s="5" t="s">
        <v>12</v>
      </c>
      <c r="D29" s="5" t="s">
        <v>19</v>
      </c>
      <c r="E29" s="5" t="s">
        <v>20</v>
      </c>
      <c r="F29" s="5" t="s">
        <v>101</v>
      </c>
      <c r="G29" s="5" t="s">
        <v>102</v>
      </c>
      <c r="H29" s="5" t="s">
        <v>103</v>
      </c>
      <c r="I29" s="5" t="s">
        <v>104</v>
      </c>
    </row>
    <row r="30" spans="1:11" ht="15.75" customHeight="1" x14ac:dyDescent="0.2">
      <c r="A30" s="4">
        <v>44451.89492175926</v>
      </c>
      <c r="B30" s="5" t="s">
        <v>11</v>
      </c>
      <c r="C30" s="5" t="s">
        <v>12</v>
      </c>
      <c r="D30" s="5" t="s">
        <v>19</v>
      </c>
      <c r="E30" s="5" t="s">
        <v>20</v>
      </c>
      <c r="F30" s="5" t="s">
        <v>105</v>
      </c>
      <c r="G30" s="5" t="s">
        <v>70</v>
      </c>
      <c r="H30" s="5" t="s">
        <v>106</v>
      </c>
      <c r="I30" s="5" t="s">
        <v>107</v>
      </c>
    </row>
    <row r="31" spans="1:11" ht="15.75" customHeight="1" x14ac:dyDescent="0.2">
      <c r="A31" s="4">
        <v>44451.900846840275</v>
      </c>
      <c r="B31" s="5" t="s">
        <v>11</v>
      </c>
      <c r="C31" s="5" t="s">
        <v>12</v>
      </c>
      <c r="D31" s="5" t="s">
        <v>19</v>
      </c>
      <c r="E31" s="5" t="s">
        <v>20</v>
      </c>
      <c r="F31" s="5" t="s">
        <v>44</v>
      </c>
      <c r="G31" s="5" t="s">
        <v>108</v>
      </c>
      <c r="H31" s="5" t="s">
        <v>16</v>
      </c>
      <c r="I31" s="5" t="s">
        <v>104</v>
      </c>
      <c r="J31" s="5" t="s">
        <v>109</v>
      </c>
      <c r="K31" s="7"/>
    </row>
    <row r="32" spans="1:11" ht="15.75" customHeight="1" x14ac:dyDescent="0.2">
      <c r="A32" s="4">
        <v>44451.901652187502</v>
      </c>
      <c r="B32" s="5" t="s">
        <v>11</v>
      </c>
      <c r="C32" s="5" t="s">
        <v>12</v>
      </c>
      <c r="D32" s="5" t="s">
        <v>19</v>
      </c>
      <c r="E32" s="5" t="s">
        <v>20</v>
      </c>
      <c r="F32" s="5" t="s">
        <v>44</v>
      </c>
      <c r="G32" s="5" t="s">
        <v>45</v>
      </c>
      <c r="H32" s="5" t="s">
        <v>66</v>
      </c>
      <c r="I32" s="5" t="s">
        <v>110</v>
      </c>
      <c r="J32" s="5" t="s">
        <v>111</v>
      </c>
      <c r="K32" s="7"/>
    </row>
    <row r="33" spans="1:11" ht="15.75" customHeight="1" x14ac:dyDescent="0.2">
      <c r="A33" s="4">
        <v>44451.943333634263</v>
      </c>
      <c r="B33" s="5" t="s">
        <v>11</v>
      </c>
      <c r="C33" s="5" t="s">
        <v>18</v>
      </c>
      <c r="D33" s="5" t="s">
        <v>20</v>
      </c>
      <c r="E33" s="5" t="s">
        <v>112</v>
      </c>
      <c r="F33" s="5" t="s">
        <v>44</v>
      </c>
      <c r="G33" s="5" t="s">
        <v>70</v>
      </c>
      <c r="H33" s="5" t="s">
        <v>55</v>
      </c>
      <c r="I33" s="5" t="s">
        <v>113</v>
      </c>
      <c r="J33" s="5" t="s">
        <v>114</v>
      </c>
      <c r="K33" s="7"/>
    </row>
    <row r="34" spans="1:11" ht="15.75" customHeight="1" x14ac:dyDescent="0.2">
      <c r="A34" s="4">
        <v>44451.944829629632</v>
      </c>
      <c r="B34" s="5" t="s">
        <v>11</v>
      </c>
      <c r="C34" s="5" t="s">
        <v>12</v>
      </c>
      <c r="D34" s="5" t="s">
        <v>20</v>
      </c>
      <c r="E34" s="5" t="s">
        <v>43</v>
      </c>
      <c r="F34" s="5" t="s">
        <v>44</v>
      </c>
      <c r="G34" s="5" t="s">
        <v>115</v>
      </c>
      <c r="H34" s="5" t="s">
        <v>32</v>
      </c>
      <c r="I34" s="5" t="s">
        <v>116</v>
      </c>
    </row>
    <row r="35" spans="1:11" ht="15.75" customHeight="1" x14ac:dyDescent="0.2">
      <c r="A35" s="4">
        <v>44451.947094398143</v>
      </c>
      <c r="B35" s="5" t="s">
        <v>53</v>
      </c>
      <c r="C35" s="5" t="s">
        <v>12</v>
      </c>
      <c r="D35" s="5" t="s">
        <v>25</v>
      </c>
      <c r="E35" s="5" t="s">
        <v>25</v>
      </c>
      <c r="F35" s="5" t="s">
        <v>57</v>
      </c>
      <c r="G35" s="5" t="s">
        <v>100</v>
      </c>
      <c r="H35" s="5" t="s">
        <v>27</v>
      </c>
      <c r="I35" s="5" t="s">
        <v>117</v>
      </c>
    </row>
    <row r="36" spans="1:11" ht="15.75" customHeight="1" x14ac:dyDescent="0.2">
      <c r="A36" s="4">
        <v>44451.95035024306</v>
      </c>
      <c r="B36" s="5" t="s">
        <v>29</v>
      </c>
      <c r="C36" s="5" t="s">
        <v>12</v>
      </c>
      <c r="D36" s="5" t="s">
        <v>19</v>
      </c>
      <c r="E36" s="5" t="s">
        <v>19</v>
      </c>
      <c r="F36" s="5" t="s">
        <v>63</v>
      </c>
      <c r="G36" s="5" t="s">
        <v>118</v>
      </c>
      <c r="H36" s="5" t="s">
        <v>51</v>
      </c>
      <c r="I36" s="5" t="s">
        <v>119</v>
      </c>
      <c r="J36" s="5" t="s">
        <v>120</v>
      </c>
      <c r="K36" s="7"/>
    </row>
    <row r="37" spans="1:11" ht="15.75" customHeight="1" x14ac:dyDescent="0.2">
      <c r="A37" s="4">
        <v>44451.960044178239</v>
      </c>
      <c r="B37" s="5" t="s">
        <v>11</v>
      </c>
      <c r="C37" s="5" t="s">
        <v>12</v>
      </c>
      <c r="D37" s="5" t="s">
        <v>19</v>
      </c>
      <c r="E37" s="5" t="s">
        <v>20</v>
      </c>
      <c r="F37" s="5" t="s">
        <v>44</v>
      </c>
      <c r="G37" s="5" t="s">
        <v>70</v>
      </c>
      <c r="H37" s="5" t="s">
        <v>121</v>
      </c>
      <c r="I37" s="5" t="s">
        <v>56</v>
      </c>
    </row>
    <row r="38" spans="1:11" ht="15.75" customHeight="1" x14ac:dyDescent="0.2">
      <c r="A38" s="4">
        <v>44451.971560902777</v>
      </c>
      <c r="B38" s="5" t="s">
        <v>11</v>
      </c>
      <c r="C38" s="5" t="s">
        <v>18</v>
      </c>
      <c r="D38" s="5" t="s">
        <v>19</v>
      </c>
      <c r="E38" s="5" t="s">
        <v>20</v>
      </c>
      <c r="F38" s="5" t="s">
        <v>14</v>
      </c>
      <c r="G38" s="5" t="s">
        <v>122</v>
      </c>
      <c r="H38" s="5" t="s">
        <v>55</v>
      </c>
      <c r="I38" s="5" t="s">
        <v>17</v>
      </c>
    </row>
    <row r="39" spans="1:11" ht="15.75" customHeight="1" x14ac:dyDescent="0.2">
      <c r="A39" s="4">
        <v>44452.180430034721</v>
      </c>
      <c r="B39" s="5" t="s">
        <v>29</v>
      </c>
      <c r="C39" s="5" t="s">
        <v>12</v>
      </c>
      <c r="D39" s="5" t="s">
        <v>19</v>
      </c>
      <c r="E39" s="5" t="s">
        <v>19</v>
      </c>
      <c r="F39" s="5" t="s">
        <v>63</v>
      </c>
      <c r="G39" s="5" t="s">
        <v>123</v>
      </c>
      <c r="H39" s="5" t="s">
        <v>27</v>
      </c>
      <c r="I39" s="5" t="s">
        <v>52</v>
      </c>
    </row>
    <row r="40" spans="1:11" ht="15.75" customHeight="1" x14ac:dyDescent="0.2">
      <c r="A40" s="4">
        <v>44452.27889475695</v>
      </c>
      <c r="B40" s="5" t="s">
        <v>11</v>
      </c>
      <c r="C40" s="5" t="s">
        <v>18</v>
      </c>
      <c r="D40" s="5" t="s">
        <v>20</v>
      </c>
      <c r="E40" s="5" t="s">
        <v>20</v>
      </c>
      <c r="F40" s="5" t="s">
        <v>105</v>
      </c>
      <c r="G40" s="5" t="s">
        <v>70</v>
      </c>
      <c r="H40" s="5" t="s">
        <v>51</v>
      </c>
      <c r="I40" s="5" t="s">
        <v>17</v>
      </c>
    </row>
    <row r="41" spans="1:11" ht="15.75" customHeight="1" x14ac:dyDescent="0.2">
      <c r="A41" s="4">
        <v>44452.291324814811</v>
      </c>
      <c r="B41" s="5" t="s">
        <v>11</v>
      </c>
      <c r="C41" s="5" t="s">
        <v>18</v>
      </c>
      <c r="D41" s="5" t="s">
        <v>20</v>
      </c>
      <c r="E41" s="5" t="s">
        <v>43</v>
      </c>
      <c r="F41" s="5" t="s">
        <v>44</v>
      </c>
      <c r="G41" s="5" t="s">
        <v>124</v>
      </c>
      <c r="H41" s="5" t="s">
        <v>55</v>
      </c>
      <c r="I41" s="5" t="s">
        <v>65</v>
      </c>
    </row>
    <row r="42" spans="1:11" ht="15.75" customHeight="1" x14ac:dyDescent="0.2">
      <c r="A42" s="4">
        <v>44452.377007256946</v>
      </c>
      <c r="B42" s="5" t="s">
        <v>11</v>
      </c>
      <c r="C42" s="5" t="s">
        <v>12</v>
      </c>
      <c r="D42" s="5" t="s">
        <v>20</v>
      </c>
      <c r="E42" s="5" t="s">
        <v>20</v>
      </c>
      <c r="F42" s="5" t="s">
        <v>125</v>
      </c>
      <c r="G42" s="5" t="s">
        <v>54</v>
      </c>
      <c r="H42" s="5" t="s">
        <v>32</v>
      </c>
      <c r="I42" s="5" t="s">
        <v>90</v>
      </c>
    </row>
    <row r="43" spans="1:11" ht="15.75" customHeight="1" x14ac:dyDescent="0.2">
      <c r="A43" s="4">
        <v>44452.533515532406</v>
      </c>
      <c r="B43" s="5" t="s">
        <v>11</v>
      </c>
      <c r="C43" s="5" t="s">
        <v>12</v>
      </c>
      <c r="D43" s="5" t="s">
        <v>20</v>
      </c>
      <c r="E43" s="5" t="s">
        <v>43</v>
      </c>
      <c r="F43" s="5" t="s">
        <v>44</v>
      </c>
      <c r="G43" s="5" t="s">
        <v>45</v>
      </c>
      <c r="H43" s="5" t="s">
        <v>16</v>
      </c>
      <c r="I43" s="5" t="s">
        <v>113</v>
      </c>
    </row>
    <row r="44" spans="1:11" ht="15.75" customHeight="1" x14ac:dyDescent="0.2">
      <c r="A44" s="4">
        <v>44452.676504432871</v>
      </c>
      <c r="B44" s="5" t="s">
        <v>11</v>
      </c>
      <c r="C44" s="5" t="s">
        <v>126</v>
      </c>
      <c r="D44" s="5" t="s">
        <v>20</v>
      </c>
      <c r="E44" s="5" t="s">
        <v>43</v>
      </c>
      <c r="F44" s="5" t="s">
        <v>14</v>
      </c>
      <c r="G44" s="5" t="s">
        <v>70</v>
      </c>
      <c r="H44" s="5" t="s">
        <v>16</v>
      </c>
      <c r="I44" s="5" t="s">
        <v>127</v>
      </c>
      <c r="J44" s="5" t="s">
        <v>128</v>
      </c>
      <c r="K44" s="7"/>
    </row>
    <row r="45" spans="1:11" ht="15.75" customHeight="1" x14ac:dyDescent="0.2">
      <c r="A45" s="4">
        <v>44452.676566689814</v>
      </c>
      <c r="B45" s="5" t="s">
        <v>11</v>
      </c>
      <c r="C45" s="5" t="s">
        <v>126</v>
      </c>
      <c r="D45" s="5" t="s">
        <v>13</v>
      </c>
      <c r="E45" s="5" t="s">
        <v>20</v>
      </c>
      <c r="F45" s="5" t="s">
        <v>35</v>
      </c>
      <c r="G45" s="5" t="s">
        <v>129</v>
      </c>
      <c r="H45" s="5" t="s">
        <v>55</v>
      </c>
      <c r="I45" s="5" t="s">
        <v>119</v>
      </c>
    </row>
    <row r="46" spans="1:11" ht="15.75" customHeight="1" x14ac:dyDescent="0.2">
      <c r="A46" s="4">
        <v>44452.67714756944</v>
      </c>
      <c r="B46" s="5" t="s">
        <v>11</v>
      </c>
      <c r="C46" s="5" t="s">
        <v>48</v>
      </c>
      <c r="D46" s="5" t="s">
        <v>25</v>
      </c>
      <c r="E46" s="5" t="s">
        <v>20</v>
      </c>
      <c r="F46" s="5" t="s">
        <v>44</v>
      </c>
      <c r="G46" s="5" t="s">
        <v>130</v>
      </c>
      <c r="H46" s="5" t="s">
        <v>32</v>
      </c>
      <c r="I46" s="5" t="s">
        <v>17</v>
      </c>
    </row>
    <row r="47" spans="1:11" ht="15.75" customHeight="1" x14ac:dyDescent="0.2">
      <c r="A47" s="4">
        <v>44452.679634652777</v>
      </c>
      <c r="B47" s="5" t="s">
        <v>53</v>
      </c>
      <c r="C47" s="5" t="s">
        <v>18</v>
      </c>
      <c r="D47" s="5" t="s">
        <v>20</v>
      </c>
      <c r="E47" s="5" t="s">
        <v>20</v>
      </c>
      <c r="F47" s="5" t="s">
        <v>131</v>
      </c>
      <c r="G47" s="5" t="s">
        <v>132</v>
      </c>
      <c r="H47" s="5" t="s">
        <v>66</v>
      </c>
      <c r="I47" s="5" t="s">
        <v>133</v>
      </c>
    </row>
    <row r="48" spans="1:11" ht="15.75" customHeight="1" x14ac:dyDescent="0.2">
      <c r="A48" s="4">
        <v>44452.681034976849</v>
      </c>
      <c r="B48" s="5" t="s">
        <v>29</v>
      </c>
      <c r="C48" s="5" t="s">
        <v>18</v>
      </c>
      <c r="D48" s="5" t="s">
        <v>19</v>
      </c>
      <c r="E48" s="5" t="s">
        <v>43</v>
      </c>
      <c r="F48" s="5" t="s">
        <v>134</v>
      </c>
      <c r="G48" s="5" t="s">
        <v>135</v>
      </c>
      <c r="H48" s="5" t="s">
        <v>32</v>
      </c>
      <c r="I48" s="5" t="s">
        <v>136</v>
      </c>
      <c r="J48" s="5" t="s">
        <v>137</v>
      </c>
      <c r="K48" s="7"/>
    </row>
    <row r="49" spans="1:11" ht="15.75" customHeight="1" x14ac:dyDescent="0.2">
      <c r="A49" s="4">
        <v>44452.707053923616</v>
      </c>
      <c r="B49" s="5" t="s">
        <v>11</v>
      </c>
      <c r="C49" s="5" t="s">
        <v>12</v>
      </c>
      <c r="D49" s="5" t="s">
        <v>19</v>
      </c>
      <c r="E49" s="5" t="s">
        <v>20</v>
      </c>
      <c r="F49" s="5" t="s">
        <v>105</v>
      </c>
      <c r="G49" s="5" t="s">
        <v>138</v>
      </c>
      <c r="H49" s="5" t="s">
        <v>73</v>
      </c>
      <c r="I49" s="5" t="s">
        <v>17</v>
      </c>
      <c r="J49" s="5" t="s">
        <v>139</v>
      </c>
      <c r="K49" s="7"/>
    </row>
    <row r="50" spans="1:11" ht="15.75" customHeight="1" x14ac:dyDescent="0.2">
      <c r="A50" s="4">
        <v>44452.714332407406</v>
      </c>
      <c r="B50" s="5" t="s">
        <v>11</v>
      </c>
      <c r="C50" s="5" t="s">
        <v>12</v>
      </c>
      <c r="D50" s="5" t="s">
        <v>19</v>
      </c>
      <c r="E50" s="5" t="s">
        <v>43</v>
      </c>
      <c r="F50" s="5" t="s">
        <v>14</v>
      </c>
      <c r="G50" s="5" t="s">
        <v>140</v>
      </c>
      <c r="H50" s="5" t="s">
        <v>55</v>
      </c>
      <c r="I50" s="5" t="s">
        <v>104</v>
      </c>
    </row>
    <row r="51" spans="1:11" ht="15.75" customHeight="1" x14ac:dyDescent="0.2">
      <c r="A51" s="4">
        <v>44452.724812638888</v>
      </c>
      <c r="B51" s="5" t="s">
        <v>29</v>
      </c>
      <c r="C51" s="5" t="s">
        <v>126</v>
      </c>
      <c r="D51" s="5" t="s">
        <v>19</v>
      </c>
      <c r="E51" s="5" t="s">
        <v>20</v>
      </c>
      <c r="F51" s="5" t="s">
        <v>44</v>
      </c>
      <c r="G51" s="5" t="s">
        <v>141</v>
      </c>
      <c r="H51" s="5" t="s">
        <v>32</v>
      </c>
      <c r="I51" s="5" t="s">
        <v>142</v>
      </c>
    </row>
    <row r="52" spans="1:11" ht="15.75" customHeight="1" x14ac:dyDescent="0.2">
      <c r="A52" s="4">
        <v>44452.727559849533</v>
      </c>
      <c r="B52" s="5" t="s">
        <v>29</v>
      </c>
      <c r="C52" s="5" t="s">
        <v>18</v>
      </c>
      <c r="D52" s="5" t="s">
        <v>19</v>
      </c>
      <c r="E52" s="5" t="s">
        <v>20</v>
      </c>
      <c r="F52" s="5" t="s">
        <v>30</v>
      </c>
      <c r="G52" s="5" t="s">
        <v>143</v>
      </c>
      <c r="H52" s="5" t="s">
        <v>51</v>
      </c>
      <c r="I52" s="5" t="s">
        <v>144</v>
      </c>
      <c r="J52" s="5" t="s">
        <v>145</v>
      </c>
      <c r="K52" s="7"/>
    </row>
    <row r="53" spans="1:11" ht="15.75" customHeight="1" x14ac:dyDescent="0.2">
      <c r="A53" s="4">
        <v>44452.728998668987</v>
      </c>
      <c r="B53" s="5" t="s">
        <v>11</v>
      </c>
      <c r="C53" s="5" t="s">
        <v>48</v>
      </c>
      <c r="D53" s="5" t="s">
        <v>19</v>
      </c>
      <c r="E53" s="5" t="s">
        <v>20</v>
      </c>
      <c r="F53" s="5" t="s">
        <v>146</v>
      </c>
      <c r="G53" s="5" t="s">
        <v>147</v>
      </c>
      <c r="H53" s="5" t="s">
        <v>55</v>
      </c>
      <c r="I53" s="5" t="s">
        <v>148</v>
      </c>
    </row>
    <row r="54" spans="1:11" ht="15.75" customHeight="1" x14ac:dyDescent="0.2">
      <c r="A54" s="4">
        <v>44452.732008888888</v>
      </c>
      <c r="B54" s="5" t="s">
        <v>29</v>
      </c>
      <c r="C54" s="5" t="s">
        <v>126</v>
      </c>
      <c r="D54" s="5" t="s">
        <v>19</v>
      </c>
      <c r="E54" s="5" t="s">
        <v>43</v>
      </c>
      <c r="F54" s="5" t="s">
        <v>149</v>
      </c>
      <c r="G54" s="5" t="s">
        <v>150</v>
      </c>
      <c r="H54" s="5" t="s">
        <v>32</v>
      </c>
      <c r="I54" s="5" t="s">
        <v>151</v>
      </c>
      <c r="J54" s="5" t="s">
        <v>152</v>
      </c>
      <c r="K54" s="7"/>
    </row>
    <row r="55" spans="1:11" ht="15.75" customHeight="1" x14ac:dyDescent="0.2">
      <c r="A55" s="4">
        <v>44452.745411689815</v>
      </c>
      <c r="B55" s="5" t="s">
        <v>53</v>
      </c>
      <c r="C55" s="5" t="s">
        <v>18</v>
      </c>
      <c r="D55" s="5" t="s">
        <v>19</v>
      </c>
      <c r="E55" s="5" t="s">
        <v>43</v>
      </c>
      <c r="F55" s="5" t="s">
        <v>149</v>
      </c>
      <c r="G55" s="5" t="s">
        <v>153</v>
      </c>
      <c r="H55" s="5" t="s">
        <v>32</v>
      </c>
      <c r="I55" s="5" t="s">
        <v>61</v>
      </c>
    </row>
    <row r="56" spans="1:11" ht="15.75" customHeight="1" x14ac:dyDescent="0.2">
      <c r="A56" s="4">
        <v>44452.750215081018</v>
      </c>
      <c r="B56" s="5" t="s">
        <v>29</v>
      </c>
      <c r="C56" s="5" t="s">
        <v>154</v>
      </c>
      <c r="D56" s="5" t="s">
        <v>19</v>
      </c>
      <c r="E56" s="5" t="s">
        <v>155</v>
      </c>
      <c r="F56" s="5" t="s">
        <v>57</v>
      </c>
      <c r="G56" s="5" t="s">
        <v>156</v>
      </c>
      <c r="H56" s="5" t="s">
        <v>157</v>
      </c>
      <c r="I56" s="5" t="s">
        <v>136</v>
      </c>
    </row>
    <row r="57" spans="1:11" ht="15.75" customHeight="1" x14ac:dyDescent="0.2">
      <c r="A57" s="4">
        <v>44452.753657685185</v>
      </c>
      <c r="B57" s="5" t="s">
        <v>53</v>
      </c>
      <c r="C57" s="5" t="s">
        <v>126</v>
      </c>
      <c r="D57" s="5" t="s">
        <v>13</v>
      </c>
      <c r="E57" s="5" t="s">
        <v>19</v>
      </c>
      <c r="F57" s="5" t="s">
        <v>149</v>
      </c>
      <c r="G57" s="5" t="s">
        <v>158</v>
      </c>
      <c r="H57" s="5" t="s">
        <v>159</v>
      </c>
      <c r="I57" s="5" t="s">
        <v>17</v>
      </c>
    </row>
    <row r="58" spans="1:11" ht="15.75" customHeight="1" x14ac:dyDescent="0.2">
      <c r="A58" s="4">
        <v>44452.768949837962</v>
      </c>
      <c r="B58" s="5" t="s">
        <v>29</v>
      </c>
      <c r="C58" s="5" t="s">
        <v>18</v>
      </c>
      <c r="D58" s="5" t="s">
        <v>19</v>
      </c>
      <c r="E58" s="5" t="s">
        <v>20</v>
      </c>
      <c r="F58" s="5" t="s">
        <v>57</v>
      </c>
      <c r="G58" s="5" t="s">
        <v>160</v>
      </c>
      <c r="H58" s="5" t="s">
        <v>32</v>
      </c>
      <c r="I58" s="5" t="s">
        <v>161</v>
      </c>
      <c r="J58" s="5" t="s">
        <v>162</v>
      </c>
      <c r="K58" s="7"/>
    </row>
    <row r="59" spans="1:11" ht="15.75" customHeight="1" x14ac:dyDescent="0.2">
      <c r="A59" s="4">
        <v>44452.769310381947</v>
      </c>
      <c r="B59" s="5" t="s">
        <v>29</v>
      </c>
      <c r="C59" s="5" t="s">
        <v>18</v>
      </c>
      <c r="D59" s="5" t="s">
        <v>19</v>
      </c>
      <c r="E59" s="5" t="s">
        <v>19</v>
      </c>
      <c r="F59" s="5" t="s">
        <v>163</v>
      </c>
      <c r="G59" s="5" t="s">
        <v>164</v>
      </c>
      <c r="H59" s="5" t="s">
        <v>27</v>
      </c>
      <c r="I59" s="5" t="s">
        <v>79</v>
      </c>
    </row>
    <row r="60" spans="1:11" ht="15.75" customHeight="1" x14ac:dyDescent="0.2">
      <c r="A60" s="4">
        <v>44452.772049513893</v>
      </c>
      <c r="B60" s="5" t="s">
        <v>29</v>
      </c>
      <c r="C60" s="5" t="s">
        <v>18</v>
      </c>
      <c r="D60" s="5" t="s">
        <v>13</v>
      </c>
      <c r="E60" s="5" t="s">
        <v>25</v>
      </c>
      <c r="F60" s="5" t="s">
        <v>63</v>
      </c>
      <c r="G60" s="5" t="s">
        <v>165</v>
      </c>
      <c r="H60" s="5" t="s">
        <v>73</v>
      </c>
      <c r="I60" s="5" t="s">
        <v>116</v>
      </c>
    </row>
    <row r="61" spans="1:11" ht="15.75" customHeight="1" x14ac:dyDescent="0.2">
      <c r="A61" s="4">
        <v>44452.773084270833</v>
      </c>
      <c r="B61" s="5" t="s">
        <v>29</v>
      </c>
      <c r="C61" s="5" t="s">
        <v>18</v>
      </c>
      <c r="D61" s="5" t="s">
        <v>20</v>
      </c>
      <c r="E61" s="5" t="s">
        <v>20</v>
      </c>
      <c r="F61" s="5" t="s">
        <v>63</v>
      </c>
      <c r="G61" s="5" t="s">
        <v>166</v>
      </c>
      <c r="H61" s="5" t="s">
        <v>66</v>
      </c>
      <c r="I61" s="5" t="s">
        <v>104</v>
      </c>
    </row>
    <row r="62" spans="1:11" ht="15.75" customHeight="1" x14ac:dyDescent="0.2">
      <c r="A62" s="4">
        <v>44452.774897511576</v>
      </c>
      <c r="B62" s="5" t="s">
        <v>11</v>
      </c>
      <c r="C62" s="5" t="s">
        <v>12</v>
      </c>
      <c r="D62" s="5" t="s">
        <v>19</v>
      </c>
      <c r="E62" s="5" t="s">
        <v>167</v>
      </c>
      <c r="F62" s="5" t="s">
        <v>44</v>
      </c>
      <c r="G62" s="5" t="s">
        <v>168</v>
      </c>
      <c r="H62" s="5" t="s">
        <v>106</v>
      </c>
      <c r="I62" s="5" t="s">
        <v>107</v>
      </c>
      <c r="J62" s="5" t="s">
        <v>169</v>
      </c>
      <c r="K62" s="7"/>
    </row>
    <row r="63" spans="1:11" ht="15.75" customHeight="1" x14ac:dyDescent="0.2">
      <c r="A63" s="4">
        <v>44452.775181666671</v>
      </c>
      <c r="B63" s="5" t="s">
        <v>29</v>
      </c>
      <c r="C63" s="5" t="s">
        <v>18</v>
      </c>
      <c r="D63" s="5" t="s">
        <v>19</v>
      </c>
      <c r="E63" s="5" t="s">
        <v>43</v>
      </c>
      <c r="F63" s="5" t="s">
        <v>149</v>
      </c>
      <c r="G63" s="5" t="s">
        <v>170</v>
      </c>
      <c r="H63" s="5" t="s">
        <v>121</v>
      </c>
      <c r="I63" s="5" t="s">
        <v>171</v>
      </c>
    </row>
    <row r="64" spans="1:11" ht="15.75" customHeight="1" x14ac:dyDescent="0.2">
      <c r="A64" s="4">
        <v>44452.777251226857</v>
      </c>
      <c r="B64" s="5" t="s">
        <v>11</v>
      </c>
      <c r="C64" s="5" t="s">
        <v>18</v>
      </c>
      <c r="D64" s="5" t="s">
        <v>20</v>
      </c>
      <c r="E64" s="5" t="s">
        <v>43</v>
      </c>
      <c r="F64" s="5" t="s">
        <v>105</v>
      </c>
      <c r="G64" s="5" t="s">
        <v>45</v>
      </c>
      <c r="H64" s="5" t="s">
        <v>55</v>
      </c>
      <c r="I64" s="5" t="s">
        <v>79</v>
      </c>
    </row>
    <row r="65" spans="1:11" ht="15.75" customHeight="1" x14ac:dyDescent="0.2">
      <c r="A65" s="4">
        <v>44452.777671956021</v>
      </c>
      <c r="B65" s="5" t="s">
        <v>53</v>
      </c>
      <c r="C65" s="5" t="s">
        <v>18</v>
      </c>
      <c r="D65" s="5" t="s">
        <v>20</v>
      </c>
      <c r="E65" s="5" t="s">
        <v>43</v>
      </c>
      <c r="F65" s="5" t="s">
        <v>172</v>
      </c>
      <c r="G65" s="5" t="s">
        <v>173</v>
      </c>
      <c r="H65" s="5" t="s">
        <v>174</v>
      </c>
      <c r="I65" s="5" t="s">
        <v>175</v>
      </c>
      <c r="J65" s="5" t="s">
        <v>68</v>
      </c>
      <c r="K65" s="7"/>
    </row>
    <row r="66" spans="1:11" ht="15.75" customHeight="1" x14ac:dyDescent="0.2">
      <c r="A66" s="4">
        <v>44452.786710405097</v>
      </c>
      <c r="B66" s="5" t="s">
        <v>29</v>
      </c>
      <c r="C66" s="5" t="s">
        <v>18</v>
      </c>
      <c r="D66" s="5" t="s">
        <v>25</v>
      </c>
      <c r="E66" s="5" t="s">
        <v>20</v>
      </c>
      <c r="F66" s="5" t="s">
        <v>14</v>
      </c>
      <c r="G66" s="5" t="s">
        <v>176</v>
      </c>
      <c r="H66" s="5" t="s">
        <v>32</v>
      </c>
      <c r="I66" s="5" t="s">
        <v>61</v>
      </c>
    </row>
    <row r="67" spans="1:11" ht="15.75" customHeight="1" x14ac:dyDescent="0.2">
      <c r="A67" s="4">
        <v>44452.792968136579</v>
      </c>
      <c r="B67" s="5" t="s">
        <v>29</v>
      </c>
      <c r="C67" s="5" t="s">
        <v>48</v>
      </c>
      <c r="D67" s="5" t="s">
        <v>20</v>
      </c>
      <c r="E67" s="5" t="s">
        <v>19</v>
      </c>
      <c r="F67" s="5" t="s">
        <v>30</v>
      </c>
      <c r="G67" s="5" t="s">
        <v>177</v>
      </c>
      <c r="H67" s="5" t="s">
        <v>174</v>
      </c>
      <c r="I67" s="5" t="s">
        <v>79</v>
      </c>
      <c r="J67" s="5" t="s">
        <v>68</v>
      </c>
      <c r="K67" s="7"/>
    </row>
    <row r="68" spans="1:11" ht="15.75" customHeight="1" x14ac:dyDescent="0.2">
      <c r="A68" s="4">
        <v>44452.794306782409</v>
      </c>
      <c r="B68" s="5" t="s">
        <v>29</v>
      </c>
      <c r="C68" s="5" t="s">
        <v>18</v>
      </c>
      <c r="D68" s="5" t="s">
        <v>19</v>
      </c>
      <c r="E68" s="5" t="s">
        <v>20</v>
      </c>
      <c r="F68" s="5" t="s">
        <v>14</v>
      </c>
      <c r="G68" s="5" t="s">
        <v>178</v>
      </c>
      <c r="H68" s="5" t="s">
        <v>27</v>
      </c>
      <c r="I68" s="5" t="s">
        <v>107</v>
      </c>
      <c r="J68" s="5" t="s">
        <v>179</v>
      </c>
      <c r="K68" s="7"/>
    </row>
    <row r="69" spans="1:11" ht="15.75" customHeight="1" x14ac:dyDescent="0.2">
      <c r="A69" s="4">
        <v>44452.801372812501</v>
      </c>
      <c r="B69" s="5" t="s">
        <v>11</v>
      </c>
      <c r="C69" s="5" t="s">
        <v>180</v>
      </c>
      <c r="D69" s="5" t="s">
        <v>19</v>
      </c>
      <c r="E69" s="5" t="s">
        <v>43</v>
      </c>
      <c r="F69" s="5" t="s">
        <v>14</v>
      </c>
      <c r="G69" s="5" t="s">
        <v>181</v>
      </c>
      <c r="H69" s="5" t="s">
        <v>46</v>
      </c>
      <c r="I69" s="5" t="s">
        <v>182</v>
      </c>
      <c r="J69" s="5" t="s">
        <v>183</v>
      </c>
      <c r="K69" s="7"/>
    </row>
    <row r="70" spans="1:11" ht="15.75" customHeight="1" x14ac:dyDescent="0.2">
      <c r="A70" s="4">
        <v>44452.822067465277</v>
      </c>
      <c r="B70" s="5" t="s">
        <v>29</v>
      </c>
      <c r="C70" s="5" t="s">
        <v>126</v>
      </c>
      <c r="D70" s="5" t="s">
        <v>13</v>
      </c>
      <c r="E70" s="5" t="s">
        <v>19</v>
      </c>
      <c r="F70" s="5" t="s">
        <v>14</v>
      </c>
      <c r="G70" s="5" t="s">
        <v>184</v>
      </c>
      <c r="H70" s="5" t="s">
        <v>32</v>
      </c>
      <c r="I70" s="5" t="s">
        <v>17</v>
      </c>
    </row>
    <row r="71" spans="1:11" ht="15.75" customHeight="1" x14ac:dyDescent="0.2">
      <c r="A71" s="4">
        <v>44452.82301122685</v>
      </c>
      <c r="B71" s="5" t="s">
        <v>11</v>
      </c>
      <c r="C71" s="5" t="s">
        <v>48</v>
      </c>
      <c r="D71" s="5" t="s">
        <v>20</v>
      </c>
      <c r="E71" s="5" t="s">
        <v>20</v>
      </c>
      <c r="F71" s="5" t="s">
        <v>44</v>
      </c>
      <c r="G71" s="5" t="s">
        <v>26</v>
      </c>
      <c r="H71" s="5" t="s">
        <v>73</v>
      </c>
      <c r="I71" s="5" t="s">
        <v>185</v>
      </c>
    </row>
    <row r="72" spans="1:11" ht="15.75" customHeight="1" x14ac:dyDescent="0.2">
      <c r="A72" s="4">
        <v>44452.846144780095</v>
      </c>
      <c r="B72" s="5" t="s">
        <v>29</v>
      </c>
      <c r="C72" s="5" t="s">
        <v>18</v>
      </c>
      <c r="D72" s="5" t="s">
        <v>25</v>
      </c>
      <c r="E72" s="5" t="s">
        <v>43</v>
      </c>
      <c r="F72" s="5" t="s">
        <v>186</v>
      </c>
      <c r="G72" s="5" t="s">
        <v>187</v>
      </c>
      <c r="H72" s="5" t="s">
        <v>174</v>
      </c>
      <c r="I72" s="5" t="s">
        <v>76</v>
      </c>
    </row>
    <row r="73" spans="1:11" ht="15.75" customHeight="1" x14ac:dyDescent="0.2">
      <c r="A73" s="4">
        <v>44452.847617754625</v>
      </c>
      <c r="B73" s="5" t="s">
        <v>29</v>
      </c>
      <c r="C73" s="5" t="s">
        <v>18</v>
      </c>
      <c r="D73" s="5" t="s">
        <v>19</v>
      </c>
      <c r="E73" s="5" t="s">
        <v>43</v>
      </c>
      <c r="F73" s="5" t="s">
        <v>14</v>
      </c>
      <c r="G73" s="5" t="s">
        <v>188</v>
      </c>
      <c r="H73" s="5" t="s">
        <v>51</v>
      </c>
      <c r="I73" s="5" t="s">
        <v>189</v>
      </c>
      <c r="J73" s="5" t="s">
        <v>190</v>
      </c>
      <c r="K73" s="7"/>
    </row>
    <row r="74" spans="1:11" ht="15.75" customHeight="1" x14ac:dyDescent="0.2">
      <c r="A74" s="4">
        <v>44452.850859780097</v>
      </c>
      <c r="B74" s="5" t="s">
        <v>29</v>
      </c>
      <c r="C74" s="5" t="s">
        <v>126</v>
      </c>
      <c r="D74" s="5" t="s">
        <v>19</v>
      </c>
      <c r="E74" s="5" t="s">
        <v>43</v>
      </c>
      <c r="F74" s="5" t="s">
        <v>191</v>
      </c>
      <c r="G74" s="5" t="s">
        <v>192</v>
      </c>
      <c r="H74" s="5" t="s">
        <v>121</v>
      </c>
      <c r="I74" s="5" t="s">
        <v>193</v>
      </c>
    </row>
    <row r="75" spans="1:11" ht="15.75" customHeight="1" x14ac:dyDescent="0.2">
      <c r="A75" s="4">
        <v>44452.87870645833</v>
      </c>
      <c r="B75" s="5" t="s">
        <v>11</v>
      </c>
      <c r="C75" s="5" t="s">
        <v>48</v>
      </c>
      <c r="D75" s="5" t="s">
        <v>19</v>
      </c>
      <c r="E75" s="5" t="s">
        <v>43</v>
      </c>
      <c r="F75" s="5" t="s">
        <v>44</v>
      </c>
      <c r="G75" s="5" t="s">
        <v>194</v>
      </c>
      <c r="H75" s="5" t="s">
        <v>78</v>
      </c>
      <c r="I75" s="5" t="s">
        <v>195</v>
      </c>
    </row>
    <row r="76" spans="1:11" ht="15.75" customHeight="1" x14ac:dyDescent="0.2">
      <c r="A76" s="4">
        <v>44452.888671747685</v>
      </c>
      <c r="B76" s="5" t="s">
        <v>29</v>
      </c>
      <c r="C76" s="5" t="s">
        <v>18</v>
      </c>
      <c r="D76" s="5" t="s">
        <v>19</v>
      </c>
      <c r="E76" s="5" t="s">
        <v>43</v>
      </c>
      <c r="F76" s="5" t="s">
        <v>196</v>
      </c>
      <c r="G76" s="5" t="s">
        <v>197</v>
      </c>
      <c r="H76" s="5" t="s">
        <v>32</v>
      </c>
      <c r="I76" s="5" t="s">
        <v>198</v>
      </c>
      <c r="J76" s="5" t="s">
        <v>68</v>
      </c>
      <c r="K76" s="7"/>
    </row>
    <row r="77" spans="1:11" ht="15.75" customHeight="1" x14ac:dyDescent="0.2">
      <c r="A77" s="4">
        <v>44452.935417835644</v>
      </c>
      <c r="B77" s="5" t="s">
        <v>11</v>
      </c>
      <c r="C77" s="5" t="s">
        <v>48</v>
      </c>
      <c r="D77" s="5" t="s">
        <v>19</v>
      </c>
      <c r="E77" s="5" t="s">
        <v>199</v>
      </c>
      <c r="F77" s="5" t="s">
        <v>200</v>
      </c>
      <c r="G77" s="5" t="s">
        <v>64</v>
      </c>
      <c r="H77" s="5" t="s">
        <v>51</v>
      </c>
      <c r="I77" s="5" t="s">
        <v>113</v>
      </c>
    </row>
    <row r="78" spans="1:11" ht="15.75" customHeight="1" x14ac:dyDescent="0.2">
      <c r="A78" s="4">
        <v>44453.502418981487</v>
      </c>
      <c r="B78" s="5" t="s">
        <v>11</v>
      </c>
      <c r="C78" s="5" t="s">
        <v>154</v>
      </c>
      <c r="D78" s="5" t="s">
        <v>19</v>
      </c>
      <c r="E78" s="5" t="s">
        <v>20</v>
      </c>
      <c r="F78" s="5" t="s">
        <v>172</v>
      </c>
      <c r="G78" s="5" t="s">
        <v>54</v>
      </c>
      <c r="H78" s="5" t="s">
        <v>55</v>
      </c>
      <c r="I78" s="5" t="s">
        <v>61</v>
      </c>
    </row>
    <row r="79" spans="1:11" ht="15.75" customHeight="1" x14ac:dyDescent="0.2">
      <c r="A79" s="4">
        <v>44453.665982175924</v>
      </c>
      <c r="B79" s="5" t="s">
        <v>11</v>
      </c>
      <c r="C79" s="5" t="s">
        <v>48</v>
      </c>
      <c r="D79" s="5" t="s">
        <v>20</v>
      </c>
      <c r="E79" s="5" t="s">
        <v>43</v>
      </c>
      <c r="F79" s="5" t="s">
        <v>14</v>
      </c>
      <c r="G79" s="5" t="s">
        <v>201</v>
      </c>
      <c r="H79" s="5" t="s">
        <v>32</v>
      </c>
      <c r="I79" s="5" t="s">
        <v>113</v>
      </c>
      <c r="J79" s="5" t="s">
        <v>202</v>
      </c>
      <c r="K79" s="7"/>
    </row>
    <row r="80" spans="1:11" ht="15.75" customHeight="1" x14ac:dyDescent="0.2">
      <c r="A80" s="4">
        <v>44453.871362314814</v>
      </c>
      <c r="B80" s="5" t="s">
        <v>11</v>
      </c>
      <c r="C80" s="5" t="s">
        <v>48</v>
      </c>
      <c r="D80" s="5" t="s">
        <v>19</v>
      </c>
      <c r="E80" s="5" t="s">
        <v>19</v>
      </c>
      <c r="F80" s="5" t="s">
        <v>14</v>
      </c>
      <c r="G80" s="5" t="s">
        <v>54</v>
      </c>
      <c r="H80" s="5" t="s">
        <v>55</v>
      </c>
      <c r="I80" s="5" t="s">
        <v>17</v>
      </c>
    </row>
    <row r="81" spans="1:11" ht="15.75" customHeight="1" x14ac:dyDescent="0.2">
      <c r="A81" s="4">
        <v>44453.87560550926</v>
      </c>
      <c r="B81" s="5" t="s">
        <v>11</v>
      </c>
      <c r="C81" s="5" t="s">
        <v>48</v>
      </c>
      <c r="D81" s="5" t="s">
        <v>19</v>
      </c>
      <c r="E81" s="5" t="s">
        <v>19</v>
      </c>
      <c r="F81" s="5" t="s">
        <v>14</v>
      </c>
      <c r="G81" s="5" t="s">
        <v>70</v>
      </c>
      <c r="H81" s="5" t="s">
        <v>55</v>
      </c>
      <c r="I81" s="5" t="s">
        <v>113</v>
      </c>
    </row>
    <row r="82" spans="1:11" ht="15.75" customHeight="1" x14ac:dyDescent="0.2">
      <c r="A82" s="4">
        <v>44454.009257673606</v>
      </c>
      <c r="B82" s="5" t="s">
        <v>53</v>
      </c>
      <c r="C82" s="5" t="s">
        <v>12</v>
      </c>
      <c r="D82" s="5" t="s">
        <v>19</v>
      </c>
      <c r="E82" s="5" t="s">
        <v>19</v>
      </c>
      <c r="F82" s="5" t="s">
        <v>14</v>
      </c>
      <c r="G82" s="5" t="s">
        <v>203</v>
      </c>
      <c r="H82" s="5" t="s">
        <v>16</v>
      </c>
      <c r="I82" s="5" t="s">
        <v>17</v>
      </c>
      <c r="J82" s="5" t="s">
        <v>204</v>
      </c>
      <c r="K82" s="7"/>
    </row>
    <row r="83" spans="1:11" ht="15.75" customHeight="1" x14ac:dyDescent="0.2">
      <c r="A83" s="4">
        <v>44454.403307488421</v>
      </c>
      <c r="B83" s="5" t="s">
        <v>11</v>
      </c>
      <c r="C83" s="5" t="s">
        <v>12</v>
      </c>
      <c r="D83" s="5" t="s">
        <v>19</v>
      </c>
      <c r="E83" s="5" t="s">
        <v>199</v>
      </c>
      <c r="F83" s="5" t="s">
        <v>35</v>
      </c>
      <c r="G83" s="5" t="s">
        <v>45</v>
      </c>
      <c r="H83" s="5" t="s">
        <v>32</v>
      </c>
      <c r="I83" s="5" t="s">
        <v>119</v>
      </c>
    </row>
    <row r="84" spans="1:11" ht="15.75" customHeight="1" x14ac:dyDescent="0.2">
      <c r="A84" s="4">
        <v>44454.546791145833</v>
      </c>
      <c r="B84" s="5" t="s">
        <v>11</v>
      </c>
      <c r="C84" s="5" t="s">
        <v>18</v>
      </c>
      <c r="D84" s="5" t="s">
        <v>19</v>
      </c>
      <c r="E84" s="5" t="s">
        <v>20</v>
      </c>
      <c r="F84" s="5" t="s">
        <v>44</v>
      </c>
      <c r="G84" s="5" t="s">
        <v>201</v>
      </c>
      <c r="H84" s="5" t="s">
        <v>32</v>
      </c>
      <c r="I84" s="5" t="s">
        <v>17</v>
      </c>
    </row>
    <row r="85" spans="1:11" ht="15.75" customHeight="1" x14ac:dyDescent="0.2">
      <c r="A85" s="4">
        <v>44454.54769467593</v>
      </c>
      <c r="B85" s="5" t="s">
        <v>29</v>
      </c>
      <c r="C85" s="5" t="s">
        <v>18</v>
      </c>
      <c r="D85" s="5" t="s">
        <v>13</v>
      </c>
      <c r="E85" s="5" t="s">
        <v>43</v>
      </c>
      <c r="F85" s="5" t="s">
        <v>14</v>
      </c>
      <c r="G85" s="5" t="s">
        <v>205</v>
      </c>
      <c r="H85" s="5" t="s">
        <v>55</v>
      </c>
      <c r="I85" s="5" t="s">
        <v>61</v>
      </c>
    </row>
    <row r="86" spans="1:11" ht="15.75" customHeight="1" x14ac:dyDescent="0.2">
      <c r="A86" s="4">
        <v>44454.547938206015</v>
      </c>
      <c r="B86" s="5" t="s">
        <v>29</v>
      </c>
      <c r="C86" s="5" t="s">
        <v>18</v>
      </c>
      <c r="D86" s="5" t="s">
        <v>13</v>
      </c>
      <c r="E86" s="5" t="s">
        <v>43</v>
      </c>
      <c r="F86" s="5" t="s">
        <v>14</v>
      </c>
      <c r="G86" s="5" t="s">
        <v>54</v>
      </c>
      <c r="H86" s="5" t="s">
        <v>55</v>
      </c>
      <c r="I86" s="5" t="s">
        <v>206</v>
      </c>
    </row>
    <row r="87" spans="1:11" ht="15.75" customHeight="1" x14ac:dyDescent="0.2">
      <c r="A87" s="4">
        <v>44454.548200659723</v>
      </c>
      <c r="B87" s="5" t="s">
        <v>11</v>
      </c>
      <c r="C87" s="5" t="s">
        <v>18</v>
      </c>
      <c r="D87" s="5" t="s">
        <v>13</v>
      </c>
      <c r="E87" s="5" t="s">
        <v>43</v>
      </c>
      <c r="F87" s="5" t="s">
        <v>14</v>
      </c>
      <c r="G87" s="5" t="s">
        <v>70</v>
      </c>
      <c r="H87" s="5" t="s">
        <v>106</v>
      </c>
      <c r="I87" s="5" t="s">
        <v>189</v>
      </c>
    </row>
    <row r="88" spans="1:11" ht="15.75" customHeight="1" x14ac:dyDescent="0.2">
      <c r="A88" s="4">
        <v>44454.548612291663</v>
      </c>
      <c r="B88" s="5" t="s">
        <v>11</v>
      </c>
      <c r="C88" s="5" t="s">
        <v>18</v>
      </c>
      <c r="D88" s="5" t="s">
        <v>20</v>
      </c>
      <c r="E88" s="5" t="s">
        <v>20</v>
      </c>
      <c r="F88" s="5" t="s">
        <v>207</v>
      </c>
      <c r="G88" s="5" t="s">
        <v>208</v>
      </c>
      <c r="H88" s="5" t="s">
        <v>16</v>
      </c>
      <c r="I88" s="5" t="s">
        <v>17</v>
      </c>
    </row>
    <row r="89" spans="1:11" ht="15.75" customHeight="1" x14ac:dyDescent="0.2">
      <c r="A89" s="4">
        <v>44454.548984155088</v>
      </c>
      <c r="B89" s="5" t="s">
        <v>11</v>
      </c>
      <c r="C89" s="5" t="s">
        <v>18</v>
      </c>
      <c r="D89" s="5" t="s">
        <v>19</v>
      </c>
      <c r="E89" s="5" t="s">
        <v>19</v>
      </c>
      <c r="F89" s="5" t="s">
        <v>209</v>
      </c>
      <c r="G89" s="5" t="s">
        <v>210</v>
      </c>
      <c r="H89" s="5" t="s">
        <v>73</v>
      </c>
      <c r="I89" s="5" t="s">
        <v>104</v>
      </c>
    </row>
    <row r="90" spans="1:11" ht="15.75" customHeight="1" x14ac:dyDescent="0.2">
      <c r="A90" s="4">
        <v>44455.769931516203</v>
      </c>
      <c r="B90" s="5" t="s">
        <v>29</v>
      </c>
      <c r="C90" s="5" t="s">
        <v>18</v>
      </c>
      <c r="D90" s="5" t="s">
        <v>25</v>
      </c>
      <c r="E90" s="5" t="s">
        <v>20</v>
      </c>
      <c r="F90" s="5" t="s">
        <v>30</v>
      </c>
      <c r="G90" s="5" t="s">
        <v>211</v>
      </c>
      <c r="H90" s="5" t="s">
        <v>16</v>
      </c>
      <c r="I90" s="5" t="s">
        <v>212</v>
      </c>
    </row>
    <row r="91" spans="1:11" ht="15.75" customHeight="1" x14ac:dyDescent="0.2">
      <c r="A91" s="4">
        <v>44458.927836493051</v>
      </c>
      <c r="B91" s="5" t="s">
        <v>29</v>
      </c>
      <c r="C91" s="5" t="s">
        <v>18</v>
      </c>
      <c r="D91" s="5" t="s">
        <v>19</v>
      </c>
      <c r="E91" s="5" t="s">
        <v>43</v>
      </c>
      <c r="F91" s="5" t="s">
        <v>213</v>
      </c>
      <c r="G91" s="5" t="s">
        <v>214</v>
      </c>
      <c r="H91" s="5" t="s">
        <v>32</v>
      </c>
      <c r="I91" s="5" t="s">
        <v>182</v>
      </c>
    </row>
    <row r="92" spans="1:11" ht="15.75" customHeight="1" x14ac:dyDescent="0.2">
      <c r="A92" s="4">
        <v>44459.602054803239</v>
      </c>
      <c r="B92" s="5" t="s">
        <v>29</v>
      </c>
      <c r="C92" s="5" t="s">
        <v>18</v>
      </c>
      <c r="D92" s="5" t="s">
        <v>19</v>
      </c>
      <c r="E92" s="5" t="s">
        <v>20</v>
      </c>
      <c r="F92" s="5" t="s">
        <v>63</v>
      </c>
      <c r="G92" s="5" t="s">
        <v>115</v>
      </c>
      <c r="H92" s="5" t="s">
        <v>66</v>
      </c>
      <c r="I92" s="5" t="s">
        <v>17</v>
      </c>
    </row>
    <row r="93" spans="1:11" ht="15.75" customHeight="1" x14ac:dyDescent="0.2">
      <c r="A93" s="4">
        <v>44461.891793414354</v>
      </c>
      <c r="B93" s="5" t="s">
        <v>11</v>
      </c>
      <c r="C93" s="5" t="s">
        <v>12</v>
      </c>
      <c r="D93" s="5" t="s">
        <v>20</v>
      </c>
      <c r="E93" s="5" t="s">
        <v>20</v>
      </c>
      <c r="F93" s="5" t="s">
        <v>44</v>
      </c>
      <c r="G93" s="5" t="s">
        <v>45</v>
      </c>
      <c r="H93" s="5" t="s">
        <v>78</v>
      </c>
      <c r="I93" s="5" t="s">
        <v>56</v>
      </c>
    </row>
    <row r="94" spans="1:11" ht="15.75" customHeight="1" x14ac:dyDescent="0.2">
      <c r="A94" s="4">
        <v>44463.389560601849</v>
      </c>
      <c r="B94" s="5" t="s">
        <v>29</v>
      </c>
      <c r="C94" s="5" t="s">
        <v>18</v>
      </c>
      <c r="D94" s="5" t="s">
        <v>19</v>
      </c>
      <c r="E94" s="5" t="s">
        <v>20</v>
      </c>
      <c r="F94" s="5" t="s">
        <v>14</v>
      </c>
      <c r="G94" s="5" t="s">
        <v>205</v>
      </c>
      <c r="H94" s="5" t="s">
        <v>78</v>
      </c>
      <c r="I94" s="5" t="s">
        <v>61</v>
      </c>
    </row>
    <row r="95" spans="1:11" ht="15.75" customHeight="1" x14ac:dyDescent="0.2">
      <c r="A95" s="4">
        <v>44465.475160034723</v>
      </c>
      <c r="B95" s="5" t="s">
        <v>11</v>
      </c>
      <c r="C95" s="5" t="s">
        <v>18</v>
      </c>
      <c r="D95" s="5" t="s">
        <v>19</v>
      </c>
      <c r="E95" s="5" t="s">
        <v>199</v>
      </c>
      <c r="F95" s="5" t="s">
        <v>215</v>
      </c>
      <c r="G95" s="5" t="s">
        <v>216</v>
      </c>
      <c r="H95" s="5" t="s">
        <v>66</v>
      </c>
      <c r="I95" s="5" t="s">
        <v>82</v>
      </c>
    </row>
    <row r="96" spans="1:11" ht="15.75" customHeight="1" x14ac:dyDescent="0.2">
      <c r="A96" s="4">
        <v>44465.490129965277</v>
      </c>
      <c r="B96" s="5" t="s">
        <v>11</v>
      </c>
      <c r="C96" s="5" t="s">
        <v>18</v>
      </c>
      <c r="D96" s="5" t="s">
        <v>20</v>
      </c>
      <c r="E96" s="5" t="s">
        <v>43</v>
      </c>
      <c r="F96" s="5" t="s">
        <v>217</v>
      </c>
      <c r="G96" s="5" t="s">
        <v>140</v>
      </c>
      <c r="H96" s="5" t="s">
        <v>46</v>
      </c>
      <c r="I96" s="5" t="s">
        <v>113</v>
      </c>
    </row>
    <row r="97" spans="1:11" ht="15.75" customHeight="1" x14ac:dyDescent="0.2">
      <c r="A97" s="4">
        <v>44465.49169570602</v>
      </c>
      <c r="B97" s="5" t="s">
        <v>11</v>
      </c>
      <c r="C97" s="5" t="s">
        <v>18</v>
      </c>
      <c r="D97" s="5" t="s">
        <v>19</v>
      </c>
      <c r="E97" s="5" t="s">
        <v>20</v>
      </c>
      <c r="F97" s="5" t="s">
        <v>44</v>
      </c>
      <c r="G97" s="5" t="s">
        <v>26</v>
      </c>
      <c r="H97" s="5" t="s">
        <v>106</v>
      </c>
      <c r="I97" s="5" t="s">
        <v>113</v>
      </c>
    </row>
    <row r="98" spans="1:11" ht="15.75" customHeight="1" x14ac:dyDescent="0.2">
      <c r="A98" s="4">
        <v>44465.495302326388</v>
      </c>
      <c r="B98" s="5" t="s">
        <v>11</v>
      </c>
      <c r="C98" s="5" t="s">
        <v>48</v>
      </c>
      <c r="D98" s="5" t="s">
        <v>20</v>
      </c>
      <c r="E98" s="5" t="s">
        <v>43</v>
      </c>
      <c r="F98" s="5" t="s">
        <v>14</v>
      </c>
      <c r="G98" s="5" t="s">
        <v>70</v>
      </c>
      <c r="H98" s="5" t="s">
        <v>121</v>
      </c>
      <c r="I98" s="5" t="s">
        <v>218</v>
      </c>
    </row>
    <row r="99" spans="1:11" ht="15.75" customHeight="1" x14ac:dyDescent="0.2">
      <c r="A99" s="4">
        <v>44465.500725474536</v>
      </c>
      <c r="B99" s="5" t="s">
        <v>29</v>
      </c>
      <c r="C99" s="5" t="s">
        <v>18</v>
      </c>
      <c r="D99" s="5" t="s">
        <v>19</v>
      </c>
      <c r="E99" s="5" t="s">
        <v>199</v>
      </c>
      <c r="F99" s="5" t="s">
        <v>163</v>
      </c>
      <c r="G99" s="5" t="s">
        <v>219</v>
      </c>
      <c r="H99" s="5" t="s">
        <v>51</v>
      </c>
      <c r="I99" s="5" t="s">
        <v>220</v>
      </c>
      <c r="J99" s="5" t="s">
        <v>221</v>
      </c>
      <c r="K99" s="7"/>
    </row>
    <row r="100" spans="1:11" ht="15.75" customHeight="1" x14ac:dyDescent="0.2">
      <c r="A100" s="4">
        <v>44465.509048171298</v>
      </c>
      <c r="B100" s="5" t="s">
        <v>11</v>
      </c>
      <c r="C100" s="5" t="s">
        <v>18</v>
      </c>
      <c r="D100" s="5" t="s">
        <v>19</v>
      </c>
      <c r="E100" s="5" t="s">
        <v>20</v>
      </c>
      <c r="F100" s="5" t="s">
        <v>222</v>
      </c>
      <c r="G100" s="5" t="s">
        <v>223</v>
      </c>
      <c r="H100" s="5" t="s">
        <v>55</v>
      </c>
      <c r="I100" s="5" t="s">
        <v>224</v>
      </c>
      <c r="J100" s="5" t="s">
        <v>225</v>
      </c>
      <c r="K100" s="7"/>
    </row>
    <row r="101" spans="1:11" ht="15.75" customHeight="1" x14ac:dyDescent="0.2">
      <c r="A101" s="4">
        <v>44465.523650601855</v>
      </c>
      <c r="B101" s="5" t="s">
        <v>29</v>
      </c>
      <c r="C101" s="5" t="s">
        <v>18</v>
      </c>
      <c r="D101" s="5" t="s">
        <v>19</v>
      </c>
      <c r="E101" s="5" t="s">
        <v>43</v>
      </c>
      <c r="F101" s="5" t="s">
        <v>44</v>
      </c>
      <c r="G101" s="5" t="s">
        <v>226</v>
      </c>
      <c r="H101" s="5" t="s">
        <v>32</v>
      </c>
      <c r="I101" s="5" t="s">
        <v>182</v>
      </c>
    </row>
    <row r="102" spans="1:11" ht="15.75" customHeight="1" x14ac:dyDescent="0.2">
      <c r="A102" s="4">
        <v>44465.527825277779</v>
      </c>
      <c r="B102" s="5" t="s">
        <v>11</v>
      </c>
      <c r="C102" s="5" t="s">
        <v>18</v>
      </c>
      <c r="D102" s="5" t="s">
        <v>19</v>
      </c>
      <c r="E102" s="5" t="s">
        <v>43</v>
      </c>
      <c r="F102" s="5" t="s">
        <v>49</v>
      </c>
      <c r="G102" s="5" t="s">
        <v>227</v>
      </c>
      <c r="H102" s="5" t="s">
        <v>51</v>
      </c>
      <c r="I102" s="5" t="s">
        <v>136</v>
      </c>
    </row>
    <row r="103" spans="1:11" ht="15.75" customHeight="1" x14ac:dyDescent="0.2">
      <c r="A103" s="4">
        <v>44465.538735844908</v>
      </c>
      <c r="B103" s="5" t="s">
        <v>11</v>
      </c>
      <c r="C103" s="5" t="s">
        <v>18</v>
      </c>
      <c r="D103" s="5" t="s">
        <v>20</v>
      </c>
      <c r="E103" s="5" t="s">
        <v>43</v>
      </c>
      <c r="F103" s="5" t="s">
        <v>14</v>
      </c>
      <c r="G103" s="5" t="s">
        <v>70</v>
      </c>
      <c r="H103" s="5" t="s">
        <v>66</v>
      </c>
      <c r="I103" s="5" t="s">
        <v>17</v>
      </c>
      <c r="J103" s="5" t="s">
        <v>228</v>
      </c>
      <c r="K103" s="7"/>
    </row>
    <row r="104" spans="1:11" ht="15.75" customHeight="1" x14ac:dyDescent="0.2">
      <c r="A104" s="4">
        <v>44465.579414097221</v>
      </c>
      <c r="B104" s="5" t="s">
        <v>29</v>
      </c>
      <c r="C104" s="5" t="s">
        <v>18</v>
      </c>
      <c r="D104" s="5" t="s">
        <v>19</v>
      </c>
      <c r="E104" s="5" t="s">
        <v>98</v>
      </c>
      <c r="F104" s="5" t="s">
        <v>229</v>
      </c>
      <c r="G104" s="5" t="s">
        <v>230</v>
      </c>
      <c r="H104" s="5" t="s">
        <v>66</v>
      </c>
      <c r="I104" s="5" t="s">
        <v>189</v>
      </c>
      <c r="J104" s="5" t="s">
        <v>231</v>
      </c>
      <c r="K104" s="7"/>
    </row>
    <row r="105" spans="1:11" ht="15.75" customHeight="1" x14ac:dyDescent="0.2">
      <c r="A105" s="4">
        <v>44465.625788784717</v>
      </c>
      <c r="B105" s="5" t="s">
        <v>29</v>
      </c>
      <c r="C105" s="5" t="s">
        <v>18</v>
      </c>
      <c r="D105" s="5" t="s">
        <v>25</v>
      </c>
      <c r="E105" s="5" t="s">
        <v>25</v>
      </c>
      <c r="F105" s="5" t="s">
        <v>14</v>
      </c>
      <c r="G105" s="5" t="s">
        <v>232</v>
      </c>
      <c r="H105" s="5" t="s">
        <v>27</v>
      </c>
      <c r="I105" s="5" t="s">
        <v>136</v>
      </c>
    </row>
    <row r="106" spans="1:11" ht="15.75" customHeight="1" x14ac:dyDescent="0.2">
      <c r="A106" s="4">
        <v>44465.651239236111</v>
      </c>
      <c r="B106" s="5" t="s">
        <v>29</v>
      </c>
      <c r="C106" s="5" t="s">
        <v>18</v>
      </c>
      <c r="D106" s="5" t="s">
        <v>19</v>
      </c>
      <c r="E106" s="5" t="s">
        <v>20</v>
      </c>
      <c r="F106" s="5" t="s">
        <v>233</v>
      </c>
      <c r="G106" s="5" t="s">
        <v>234</v>
      </c>
      <c r="H106" s="5" t="s">
        <v>27</v>
      </c>
      <c r="I106" s="5" t="s">
        <v>116</v>
      </c>
    </row>
    <row r="107" spans="1:11" ht="15.75" customHeight="1" x14ac:dyDescent="0.2">
      <c r="A107" s="4">
        <v>44465.664562442129</v>
      </c>
      <c r="B107" s="5" t="s">
        <v>29</v>
      </c>
      <c r="C107" s="5" t="s">
        <v>18</v>
      </c>
      <c r="D107" s="5" t="s">
        <v>20</v>
      </c>
      <c r="E107" s="5" t="s">
        <v>43</v>
      </c>
      <c r="F107" s="5" t="s">
        <v>44</v>
      </c>
      <c r="G107" s="5" t="s">
        <v>80</v>
      </c>
      <c r="H107" s="5" t="s">
        <v>66</v>
      </c>
      <c r="I107" s="5" t="s">
        <v>235</v>
      </c>
    </row>
    <row r="108" spans="1:11" ht="15.75" customHeight="1" x14ac:dyDescent="0.2">
      <c r="A108" s="4">
        <v>44465.705366145834</v>
      </c>
      <c r="B108" s="5" t="s">
        <v>53</v>
      </c>
      <c r="C108" s="5" t="s">
        <v>12</v>
      </c>
      <c r="D108" s="5" t="s">
        <v>20</v>
      </c>
      <c r="E108" s="5" t="s">
        <v>20</v>
      </c>
      <c r="F108" s="5" t="s">
        <v>63</v>
      </c>
      <c r="G108" s="5" t="s">
        <v>70</v>
      </c>
      <c r="H108" s="5" t="s">
        <v>16</v>
      </c>
      <c r="I108" s="5" t="s">
        <v>119</v>
      </c>
      <c r="J108" s="5" t="s">
        <v>236</v>
      </c>
      <c r="K108" s="7"/>
    </row>
    <row r="109" spans="1:11" ht="15.75" customHeight="1" x14ac:dyDescent="0.2">
      <c r="A109" s="4">
        <v>44465.780866168978</v>
      </c>
      <c r="B109" s="5" t="s">
        <v>29</v>
      </c>
      <c r="C109" s="5" t="s">
        <v>18</v>
      </c>
      <c r="D109" s="5" t="s">
        <v>19</v>
      </c>
      <c r="E109" s="5" t="s">
        <v>43</v>
      </c>
      <c r="F109" s="5" t="s">
        <v>213</v>
      </c>
      <c r="G109" s="5" t="s">
        <v>237</v>
      </c>
      <c r="H109" s="5" t="s">
        <v>78</v>
      </c>
      <c r="I109" s="5" t="s">
        <v>61</v>
      </c>
    </row>
    <row r="110" spans="1:11" ht="15.75" customHeight="1" x14ac:dyDescent="0.2">
      <c r="A110" s="4">
        <v>44466.896692303242</v>
      </c>
      <c r="B110" s="5" t="s">
        <v>29</v>
      </c>
      <c r="C110" s="5" t="s">
        <v>48</v>
      </c>
      <c r="D110" s="5" t="s">
        <v>19</v>
      </c>
      <c r="E110" s="5" t="s">
        <v>43</v>
      </c>
      <c r="F110" s="5" t="s">
        <v>233</v>
      </c>
      <c r="G110" s="5" t="s">
        <v>238</v>
      </c>
      <c r="H110" s="5" t="s">
        <v>32</v>
      </c>
      <c r="I110" s="5" t="s">
        <v>189</v>
      </c>
    </row>
    <row r="111" spans="1:11" ht="15.75" customHeight="1" x14ac:dyDescent="0.2">
      <c r="A111" s="4">
        <v>44466.897308587962</v>
      </c>
      <c r="B111" s="5" t="s">
        <v>29</v>
      </c>
      <c r="C111" s="5" t="s">
        <v>48</v>
      </c>
      <c r="D111" s="5" t="s">
        <v>25</v>
      </c>
      <c r="E111" s="5" t="s">
        <v>19</v>
      </c>
      <c r="F111" s="5" t="s">
        <v>57</v>
      </c>
      <c r="G111" s="5" t="s">
        <v>239</v>
      </c>
      <c r="H111" s="5" t="s">
        <v>78</v>
      </c>
      <c r="I111" s="5" t="s">
        <v>182</v>
      </c>
    </row>
    <row r="112" spans="1:11" ht="15.75" customHeight="1" x14ac:dyDescent="0.2">
      <c r="A112" s="4">
        <v>44466.898772569446</v>
      </c>
      <c r="B112" s="5" t="s">
        <v>29</v>
      </c>
      <c r="C112" s="5" t="s">
        <v>48</v>
      </c>
      <c r="D112" s="5" t="s">
        <v>240</v>
      </c>
      <c r="E112" s="5" t="s">
        <v>43</v>
      </c>
      <c r="F112" s="5" t="s">
        <v>44</v>
      </c>
      <c r="G112" s="5" t="s">
        <v>241</v>
      </c>
      <c r="H112" s="5" t="s">
        <v>78</v>
      </c>
      <c r="I112" s="5" t="s">
        <v>17</v>
      </c>
    </row>
    <row r="113" spans="1:11" ht="15.75" customHeight="1" x14ac:dyDescent="0.2">
      <c r="A113" s="4">
        <v>44466.899416666667</v>
      </c>
      <c r="B113" s="5" t="s">
        <v>29</v>
      </c>
      <c r="C113" s="5" t="s">
        <v>48</v>
      </c>
      <c r="D113" s="5" t="s">
        <v>25</v>
      </c>
      <c r="E113" s="5" t="s">
        <v>242</v>
      </c>
      <c r="F113" s="5" t="s">
        <v>243</v>
      </c>
      <c r="G113" s="5" t="s">
        <v>244</v>
      </c>
      <c r="H113" s="5" t="s">
        <v>51</v>
      </c>
      <c r="I113" s="5" t="s">
        <v>189</v>
      </c>
      <c r="J113" s="5" t="s">
        <v>68</v>
      </c>
      <c r="K113" s="7"/>
    </row>
    <row r="114" spans="1:11" ht="15.75" customHeight="1" x14ac:dyDescent="0.2">
      <c r="A114" s="4">
        <v>44466.903859560189</v>
      </c>
      <c r="B114" s="5" t="s">
        <v>29</v>
      </c>
      <c r="C114" s="5" t="s">
        <v>126</v>
      </c>
      <c r="D114" s="5" t="s">
        <v>13</v>
      </c>
      <c r="E114" s="5" t="s">
        <v>20</v>
      </c>
      <c r="F114" s="5" t="s">
        <v>14</v>
      </c>
      <c r="G114" s="5" t="s">
        <v>245</v>
      </c>
      <c r="H114" s="5" t="s">
        <v>55</v>
      </c>
      <c r="I114" s="5" t="s">
        <v>151</v>
      </c>
    </row>
    <row r="115" spans="1:11" ht="15.75" customHeight="1" x14ac:dyDescent="0.2">
      <c r="A115" s="4">
        <v>44466.906150057868</v>
      </c>
      <c r="B115" s="5" t="s">
        <v>53</v>
      </c>
      <c r="C115" s="5" t="s">
        <v>48</v>
      </c>
      <c r="D115" s="5" t="s">
        <v>19</v>
      </c>
      <c r="E115" s="5" t="s">
        <v>43</v>
      </c>
      <c r="F115" s="5" t="s">
        <v>14</v>
      </c>
      <c r="G115" s="5" t="s">
        <v>246</v>
      </c>
      <c r="H115" s="5" t="s">
        <v>46</v>
      </c>
      <c r="I115" s="5" t="s">
        <v>17</v>
      </c>
    </row>
    <row r="116" spans="1:11" ht="15.75" customHeight="1" x14ac:dyDescent="0.2">
      <c r="A116" s="4">
        <v>44466.907603738422</v>
      </c>
      <c r="B116" s="5" t="s">
        <v>29</v>
      </c>
      <c r="C116" s="5" t="s">
        <v>48</v>
      </c>
      <c r="D116" s="5" t="s">
        <v>25</v>
      </c>
      <c r="E116" s="5" t="s">
        <v>20</v>
      </c>
      <c r="F116" s="5" t="s">
        <v>247</v>
      </c>
      <c r="G116" s="5" t="s">
        <v>188</v>
      </c>
      <c r="H116" s="5" t="s">
        <v>51</v>
      </c>
      <c r="I116" s="5" t="s">
        <v>189</v>
      </c>
    </row>
    <row r="117" spans="1:11" ht="15.75" customHeight="1" x14ac:dyDescent="0.2">
      <c r="A117" s="4">
        <v>44466.910497511577</v>
      </c>
      <c r="B117" s="5" t="s">
        <v>29</v>
      </c>
      <c r="C117" s="5" t="s">
        <v>126</v>
      </c>
      <c r="D117" s="5" t="s">
        <v>25</v>
      </c>
      <c r="E117" s="5" t="s">
        <v>19</v>
      </c>
      <c r="F117" s="5" t="s">
        <v>63</v>
      </c>
      <c r="G117" s="5" t="s">
        <v>248</v>
      </c>
      <c r="H117" s="5" t="s">
        <v>32</v>
      </c>
      <c r="I117" s="5" t="s">
        <v>17</v>
      </c>
    </row>
    <row r="118" spans="1:11" ht="15.75" customHeight="1" x14ac:dyDescent="0.2">
      <c r="A118" s="4">
        <v>44466.91608949074</v>
      </c>
      <c r="B118" s="5" t="s">
        <v>29</v>
      </c>
      <c r="C118" s="5" t="s">
        <v>180</v>
      </c>
      <c r="D118" s="5" t="s">
        <v>25</v>
      </c>
      <c r="E118" s="5" t="s">
        <v>20</v>
      </c>
      <c r="F118" s="5" t="s">
        <v>249</v>
      </c>
      <c r="G118" s="5" t="s">
        <v>250</v>
      </c>
      <c r="H118" s="5" t="s">
        <v>51</v>
      </c>
      <c r="I118" s="5" t="s">
        <v>142</v>
      </c>
      <c r="J118" s="5" t="s">
        <v>251</v>
      </c>
      <c r="K118" s="7"/>
    </row>
    <row r="119" spans="1:11" ht="15.75" customHeight="1" x14ac:dyDescent="0.2">
      <c r="A119" s="4">
        <v>44466.918398541668</v>
      </c>
      <c r="B119" s="5" t="s">
        <v>29</v>
      </c>
      <c r="C119" s="5" t="s">
        <v>18</v>
      </c>
      <c r="D119" s="5" t="s">
        <v>25</v>
      </c>
      <c r="E119" s="5" t="s">
        <v>19</v>
      </c>
      <c r="F119" s="5" t="s">
        <v>149</v>
      </c>
      <c r="G119" s="5" t="s">
        <v>252</v>
      </c>
      <c r="H119" s="5" t="s">
        <v>27</v>
      </c>
      <c r="I119" s="5" t="s">
        <v>253</v>
      </c>
      <c r="J119" s="5" t="s">
        <v>254</v>
      </c>
      <c r="K119" s="7"/>
    </row>
    <row r="120" spans="1:11" ht="15.75" customHeight="1" x14ac:dyDescent="0.2">
      <c r="A120" s="4">
        <v>44466.918525821762</v>
      </c>
      <c r="B120" s="5" t="s">
        <v>53</v>
      </c>
      <c r="C120" s="5" t="s">
        <v>48</v>
      </c>
      <c r="D120" s="5" t="s">
        <v>25</v>
      </c>
      <c r="E120" s="5" t="s">
        <v>20</v>
      </c>
      <c r="F120" s="5" t="s">
        <v>14</v>
      </c>
      <c r="G120" s="5" t="s">
        <v>197</v>
      </c>
      <c r="H120" s="5" t="s">
        <v>32</v>
      </c>
      <c r="I120" s="5" t="s">
        <v>189</v>
      </c>
    </row>
    <row r="121" spans="1:11" ht="15.75" customHeight="1" x14ac:dyDescent="0.2">
      <c r="A121" s="4">
        <v>44466.921898668981</v>
      </c>
      <c r="B121" s="5" t="s">
        <v>29</v>
      </c>
      <c r="C121" s="5" t="s">
        <v>48</v>
      </c>
      <c r="D121" s="5" t="s">
        <v>20</v>
      </c>
      <c r="E121" s="5" t="s">
        <v>43</v>
      </c>
      <c r="F121" s="5" t="s">
        <v>14</v>
      </c>
      <c r="G121" s="5" t="s">
        <v>255</v>
      </c>
      <c r="H121" s="5" t="s">
        <v>32</v>
      </c>
      <c r="I121" s="5" t="s">
        <v>17</v>
      </c>
    </row>
    <row r="122" spans="1:11" ht="15.75" customHeight="1" x14ac:dyDescent="0.2">
      <c r="A122" s="4">
        <v>44466.924344988423</v>
      </c>
      <c r="B122" s="5" t="s">
        <v>29</v>
      </c>
      <c r="C122" s="5" t="s">
        <v>18</v>
      </c>
      <c r="D122" s="5" t="s">
        <v>13</v>
      </c>
      <c r="E122" s="6" t="s">
        <v>13</v>
      </c>
      <c r="F122" s="5" t="s">
        <v>256</v>
      </c>
      <c r="G122" s="5" t="s">
        <v>257</v>
      </c>
      <c r="H122" s="5" t="s">
        <v>258</v>
      </c>
      <c r="I122" s="5" t="s">
        <v>104</v>
      </c>
      <c r="J122" s="5" t="s">
        <v>259</v>
      </c>
      <c r="K122" s="7"/>
    </row>
    <row r="123" spans="1:11" ht="15.75" customHeight="1" x14ac:dyDescent="0.2">
      <c r="A123" s="4">
        <v>44466.926618923608</v>
      </c>
      <c r="B123" s="5" t="s">
        <v>29</v>
      </c>
      <c r="C123" s="5" t="s">
        <v>126</v>
      </c>
      <c r="D123" s="5" t="s">
        <v>13</v>
      </c>
      <c r="E123" s="5" t="s">
        <v>25</v>
      </c>
      <c r="F123" s="5" t="s">
        <v>149</v>
      </c>
      <c r="G123" s="5" t="s">
        <v>260</v>
      </c>
      <c r="H123" s="5" t="s">
        <v>46</v>
      </c>
      <c r="I123" s="5" t="s">
        <v>261</v>
      </c>
      <c r="J123" s="5" t="s">
        <v>68</v>
      </c>
      <c r="K123" s="7"/>
    </row>
    <row r="124" spans="1:11" ht="15.75" customHeight="1" x14ac:dyDescent="0.2">
      <c r="A124" s="4">
        <v>44466.92768079861</v>
      </c>
      <c r="B124" s="5" t="s">
        <v>29</v>
      </c>
      <c r="C124" s="5" t="s">
        <v>12</v>
      </c>
      <c r="D124" s="5" t="s">
        <v>25</v>
      </c>
      <c r="E124" s="5" t="s">
        <v>43</v>
      </c>
      <c r="F124" s="5" t="s">
        <v>14</v>
      </c>
      <c r="G124" s="5" t="s">
        <v>15</v>
      </c>
      <c r="H124" s="5" t="s">
        <v>66</v>
      </c>
      <c r="I124" s="5" t="s">
        <v>116</v>
      </c>
    </row>
    <row r="125" spans="1:11" ht="15.75" customHeight="1" x14ac:dyDescent="0.2">
      <c r="A125" s="4">
        <v>44466.927978506945</v>
      </c>
      <c r="B125" s="5" t="s">
        <v>11</v>
      </c>
      <c r="C125" s="5" t="s">
        <v>18</v>
      </c>
      <c r="D125" s="5" t="s">
        <v>20</v>
      </c>
      <c r="E125" s="5" t="s">
        <v>43</v>
      </c>
      <c r="F125" s="5" t="s">
        <v>186</v>
      </c>
      <c r="G125" s="5" t="s">
        <v>262</v>
      </c>
      <c r="H125" s="5" t="s">
        <v>16</v>
      </c>
      <c r="I125" s="5" t="s">
        <v>104</v>
      </c>
      <c r="J125" s="5" t="s">
        <v>68</v>
      </c>
      <c r="K125" s="7"/>
    </row>
    <row r="126" spans="1:11" ht="15.75" customHeight="1" x14ac:dyDescent="0.2">
      <c r="A126" s="4">
        <v>44466.9281343287</v>
      </c>
      <c r="B126" s="5" t="s">
        <v>29</v>
      </c>
      <c r="C126" s="5" t="s">
        <v>48</v>
      </c>
      <c r="D126" s="5" t="s">
        <v>20</v>
      </c>
      <c r="E126" s="5" t="s">
        <v>43</v>
      </c>
      <c r="F126" s="5" t="s">
        <v>213</v>
      </c>
      <c r="G126" s="5" t="s">
        <v>176</v>
      </c>
      <c r="H126" s="5" t="s">
        <v>32</v>
      </c>
      <c r="I126" s="5" t="s">
        <v>104</v>
      </c>
    </row>
    <row r="127" spans="1:11" ht="15.75" customHeight="1" x14ac:dyDescent="0.2">
      <c r="A127" s="4">
        <v>44466.928263576388</v>
      </c>
      <c r="B127" s="5" t="s">
        <v>53</v>
      </c>
      <c r="C127" s="5" t="s">
        <v>126</v>
      </c>
      <c r="D127" s="5" t="s">
        <v>19</v>
      </c>
      <c r="E127" s="5" t="s">
        <v>20</v>
      </c>
      <c r="F127" s="5" t="s">
        <v>14</v>
      </c>
      <c r="G127" s="5" t="s">
        <v>26</v>
      </c>
      <c r="H127" s="5" t="s">
        <v>66</v>
      </c>
      <c r="I127" s="5" t="s">
        <v>171</v>
      </c>
    </row>
    <row r="128" spans="1:11" ht="15.75" customHeight="1" x14ac:dyDescent="0.2">
      <c r="A128" s="4">
        <v>44466.928315914352</v>
      </c>
      <c r="B128" s="5" t="s">
        <v>29</v>
      </c>
      <c r="C128" s="5" t="s">
        <v>126</v>
      </c>
      <c r="D128" s="5" t="s">
        <v>19</v>
      </c>
      <c r="E128" s="5" t="s">
        <v>263</v>
      </c>
      <c r="F128" s="5" t="s">
        <v>63</v>
      </c>
      <c r="G128" s="5" t="s">
        <v>141</v>
      </c>
      <c r="H128" s="5" t="s">
        <v>66</v>
      </c>
      <c r="I128" s="5" t="s">
        <v>17</v>
      </c>
      <c r="J128" s="5" t="s">
        <v>264</v>
      </c>
      <c r="K128" s="7"/>
    </row>
    <row r="129" spans="1:11" ht="15.75" customHeight="1" x14ac:dyDescent="0.2">
      <c r="A129" s="4">
        <v>44466.928501018519</v>
      </c>
      <c r="B129" s="5" t="s">
        <v>29</v>
      </c>
      <c r="C129" s="5" t="s">
        <v>48</v>
      </c>
      <c r="D129" s="5" t="s">
        <v>25</v>
      </c>
      <c r="E129" s="5" t="s">
        <v>19</v>
      </c>
      <c r="F129" s="5" t="s">
        <v>57</v>
      </c>
      <c r="G129" s="5" t="s">
        <v>265</v>
      </c>
      <c r="H129" s="5" t="s">
        <v>51</v>
      </c>
      <c r="I129" s="5" t="s">
        <v>104</v>
      </c>
      <c r="J129" s="5" t="s">
        <v>266</v>
      </c>
      <c r="K129" s="7"/>
    </row>
    <row r="130" spans="1:11" ht="15.75" customHeight="1" x14ac:dyDescent="0.2">
      <c r="A130" s="4">
        <v>44466.933915671296</v>
      </c>
      <c r="B130" s="5" t="s">
        <v>29</v>
      </c>
      <c r="C130" s="5" t="s">
        <v>12</v>
      </c>
      <c r="D130" s="5" t="s">
        <v>19</v>
      </c>
      <c r="E130" s="5" t="s">
        <v>43</v>
      </c>
      <c r="F130" s="5" t="s">
        <v>63</v>
      </c>
      <c r="G130" s="5" t="s">
        <v>267</v>
      </c>
      <c r="H130" s="5" t="s">
        <v>66</v>
      </c>
      <c r="I130" s="5" t="s">
        <v>61</v>
      </c>
    </row>
    <row r="131" spans="1:11" ht="15.75" customHeight="1" x14ac:dyDescent="0.2">
      <c r="A131" s="4">
        <v>44466.934931631942</v>
      </c>
      <c r="B131" s="5" t="s">
        <v>29</v>
      </c>
      <c r="C131" s="5" t="s">
        <v>48</v>
      </c>
      <c r="D131" s="5" t="s">
        <v>19</v>
      </c>
      <c r="E131" s="5" t="s">
        <v>25</v>
      </c>
      <c r="F131" s="5" t="s">
        <v>63</v>
      </c>
      <c r="G131" s="5" t="s">
        <v>232</v>
      </c>
      <c r="H131" s="5" t="s">
        <v>78</v>
      </c>
      <c r="I131" s="5" t="s">
        <v>136</v>
      </c>
    </row>
    <row r="132" spans="1:11" ht="15.75" customHeight="1" x14ac:dyDescent="0.2">
      <c r="A132" s="4">
        <v>44466.935931481479</v>
      </c>
      <c r="B132" s="5" t="s">
        <v>11</v>
      </c>
      <c r="C132" s="5" t="s">
        <v>48</v>
      </c>
      <c r="D132" s="5" t="s">
        <v>25</v>
      </c>
      <c r="E132" s="5" t="s">
        <v>19</v>
      </c>
      <c r="F132" s="5" t="s">
        <v>44</v>
      </c>
      <c r="G132" s="5" t="s">
        <v>268</v>
      </c>
      <c r="H132" s="5" t="s">
        <v>32</v>
      </c>
      <c r="I132" s="5" t="s">
        <v>151</v>
      </c>
    </row>
    <row r="133" spans="1:11" ht="15.75" customHeight="1" x14ac:dyDescent="0.2">
      <c r="A133" s="4">
        <v>44466.945441481483</v>
      </c>
      <c r="B133" s="5" t="s">
        <v>29</v>
      </c>
      <c r="C133" s="5" t="s">
        <v>126</v>
      </c>
      <c r="D133" s="5" t="s">
        <v>19</v>
      </c>
      <c r="E133" s="5" t="s">
        <v>43</v>
      </c>
      <c r="F133" s="5" t="s">
        <v>63</v>
      </c>
      <c r="G133" s="5" t="s">
        <v>269</v>
      </c>
      <c r="H133" s="5" t="s">
        <v>174</v>
      </c>
      <c r="I133" s="5" t="s">
        <v>189</v>
      </c>
      <c r="J133" s="5" t="s">
        <v>270</v>
      </c>
      <c r="K133" s="7"/>
    </row>
    <row r="134" spans="1:11" ht="15.75" customHeight="1" x14ac:dyDescent="0.2">
      <c r="A134" s="4">
        <v>44466.948470023148</v>
      </c>
      <c r="B134" s="5" t="s">
        <v>29</v>
      </c>
      <c r="C134" s="5" t="s">
        <v>48</v>
      </c>
      <c r="D134" s="5" t="s">
        <v>19</v>
      </c>
      <c r="E134" s="5" t="s">
        <v>20</v>
      </c>
      <c r="F134" s="5" t="s">
        <v>271</v>
      </c>
      <c r="G134" s="5" t="s">
        <v>272</v>
      </c>
      <c r="H134" s="5" t="s">
        <v>73</v>
      </c>
      <c r="I134" s="5" t="s">
        <v>161</v>
      </c>
    </row>
    <row r="135" spans="1:11" ht="15.75" customHeight="1" x14ac:dyDescent="0.2">
      <c r="A135" s="4">
        <v>44466.95376045139</v>
      </c>
      <c r="B135" s="5" t="s">
        <v>29</v>
      </c>
      <c r="C135" s="5" t="s">
        <v>12</v>
      </c>
      <c r="D135" s="5" t="s">
        <v>19</v>
      </c>
      <c r="E135" s="5" t="s">
        <v>20</v>
      </c>
      <c r="F135" s="5" t="s">
        <v>57</v>
      </c>
      <c r="G135" s="5" t="s">
        <v>273</v>
      </c>
      <c r="H135" s="5" t="s">
        <v>66</v>
      </c>
      <c r="I135" s="5" t="s">
        <v>116</v>
      </c>
      <c r="J135" s="5" t="s">
        <v>274</v>
      </c>
      <c r="K135" s="7"/>
    </row>
    <row r="136" spans="1:11" ht="15.75" customHeight="1" x14ac:dyDescent="0.2">
      <c r="A136" s="4">
        <v>44466.957486493055</v>
      </c>
      <c r="B136" s="5" t="s">
        <v>29</v>
      </c>
      <c r="C136" s="5" t="s">
        <v>126</v>
      </c>
      <c r="D136" s="5" t="s">
        <v>19</v>
      </c>
      <c r="E136" s="5" t="s">
        <v>43</v>
      </c>
      <c r="F136" s="5" t="s">
        <v>63</v>
      </c>
      <c r="G136" s="5" t="s">
        <v>166</v>
      </c>
      <c r="H136" s="5" t="s">
        <v>121</v>
      </c>
      <c r="I136" s="5" t="s">
        <v>113</v>
      </c>
      <c r="J136" s="5" t="s">
        <v>275</v>
      </c>
      <c r="K136" s="7"/>
    </row>
    <row r="137" spans="1:11" ht="15.75" customHeight="1" x14ac:dyDescent="0.2">
      <c r="A137" s="4">
        <v>44466.958622210645</v>
      </c>
      <c r="B137" s="5" t="s">
        <v>11</v>
      </c>
      <c r="C137" s="5" t="s">
        <v>18</v>
      </c>
      <c r="D137" s="5" t="s">
        <v>25</v>
      </c>
      <c r="E137" s="5" t="s">
        <v>20</v>
      </c>
      <c r="F137" s="5" t="s">
        <v>276</v>
      </c>
      <c r="G137" s="5" t="s">
        <v>277</v>
      </c>
      <c r="H137" s="5" t="s">
        <v>51</v>
      </c>
      <c r="I137" s="5" t="s">
        <v>278</v>
      </c>
      <c r="J137" s="5" t="s">
        <v>279</v>
      </c>
      <c r="K137" s="7"/>
    </row>
    <row r="138" spans="1:11" ht="15.75" customHeight="1" x14ac:dyDescent="0.2">
      <c r="A138" s="4">
        <v>44466.964553599537</v>
      </c>
      <c r="B138" s="5" t="s">
        <v>29</v>
      </c>
      <c r="C138" s="5" t="s">
        <v>126</v>
      </c>
      <c r="D138" s="5" t="s">
        <v>25</v>
      </c>
      <c r="E138" s="5" t="s">
        <v>20</v>
      </c>
      <c r="F138" s="5" t="s">
        <v>63</v>
      </c>
      <c r="G138" s="5" t="s">
        <v>138</v>
      </c>
      <c r="H138" s="5" t="s">
        <v>32</v>
      </c>
      <c r="I138" s="5" t="s">
        <v>161</v>
      </c>
      <c r="J138" s="5" t="s">
        <v>280</v>
      </c>
      <c r="K138" s="7"/>
    </row>
    <row r="139" spans="1:11" ht="15.75" customHeight="1" x14ac:dyDescent="0.2">
      <c r="A139" s="4">
        <v>44466.967021689816</v>
      </c>
      <c r="B139" s="5" t="s">
        <v>11</v>
      </c>
      <c r="C139" s="5" t="s">
        <v>126</v>
      </c>
      <c r="D139" s="5" t="s">
        <v>43</v>
      </c>
      <c r="E139" s="5" t="s">
        <v>20</v>
      </c>
      <c r="F139" s="5" t="s">
        <v>281</v>
      </c>
      <c r="G139" s="5" t="s">
        <v>282</v>
      </c>
      <c r="H139" s="5" t="s">
        <v>16</v>
      </c>
      <c r="I139" s="5" t="s">
        <v>17</v>
      </c>
      <c r="J139" s="5" t="s">
        <v>283</v>
      </c>
      <c r="K139" s="7"/>
    </row>
    <row r="140" spans="1:11" ht="15.75" customHeight="1" x14ac:dyDescent="0.2">
      <c r="A140" s="4">
        <v>44466.967694826388</v>
      </c>
      <c r="B140" s="5" t="s">
        <v>29</v>
      </c>
      <c r="C140" s="5" t="s">
        <v>126</v>
      </c>
      <c r="D140" s="5" t="s">
        <v>19</v>
      </c>
      <c r="E140" s="5" t="s">
        <v>20</v>
      </c>
      <c r="F140" s="5" t="s">
        <v>57</v>
      </c>
      <c r="G140" s="5" t="s">
        <v>284</v>
      </c>
      <c r="H140" s="5" t="s">
        <v>285</v>
      </c>
      <c r="I140" s="5" t="s">
        <v>185</v>
      </c>
    </row>
    <row r="141" spans="1:11" ht="15.75" customHeight="1" x14ac:dyDescent="0.2">
      <c r="A141" s="4">
        <v>44466.976405555557</v>
      </c>
      <c r="B141" s="5" t="s">
        <v>11</v>
      </c>
      <c r="C141" s="5" t="s">
        <v>18</v>
      </c>
      <c r="D141" s="5" t="s">
        <v>25</v>
      </c>
      <c r="E141" s="5" t="s">
        <v>19</v>
      </c>
      <c r="F141" s="5" t="s">
        <v>30</v>
      </c>
      <c r="G141" s="5" t="s">
        <v>286</v>
      </c>
      <c r="H141" s="5" t="s">
        <v>287</v>
      </c>
      <c r="I141" s="5" t="s">
        <v>104</v>
      </c>
    </row>
    <row r="142" spans="1:11" ht="15.75" customHeight="1" x14ac:dyDescent="0.2">
      <c r="A142" s="4">
        <v>44466.981263495371</v>
      </c>
      <c r="B142" s="5" t="s">
        <v>29</v>
      </c>
      <c r="C142" s="5" t="s">
        <v>48</v>
      </c>
      <c r="D142" s="5" t="s">
        <v>19</v>
      </c>
      <c r="E142" s="5" t="s">
        <v>20</v>
      </c>
      <c r="F142" s="5" t="s">
        <v>63</v>
      </c>
      <c r="G142" s="5" t="s">
        <v>288</v>
      </c>
      <c r="H142" s="5" t="s">
        <v>51</v>
      </c>
      <c r="I142" s="5" t="s">
        <v>61</v>
      </c>
    </row>
    <row r="143" spans="1:11" ht="15.75" customHeight="1" x14ac:dyDescent="0.2">
      <c r="A143" s="4">
        <v>44466.985192106484</v>
      </c>
      <c r="B143" s="5" t="s">
        <v>29</v>
      </c>
      <c r="C143" s="5" t="s">
        <v>126</v>
      </c>
      <c r="D143" s="5" t="s">
        <v>19</v>
      </c>
      <c r="E143" s="5" t="s">
        <v>19</v>
      </c>
      <c r="F143" s="5" t="s">
        <v>44</v>
      </c>
      <c r="G143" s="5" t="s">
        <v>289</v>
      </c>
      <c r="H143" s="5" t="s">
        <v>27</v>
      </c>
      <c r="I143" s="5" t="s">
        <v>161</v>
      </c>
    </row>
    <row r="144" spans="1:11" ht="15.75" customHeight="1" x14ac:dyDescent="0.2">
      <c r="A144" s="4">
        <v>44466.985857812499</v>
      </c>
      <c r="B144" s="5" t="s">
        <v>29</v>
      </c>
      <c r="C144" s="5" t="s">
        <v>48</v>
      </c>
      <c r="D144" s="5" t="s">
        <v>19</v>
      </c>
      <c r="E144" s="5" t="s">
        <v>20</v>
      </c>
      <c r="F144" s="5" t="s">
        <v>30</v>
      </c>
      <c r="G144" s="5" t="s">
        <v>239</v>
      </c>
      <c r="H144" s="5" t="s">
        <v>32</v>
      </c>
      <c r="I144" s="5" t="s">
        <v>161</v>
      </c>
    </row>
    <row r="145" spans="1:11" ht="15.75" customHeight="1" x14ac:dyDescent="0.2">
      <c r="A145" s="4">
        <v>44466.988264097221</v>
      </c>
      <c r="B145" s="5" t="s">
        <v>53</v>
      </c>
      <c r="C145" s="5" t="s">
        <v>18</v>
      </c>
      <c r="D145" s="5" t="s">
        <v>13</v>
      </c>
      <c r="E145" s="5" t="s">
        <v>19</v>
      </c>
      <c r="F145" s="5" t="s">
        <v>14</v>
      </c>
      <c r="G145" s="5" t="s">
        <v>245</v>
      </c>
      <c r="H145" s="5" t="s">
        <v>32</v>
      </c>
      <c r="I145" s="5" t="s">
        <v>142</v>
      </c>
    </row>
    <row r="146" spans="1:11" ht="15.75" customHeight="1" x14ac:dyDescent="0.2">
      <c r="A146" s="4">
        <v>44467.032084467588</v>
      </c>
      <c r="B146" s="5" t="s">
        <v>29</v>
      </c>
      <c r="C146" s="5" t="s">
        <v>48</v>
      </c>
      <c r="D146" s="5" t="s">
        <v>19</v>
      </c>
      <c r="E146" s="5" t="s">
        <v>43</v>
      </c>
      <c r="F146" s="5" t="s">
        <v>44</v>
      </c>
      <c r="G146" s="5" t="s">
        <v>260</v>
      </c>
      <c r="H146" s="5" t="s">
        <v>27</v>
      </c>
      <c r="I146" s="5" t="s">
        <v>17</v>
      </c>
      <c r="J146" s="5" t="s">
        <v>290</v>
      </c>
      <c r="K146" s="7"/>
    </row>
    <row r="147" spans="1:11" ht="15.75" customHeight="1" x14ac:dyDescent="0.2">
      <c r="A147" s="4">
        <v>44467.041166446761</v>
      </c>
      <c r="B147" s="5" t="s">
        <v>29</v>
      </c>
      <c r="C147" s="5" t="s">
        <v>48</v>
      </c>
      <c r="D147" s="5" t="s">
        <v>19</v>
      </c>
      <c r="E147" s="5" t="s">
        <v>20</v>
      </c>
      <c r="F147" s="5" t="s">
        <v>163</v>
      </c>
      <c r="G147" s="5" t="s">
        <v>178</v>
      </c>
      <c r="H147" s="5" t="s">
        <v>27</v>
      </c>
      <c r="I147" s="5" t="s">
        <v>17</v>
      </c>
      <c r="J147" s="5" t="s">
        <v>291</v>
      </c>
      <c r="K147" s="7"/>
    </row>
    <row r="148" spans="1:11" ht="15.75" customHeight="1" x14ac:dyDescent="0.2">
      <c r="A148" s="4">
        <v>44467.066297557874</v>
      </c>
      <c r="B148" s="5" t="s">
        <v>29</v>
      </c>
      <c r="C148" s="5" t="s">
        <v>48</v>
      </c>
      <c r="D148" s="5" t="s">
        <v>19</v>
      </c>
      <c r="E148" s="5" t="s">
        <v>43</v>
      </c>
      <c r="F148" s="5" t="s">
        <v>30</v>
      </c>
      <c r="G148" s="5" t="s">
        <v>239</v>
      </c>
      <c r="H148" s="5" t="s">
        <v>51</v>
      </c>
      <c r="I148" s="5" t="s">
        <v>79</v>
      </c>
    </row>
    <row r="149" spans="1:11" ht="15.75" customHeight="1" x14ac:dyDescent="0.2">
      <c r="A149" s="4">
        <v>44467.126074259257</v>
      </c>
      <c r="B149" s="5" t="s">
        <v>29</v>
      </c>
      <c r="C149" s="5" t="s">
        <v>126</v>
      </c>
      <c r="D149" s="5" t="s">
        <v>19</v>
      </c>
      <c r="E149" s="5" t="s">
        <v>43</v>
      </c>
      <c r="F149" s="5" t="s">
        <v>44</v>
      </c>
      <c r="G149" s="5" t="s">
        <v>292</v>
      </c>
      <c r="H149" s="5" t="s">
        <v>27</v>
      </c>
      <c r="I149" s="5" t="s">
        <v>182</v>
      </c>
    </row>
    <row r="150" spans="1:11" ht="15.75" customHeight="1" x14ac:dyDescent="0.2">
      <c r="A150" s="4">
        <v>44467.38923306713</v>
      </c>
      <c r="B150" s="27" t="s">
        <v>53</v>
      </c>
      <c r="C150" s="5" t="s">
        <v>18</v>
      </c>
      <c r="D150" s="5" t="s">
        <v>20</v>
      </c>
      <c r="E150" s="5" t="s">
        <v>43</v>
      </c>
      <c r="F150" s="5" t="s">
        <v>213</v>
      </c>
      <c r="G150" s="5" t="s">
        <v>293</v>
      </c>
      <c r="H150" s="5" t="s">
        <v>55</v>
      </c>
      <c r="I150" s="5" t="s">
        <v>161</v>
      </c>
    </row>
    <row r="151" spans="1:11" ht="15.75" customHeight="1" x14ac:dyDescent="0.2">
      <c r="A151" s="4">
        <v>44467.752243912037</v>
      </c>
      <c r="B151" s="5" t="s">
        <v>29</v>
      </c>
      <c r="C151" s="5" t="s">
        <v>126</v>
      </c>
      <c r="D151" s="5" t="s">
        <v>25</v>
      </c>
      <c r="E151" s="5" t="s">
        <v>19</v>
      </c>
      <c r="F151" s="5" t="s">
        <v>44</v>
      </c>
      <c r="G151" s="5" t="s">
        <v>294</v>
      </c>
      <c r="H151" s="5" t="s">
        <v>16</v>
      </c>
      <c r="I151" s="5" t="s">
        <v>17</v>
      </c>
      <c r="J151" s="5" t="s">
        <v>295</v>
      </c>
      <c r="K151" s="7"/>
    </row>
    <row r="152" spans="1:1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5.75" customHeight="1" x14ac:dyDescent="0.2">
      <c r="A153" s="1" t="s">
        <v>1</v>
      </c>
      <c r="B153" s="2" t="s">
        <v>1</v>
      </c>
      <c r="C153" s="2" t="s">
        <v>1</v>
      </c>
      <c r="D153" s="1"/>
      <c r="E153" s="1"/>
      <c r="F153" s="1"/>
      <c r="G153" s="1"/>
      <c r="H153" s="1"/>
      <c r="I153" s="1"/>
      <c r="J153" s="1"/>
      <c r="K153" s="1"/>
    </row>
    <row r="154" spans="1:11" ht="15.75" customHeight="1" x14ac:dyDescent="0.2">
      <c r="A154" s="26" t="s">
        <v>11</v>
      </c>
      <c r="B154" s="26" t="s">
        <v>29</v>
      </c>
      <c r="C154" s="1" t="s">
        <v>53</v>
      </c>
      <c r="D154" s="1"/>
      <c r="E154" s="1"/>
      <c r="F154" s="1"/>
      <c r="G154" s="1"/>
      <c r="H154" s="1"/>
      <c r="I154" s="1"/>
      <c r="J154" s="1"/>
      <c r="K154" s="1"/>
    </row>
    <row r="155" spans="1:1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035C-9F64-4922-9B45-BEC1B895810B}">
  <dimension ref="B31:AJ108"/>
  <sheetViews>
    <sheetView tabSelected="1" zoomScale="85" zoomScaleNormal="85" workbookViewId="0">
      <selection activeCell="L34" sqref="L34"/>
    </sheetView>
  </sheetViews>
  <sheetFormatPr defaultRowHeight="12.75" x14ac:dyDescent="0.2"/>
  <cols>
    <col min="2" max="2" width="13.42578125" customWidth="1"/>
    <col min="3" max="3" width="8.42578125" customWidth="1"/>
    <col min="4" max="4" width="12.140625" customWidth="1"/>
    <col min="5" max="5" width="16.85546875" customWidth="1"/>
    <col min="6" max="6" width="18.28515625" customWidth="1"/>
    <col min="7" max="7" width="16.42578125" customWidth="1"/>
    <col min="9" max="9" width="12" bestFit="1" customWidth="1"/>
    <col min="11" max="11" width="12.140625" customWidth="1"/>
    <col min="14" max="14" width="12.28515625" customWidth="1"/>
    <col min="15" max="15" width="8.7109375" customWidth="1"/>
    <col min="16" max="16" width="12.5703125" customWidth="1"/>
    <col min="17" max="17" width="16.5703125" customWidth="1"/>
    <col min="18" max="18" width="18.140625" customWidth="1"/>
    <col min="19" max="19" width="16.28515625" customWidth="1"/>
    <col min="20" max="20" width="12.85546875" customWidth="1"/>
    <col min="27" max="27" width="11.7109375" customWidth="1"/>
    <col min="29" max="29" width="14.42578125" customWidth="1"/>
    <col min="30" max="30" width="11" customWidth="1"/>
    <col min="31" max="31" width="12.85546875" customWidth="1"/>
    <col min="32" max="32" width="16.42578125" customWidth="1"/>
    <col min="33" max="33" width="18.42578125" customWidth="1"/>
    <col min="34" max="34" width="16.85546875" customWidth="1"/>
  </cols>
  <sheetData>
    <row r="31" spans="2:34" x14ac:dyDescent="0.2">
      <c r="B31" s="42" t="s">
        <v>359</v>
      </c>
      <c r="C31" s="43" t="s">
        <v>360</v>
      </c>
      <c r="D31" s="44" t="s">
        <v>361</v>
      </c>
      <c r="E31" s="45" t="s">
        <v>362</v>
      </c>
      <c r="F31" s="46" t="s">
        <v>364</v>
      </c>
      <c r="G31" s="47" t="s">
        <v>363</v>
      </c>
      <c r="N31" s="42" t="s">
        <v>359</v>
      </c>
      <c r="O31" s="43" t="s">
        <v>360</v>
      </c>
      <c r="P31" s="44" t="s">
        <v>361</v>
      </c>
      <c r="Q31" s="45" t="s">
        <v>362</v>
      </c>
      <c r="R31" s="46" t="s">
        <v>364</v>
      </c>
      <c r="S31" s="47" t="s">
        <v>363</v>
      </c>
      <c r="AC31" s="42" t="s">
        <v>359</v>
      </c>
      <c r="AD31" s="43" t="s">
        <v>360</v>
      </c>
      <c r="AE31" s="44" t="s">
        <v>361</v>
      </c>
      <c r="AF31" s="45" t="s">
        <v>362</v>
      </c>
      <c r="AG31" s="46" t="s">
        <v>364</v>
      </c>
      <c r="AH31" s="47" t="s">
        <v>363</v>
      </c>
    </row>
    <row r="32" spans="2:34" x14ac:dyDescent="0.2">
      <c r="B32" s="48">
        <f>I38*$B108</f>
        <v>87.450213991475877</v>
      </c>
      <c r="C32" s="49">
        <f>I52*$B108</f>
        <v>73.918090296093581</v>
      </c>
      <c r="D32" s="50">
        <f>I69*$B108</f>
        <v>97.80980468354619</v>
      </c>
      <c r="E32" s="51">
        <f>I80*$B108</f>
        <v>86.796669158950763</v>
      </c>
      <c r="F32" s="52">
        <f>I89*$B108</f>
        <v>93.576920312451648</v>
      </c>
      <c r="G32" s="53">
        <f>I98*$B108</f>
        <v>91.542831526646594</v>
      </c>
      <c r="N32" s="48">
        <f>U38*$B108</f>
        <v>84.912362920008505</v>
      </c>
      <c r="O32" s="49">
        <f>U52*$B108</f>
        <v>79.700031168436666</v>
      </c>
      <c r="P32" s="50">
        <f>U69*$B108</f>
        <v>95.734749406481697</v>
      </c>
      <c r="Q32" s="51">
        <f>U80*$B108</f>
        <v>91.048819898589471</v>
      </c>
      <c r="R32" s="52">
        <f>U89*$B108</f>
        <v>95.219464977827826</v>
      </c>
      <c r="S32" s="53">
        <f>U98*$B108</f>
        <v>93.472691568749525</v>
      </c>
      <c r="AC32" s="48">
        <f>AJ38*$B108</f>
        <v>99.596416189403641</v>
      </c>
      <c r="AD32" s="49">
        <f>AJ52*$B108</f>
        <v>96.002009718671246</v>
      </c>
      <c r="AE32" s="50">
        <f>AJ69*$B108</f>
        <v>98.211005613346103</v>
      </c>
      <c r="AF32" s="51">
        <f>AJ80*$B108</f>
        <v>75.395854730681123</v>
      </c>
      <c r="AG32" s="52">
        <f>AJ89*$B108</f>
        <v>98.716489985217763</v>
      </c>
      <c r="AH32" s="53">
        <f>AJ98*$B108</f>
        <v>92.462984472941216</v>
      </c>
    </row>
    <row r="34" spans="2:36" x14ac:dyDescent="0.2">
      <c r="B34" s="36" t="s">
        <v>353</v>
      </c>
      <c r="N34" s="36" t="s">
        <v>354</v>
      </c>
      <c r="O34" s="36"/>
      <c r="AC34" s="40" t="s">
        <v>355</v>
      </c>
      <c r="AD34" s="36"/>
    </row>
    <row r="36" spans="2:36" x14ac:dyDescent="0.2">
      <c r="B36" s="16" t="str">
        <f>'M And F'!K142</f>
        <v>app</v>
      </c>
      <c r="N36" s="16" t="str">
        <f>'M And LGBTQ+'!K77</f>
        <v>app</v>
      </c>
      <c r="AC36" s="13" t="str">
        <f>'F And LGBTQ+'!K94</f>
        <v>app</v>
      </c>
    </row>
    <row r="37" spans="2:36" x14ac:dyDescent="0.2">
      <c r="B37" s="54" t="str">
        <f>'M And F'!K143</f>
        <v>M</v>
      </c>
      <c r="C37" s="54" t="str">
        <f>'M And F'!L143</f>
        <v>F</v>
      </c>
      <c r="D37" s="54" t="str">
        <f>'M And F'!M143</f>
        <v>M*F</v>
      </c>
      <c r="E37" s="54" t="str">
        <f>'M And F'!N143</f>
        <v>M^2</v>
      </c>
      <c r="F37" s="54" t="str">
        <f>'M And F'!O143</f>
        <v>F^2</v>
      </c>
      <c r="G37" s="54" t="str">
        <f>'M And F'!P143</f>
        <v>SQRT(M^2)</v>
      </c>
      <c r="H37" s="54" t="str">
        <f>'M And F'!Q143</f>
        <v>SQRT(F^2)</v>
      </c>
      <c r="I37" s="39" t="s">
        <v>356</v>
      </c>
      <c r="N37" s="54" t="str">
        <f>'M And LGBTQ+'!K78</f>
        <v>M</v>
      </c>
      <c r="O37" s="54" t="str">
        <f>'M And LGBTQ+'!L78</f>
        <v>LGBTQ+</v>
      </c>
      <c r="P37" s="54" t="str">
        <f>'M And LGBTQ+'!M78</f>
        <v>M*LGBTQ+</v>
      </c>
      <c r="Q37" s="54" t="str">
        <f>'M And LGBTQ+'!N78</f>
        <v>M^2</v>
      </c>
      <c r="R37" s="54" t="str">
        <f>'M And LGBTQ+'!O78</f>
        <v>LGBTQ+^2</v>
      </c>
      <c r="S37" s="54" t="str">
        <f>'M And LGBTQ+'!P78</f>
        <v>SQRT(M^2)</v>
      </c>
      <c r="T37" s="54" t="str">
        <f>'M And LGBTQ+'!Q78</f>
        <v>SQRT(LGBTQ+^2)</v>
      </c>
      <c r="U37" s="39" t="s">
        <v>357</v>
      </c>
      <c r="AC37" s="55" t="str">
        <f>'F And LGBTQ+'!K95</f>
        <v>F</v>
      </c>
      <c r="AD37" s="55" t="str">
        <f>'F And LGBTQ+'!L95</f>
        <v>LGBTQ+</v>
      </c>
      <c r="AE37" s="55" t="str">
        <f>'F And LGBTQ+'!M95</f>
        <v>F*LGBTQ+</v>
      </c>
      <c r="AF37" s="55" t="str">
        <f>'F And LGBTQ+'!N95</f>
        <v>F^2</v>
      </c>
      <c r="AG37" s="55" t="str">
        <f>'F And LGBTQ+'!O95</f>
        <v>LGBTQ+^2</v>
      </c>
      <c r="AH37" s="56" t="str">
        <f>'F And LGBTQ+'!P95</f>
        <v>SQRT(F^2)</v>
      </c>
      <c r="AI37" s="56" t="str">
        <f>'F And LGBTQ+'!Q95</f>
        <v>SQRT(LGBTQ+^2)</v>
      </c>
      <c r="AJ37" s="39" t="s">
        <v>358</v>
      </c>
    </row>
    <row r="38" spans="2:36" x14ac:dyDescent="0.2">
      <c r="B38">
        <f>'M And F'!K144</f>
        <v>0.8833333333333333</v>
      </c>
      <c r="C38">
        <f>'M And F'!L144</f>
        <v>0.97402597402597402</v>
      </c>
      <c r="D38">
        <f>'M And F'!M144</f>
        <v>0.86038961038961037</v>
      </c>
      <c r="E38">
        <f>'M And F'!N144</f>
        <v>0.78027777777777774</v>
      </c>
      <c r="F38">
        <f>'M And F'!O144</f>
        <v>0.94872659807724746</v>
      </c>
      <c r="G38">
        <f>'M And F'!P144</f>
        <v>1.1030261405182864</v>
      </c>
      <c r="H38">
        <f>'M And F'!Q144</f>
        <v>1.2049960651182983</v>
      </c>
      <c r="I38" s="37">
        <f>'M And F'!R144</f>
        <v>0.87450213991475878</v>
      </c>
      <c r="N38">
        <f>'M And LGBTQ+'!K79</f>
        <v>0.8833333333333333</v>
      </c>
      <c r="O38">
        <f>'M And LGBTQ+'!L79</f>
        <v>0.92307692307692313</v>
      </c>
      <c r="P38">
        <f>'M And LGBTQ+'!M79</f>
        <v>0.81538461538461537</v>
      </c>
      <c r="Q38">
        <f>'M And LGBTQ+'!N79</f>
        <v>0.78027777777777774</v>
      </c>
      <c r="R38">
        <f>'M And LGBTQ+'!O79</f>
        <v>0.8520710059171599</v>
      </c>
      <c r="S38">
        <f>'M And LGBTQ+'!P79</f>
        <v>1.1030261405182864</v>
      </c>
      <c r="T38">
        <f>'M And LGBTQ+'!Q79</f>
        <v>1.1279137152780909</v>
      </c>
      <c r="U38" s="37">
        <f>'M And LGBTQ+'!R79</f>
        <v>0.849123629200085</v>
      </c>
      <c r="AC38" s="11">
        <f>'F And LGBTQ+'!K96</f>
        <v>0.97402597402597402</v>
      </c>
      <c r="AD38" s="11">
        <f>'F And LGBTQ+'!L96</f>
        <v>0.92307692307692313</v>
      </c>
      <c r="AE38" s="11">
        <f>'F And LGBTQ+'!M96</f>
        <v>0.89910089910089919</v>
      </c>
      <c r="AF38" s="9">
        <f>'F And LGBTQ+'!N96</f>
        <v>0.94872659807724746</v>
      </c>
      <c r="AG38" s="9">
        <f>'F And LGBTQ+'!O96</f>
        <v>0.8520710059171599</v>
      </c>
      <c r="AH38" s="9">
        <f>'F And LGBTQ+'!P96</f>
        <v>1.2049960651182983</v>
      </c>
      <c r="AI38" s="9">
        <f>'F And LGBTQ+'!Q96</f>
        <v>1.1279137152780909</v>
      </c>
      <c r="AJ38" s="37">
        <f>'F And LGBTQ+'!R96</f>
        <v>0.99596416189403647</v>
      </c>
    </row>
    <row r="39" spans="2:36" x14ac:dyDescent="0.2">
      <c r="B39">
        <f>'M And F'!K145</f>
        <v>0.58333333333333337</v>
      </c>
      <c r="C39">
        <f>'M And F'!L145</f>
        <v>0.24675324675324675</v>
      </c>
      <c r="D39">
        <f>'M And F'!M145</f>
        <v>0.14393939393939395</v>
      </c>
      <c r="E39">
        <f>'M And F'!N145</f>
        <v>0.34027777777777785</v>
      </c>
      <c r="F39">
        <f>'M And F'!O145</f>
        <v>6.088716478326868E-2</v>
      </c>
      <c r="N39">
        <f>'M And LGBTQ+'!K80</f>
        <v>0.58333333333333337</v>
      </c>
      <c r="O39">
        <f>'M And LGBTQ+'!L80</f>
        <v>0.15384615384615385</v>
      </c>
      <c r="P39">
        <f>'M And LGBTQ+'!M80</f>
        <v>8.9743589743589758E-2</v>
      </c>
      <c r="Q39">
        <f>'M And LGBTQ+'!N80</f>
        <v>0.34027777777777785</v>
      </c>
      <c r="R39">
        <f>'M And LGBTQ+'!O80</f>
        <v>2.3668639053254441E-2</v>
      </c>
      <c r="AC39" s="9">
        <f>'F And LGBTQ+'!K97</f>
        <v>0.24675324675324675</v>
      </c>
      <c r="AD39" s="9">
        <f>'F And LGBTQ+'!L97</f>
        <v>0.15384615384615385</v>
      </c>
      <c r="AE39" s="11">
        <f>'F And LGBTQ+'!M97</f>
        <v>3.7962037962037967E-2</v>
      </c>
      <c r="AF39" s="9">
        <f>'F And LGBTQ+'!N97</f>
        <v>6.088716478326868E-2</v>
      </c>
      <c r="AG39" s="9">
        <f>'F And LGBTQ+'!O97</f>
        <v>2.3668639053254441E-2</v>
      </c>
      <c r="AH39" s="9"/>
      <c r="AI39" s="9"/>
    </row>
    <row r="40" spans="2:36" x14ac:dyDescent="0.2">
      <c r="B40">
        <f>'M And F'!K146</f>
        <v>8.3333333333333329E-2</v>
      </c>
      <c r="C40">
        <f>'M And F'!L146</f>
        <v>2.5974025974025976E-2</v>
      </c>
      <c r="D40">
        <f>'M And F'!M146</f>
        <v>2.1645021645021645E-3</v>
      </c>
      <c r="E40">
        <f>'M And F'!N146</f>
        <v>6.9444444444444441E-3</v>
      </c>
      <c r="F40">
        <f>'M And F'!O146</f>
        <v>6.7465002529937604E-4</v>
      </c>
      <c r="N40">
        <f>'M And LGBTQ+'!K81</f>
        <v>8.3333333333333329E-2</v>
      </c>
      <c r="O40">
        <f>'M And LGBTQ+'!L81</f>
        <v>0</v>
      </c>
      <c r="P40">
        <f>'M And LGBTQ+'!M81</f>
        <v>0</v>
      </c>
      <c r="Q40">
        <f>'M And LGBTQ+'!N81</f>
        <v>6.9444444444444441E-3</v>
      </c>
      <c r="R40">
        <f>'M And LGBTQ+'!O81</f>
        <v>0</v>
      </c>
      <c r="AC40" s="9">
        <f>'F And LGBTQ+'!K98</f>
        <v>2.5974025974025976E-2</v>
      </c>
      <c r="AD40" s="9">
        <f>'F And LGBTQ+'!L98</f>
        <v>0</v>
      </c>
      <c r="AE40" s="11">
        <f>'F And LGBTQ+'!M98</f>
        <v>0</v>
      </c>
      <c r="AF40" s="9">
        <f>'F And LGBTQ+'!N98</f>
        <v>6.7465002529937604E-4</v>
      </c>
      <c r="AG40" s="9">
        <f>'F And LGBTQ+'!O98</f>
        <v>0</v>
      </c>
      <c r="AH40" s="9"/>
      <c r="AI40" s="9"/>
    </row>
    <row r="41" spans="2:36" x14ac:dyDescent="0.2">
      <c r="B41">
        <f>'M And F'!K147</f>
        <v>0.1</v>
      </c>
      <c r="C41">
        <f>'M And F'!L147</f>
        <v>0</v>
      </c>
      <c r="D41">
        <f>'M And F'!M147</f>
        <v>0</v>
      </c>
      <c r="E41">
        <f>'M And F'!N147</f>
        <v>1.0000000000000002E-2</v>
      </c>
      <c r="F41">
        <f>'M And F'!O147</f>
        <v>0</v>
      </c>
      <c r="N41">
        <f>'M And LGBTQ+'!K82</f>
        <v>0.1</v>
      </c>
      <c r="O41">
        <f>'M And LGBTQ+'!L82</f>
        <v>0</v>
      </c>
      <c r="P41">
        <f>'M And LGBTQ+'!M82</f>
        <v>0</v>
      </c>
      <c r="Q41">
        <f>'M And LGBTQ+'!N82</f>
        <v>1.0000000000000002E-2</v>
      </c>
      <c r="R41">
        <f>'M And LGBTQ+'!O82</f>
        <v>0</v>
      </c>
      <c r="AC41" s="9">
        <f>'F And LGBTQ+'!K99</f>
        <v>0</v>
      </c>
      <c r="AD41" s="9">
        <f>'F And LGBTQ+'!L99</f>
        <v>0</v>
      </c>
      <c r="AE41" s="11">
        <f>'F And LGBTQ+'!M99</f>
        <v>0</v>
      </c>
      <c r="AF41" s="9">
        <f>'F And LGBTQ+'!N99</f>
        <v>0</v>
      </c>
      <c r="AG41" s="9">
        <f>'F And LGBTQ+'!O99</f>
        <v>0</v>
      </c>
      <c r="AH41" s="9"/>
      <c r="AI41" s="9"/>
    </row>
    <row r="42" spans="2:36" x14ac:dyDescent="0.2">
      <c r="B42">
        <f>'M And F'!K148</f>
        <v>0.05</v>
      </c>
      <c r="C42">
        <f>'M And F'!L148</f>
        <v>2.5974025974025976E-2</v>
      </c>
      <c r="D42">
        <f>'M And F'!M148</f>
        <v>1.2987012987012989E-3</v>
      </c>
      <c r="E42">
        <f>'M And F'!N148</f>
        <v>2.5000000000000005E-3</v>
      </c>
      <c r="F42">
        <f>'M And F'!O148</f>
        <v>6.7465002529937604E-4</v>
      </c>
      <c r="N42">
        <f>'M And LGBTQ+'!K83</f>
        <v>0.05</v>
      </c>
      <c r="O42">
        <f>'M And LGBTQ+'!L83</f>
        <v>0</v>
      </c>
      <c r="P42">
        <f>'M And LGBTQ+'!M83</f>
        <v>0</v>
      </c>
      <c r="Q42">
        <f>'M And LGBTQ+'!N83</f>
        <v>2.5000000000000005E-3</v>
      </c>
      <c r="R42">
        <f>'M And LGBTQ+'!O83</f>
        <v>0</v>
      </c>
      <c r="AC42" s="9">
        <f>'F And LGBTQ+'!K100</f>
        <v>2.5974025974025976E-2</v>
      </c>
      <c r="AD42" s="9">
        <f>'F And LGBTQ+'!L100</f>
        <v>0</v>
      </c>
      <c r="AE42" s="11">
        <f>'F And LGBTQ+'!M100</f>
        <v>0</v>
      </c>
      <c r="AF42" s="9">
        <f>'F And LGBTQ+'!N100</f>
        <v>6.7465002529937604E-4</v>
      </c>
      <c r="AG42" s="9">
        <f>'F And LGBTQ+'!O100</f>
        <v>0</v>
      </c>
      <c r="AH42" s="9"/>
      <c r="AI42" s="9"/>
    </row>
    <row r="43" spans="2:36" x14ac:dyDescent="0.2">
      <c r="B43">
        <f>'M And F'!K149</f>
        <v>0.16666666666666666</v>
      </c>
      <c r="C43">
        <f>'M And F'!L149</f>
        <v>0.58441558441558439</v>
      </c>
      <c r="D43">
        <f>'M And F'!M149</f>
        <v>9.7402597402597393E-2</v>
      </c>
      <c r="E43">
        <f>'M And F'!N149</f>
        <v>2.7777777777777776E-2</v>
      </c>
      <c r="F43">
        <f>'M And F'!O149</f>
        <v>0.34154157530780904</v>
      </c>
      <c r="N43">
        <f>'M And LGBTQ+'!K84</f>
        <v>0.16666666666666666</v>
      </c>
      <c r="O43">
        <f>'M And LGBTQ+'!L84</f>
        <v>0.53846153846153844</v>
      </c>
      <c r="P43">
        <f>'M And LGBTQ+'!M84</f>
        <v>8.974358974358973E-2</v>
      </c>
      <c r="Q43">
        <f>'M And LGBTQ+'!N84</f>
        <v>2.7777777777777776E-2</v>
      </c>
      <c r="R43">
        <f>'M And LGBTQ+'!O84</f>
        <v>0.28994082840236685</v>
      </c>
      <c r="AC43" s="9">
        <f>'F And LGBTQ+'!K101</f>
        <v>0.58441558441558439</v>
      </c>
      <c r="AD43" s="9">
        <f>'F And LGBTQ+'!L101</f>
        <v>0.53846153846153844</v>
      </c>
      <c r="AE43" s="11">
        <f>'F And LGBTQ+'!M101</f>
        <v>0.31468531468531463</v>
      </c>
      <c r="AF43" s="9">
        <f>'F And LGBTQ+'!N101</f>
        <v>0.34154157530780904</v>
      </c>
      <c r="AG43" s="9">
        <f>'F And LGBTQ+'!O101</f>
        <v>0.28994082840236685</v>
      </c>
      <c r="AH43" s="9"/>
      <c r="AI43" s="9"/>
    </row>
    <row r="44" spans="2:36" x14ac:dyDescent="0.2">
      <c r="B44">
        <f>'M And F'!K150</f>
        <v>0.2</v>
      </c>
      <c r="C44">
        <f>'M And F'!L150</f>
        <v>0.19480519480519481</v>
      </c>
      <c r="D44">
        <f>'M And F'!M150</f>
        <v>3.8961038961038967E-2</v>
      </c>
      <c r="E44">
        <f>'M And F'!N150</f>
        <v>4.0000000000000008E-2</v>
      </c>
      <c r="F44">
        <f>'M And F'!O150</f>
        <v>3.7949063923089901E-2</v>
      </c>
      <c r="N44">
        <f>'M And LGBTQ+'!K85</f>
        <v>0.2</v>
      </c>
      <c r="O44">
        <f>'M And LGBTQ+'!L85</f>
        <v>0.23076923076923078</v>
      </c>
      <c r="P44">
        <f>'M And LGBTQ+'!M85</f>
        <v>4.6153846153846156E-2</v>
      </c>
      <c r="Q44">
        <f>'M And LGBTQ+'!N85</f>
        <v>4.0000000000000008E-2</v>
      </c>
      <c r="R44">
        <f>'M And LGBTQ+'!O85</f>
        <v>5.3254437869822494E-2</v>
      </c>
      <c r="AC44" s="9">
        <f>'F And LGBTQ+'!K102</f>
        <v>0.19480519480519481</v>
      </c>
      <c r="AD44" s="9">
        <f>'F And LGBTQ+'!L102</f>
        <v>0.23076923076923078</v>
      </c>
      <c r="AE44" s="11">
        <f>'F And LGBTQ+'!M102</f>
        <v>4.4955044955044959E-2</v>
      </c>
      <c r="AF44" s="9">
        <f>'F And LGBTQ+'!N102</f>
        <v>3.7949063923089901E-2</v>
      </c>
      <c r="AG44" s="9">
        <f>'F And LGBTQ+'!O102</f>
        <v>5.3254437869822494E-2</v>
      </c>
      <c r="AH44" s="9"/>
      <c r="AI44" s="9"/>
    </row>
    <row r="45" spans="2:36" x14ac:dyDescent="0.2">
      <c r="B45">
        <f>'M And F'!K151</f>
        <v>6.6666666666666666E-2</v>
      </c>
      <c r="C45">
        <f>'M And F'!L151</f>
        <v>0.24675324675324675</v>
      </c>
      <c r="D45">
        <f>'M And F'!M151</f>
        <v>1.6450216450216451E-2</v>
      </c>
      <c r="E45">
        <f>'M And F'!N151</f>
        <v>4.4444444444444444E-3</v>
      </c>
      <c r="F45">
        <f>'M And F'!O151</f>
        <v>6.088716478326868E-2</v>
      </c>
      <c r="N45">
        <f>'M And LGBTQ+'!K86</f>
        <v>6.6666666666666666E-2</v>
      </c>
      <c r="O45">
        <f>'M And LGBTQ+'!L86</f>
        <v>0.23076923076923078</v>
      </c>
      <c r="P45">
        <f>'M And LGBTQ+'!M86</f>
        <v>1.5384615384615385E-2</v>
      </c>
      <c r="Q45">
        <f>'M And LGBTQ+'!N86</f>
        <v>4.4444444444444444E-3</v>
      </c>
      <c r="R45">
        <f>'M And LGBTQ+'!O86</f>
        <v>5.3254437869822494E-2</v>
      </c>
      <c r="AC45" s="9">
        <f>'F And LGBTQ+'!K103</f>
        <v>0.24675324675324675</v>
      </c>
      <c r="AD45" s="9">
        <f>'F And LGBTQ+'!L103</f>
        <v>0.23076923076923078</v>
      </c>
      <c r="AE45" s="11">
        <f>'F And LGBTQ+'!M103</f>
        <v>5.6943056943056944E-2</v>
      </c>
      <c r="AF45" s="9">
        <f>'F And LGBTQ+'!N103</f>
        <v>6.088716478326868E-2</v>
      </c>
      <c r="AG45" s="9">
        <f>'F And LGBTQ+'!O103</f>
        <v>5.3254437869822494E-2</v>
      </c>
      <c r="AH45" s="9"/>
      <c r="AI45" s="9"/>
    </row>
    <row r="46" spans="2:36" x14ac:dyDescent="0.2">
      <c r="B46">
        <f>'M And F'!K152</f>
        <v>6.6666666666666666E-2</v>
      </c>
      <c r="C46">
        <f>'M And F'!L152</f>
        <v>2.5974025974025976E-2</v>
      </c>
      <c r="D46">
        <f>'M And F'!M152</f>
        <v>1.7316017316017316E-3</v>
      </c>
      <c r="E46">
        <f>'M And F'!N152</f>
        <v>4.4444444444444444E-3</v>
      </c>
      <c r="F46">
        <f>'M And F'!O152</f>
        <v>6.7465002529937604E-4</v>
      </c>
      <c r="N46">
        <f>'M And LGBTQ+'!K87</f>
        <v>6.6666666666666666E-2</v>
      </c>
      <c r="O46">
        <f>'M And LGBTQ+'!L87</f>
        <v>0</v>
      </c>
      <c r="P46">
        <f>'M And LGBTQ+'!M87</f>
        <v>0</v>
      </c>
      <c r="Q46">
        <f>'M And LGBTQ+'!N87</f>
        <v>4.4444444444444444E-3</v>
      </c>
      <c r="R46">
        <f>'M And LGBTQ+'!O87</f>
        <v>0</v>
      </c>
      <c r="AC46" s="9">
        <f>'F And LGBTQ+'!K104</f>
        <v>2.5974025974025976E-2</v>
      </c>
      <c r="AD46" s="9">
        <f>'F And LGBTQ+'!L104</f>
        <v>0</v>
      </c>
      <c r="AE46" s="11">
        <f>'F And LGBTQ+'!M104</f>
        <v>0</v>
      </c>
      <c r="AF46" s="9">
        <f>'F And LGBTQ+'!N104</f>
        <v>6.7465002529937604E-4</v>
      </c>
      <c r="AG46" s="9">
        <f>'F And LGBTQ+'!O104</f>
        <v>0</v>
      </c>
      <c r="AH46" s="9"/>
      <c r="AI46" s="9"/>
    </row>
    <row r="47" spans="2:36" x14ac:dyDescent="0.2">
      <c r="B47" s="38">
        <f>'M And F'!K153</f>
        <v>2.2000000000000006</v>
      </c>
      <c r="C47" s="38">
        <f>'M And F'!L153</f>
        <v>2.3246753246753245</v>
      </c>
      <c r="D47" s="38">
        <f>'M And F'!M153</f>
        <v>1.1623376623376624</v>
      </c>
      <c r="E47" s="38">
        <f>'M And F'!N153</f>
        <v>1.2166666666666666</v>
      </c>
      <c r="F47" s="38">
        <f>'M And F'!O153</f>
        <v>1.4520155169505822</v>
      </c>
      <c r="N47" s="38">
        <f>'M And LGBTQ+'!K88</f>
        <v>2.2000000000000006</v>
      </c>
      <c r="O47" s="38">
        <f>'M And LGBTQ+'!L88</f>
        <v>2.0769230769230771</v>
      </c>
      <c r="P47" s="38">
        <f>'M And LGBTQ+'!M88</f>
        <v>1.0564102564102564</v>
      </c>
      <c r="Q47" s="38">
        <f>'M And LGBTQ+'!N88</f>
        <v>1.2166666666666666</v>
      </c>
      <c r="R47" s="38">
        <f>'M And LGBTQ+'!O88</f>
        <v>1.2721893491124263</v>
      </c>
      <c r="AC47" s="34">
        <f>'F And LGBTQ+'!K105</f>
        <v>2.3246753246753245</v>
      </c>
      <c r="AD47" s="34">
        <f>'F And LGBTQ+'!L105</f>
        <v>2.0769230769230771</v>
      </c>
      <c r="AE47" s="34">
        <f>'F And LGBTQ+'!M105</f>
        <v>1.3536463536463537</v>
      </c>
      <c r="AF47" s="34">
        <f>'F And LGBTQ+'!N105</f>
        <v>1.4520155169505822</v>
      </c>
      <c r="AG47" s="34">
        <f>'F And LGBTQ+'!O105</f>
        <v>1.2721893491124263</v>
      </c>
      <c r="AH47" s="9"/>
      <c r="AI47" s="9"/>
    </row>
    <row r="50" spans="2:36" x14ac:dyDescent="0.2">
      <c r="B50" s="16" t="str">
        <f>'M And F'!P156</f>
        <v>category</v>
      </c>
      <c r="N50" s="13" t="str">
        <f>'M And LGBTQ+'!T77</f>
        <v>category</v>
      </c>
      <c r="AC50" s="13" t="str">
        <f>'F And LGBTQ+'!P106</f>
        <v>category</v>
      </c>
    </row>
    <row r="51" spans="2:36" x14ac:dyDescent="0.2">
      <c r="B51" s="54" t="str">
        <f>'M And F'!P157</f>
        <v>M</v>
      </c>
      <c r="C51" s="54" t="str">
        <f>'M And F'!Q157</f>
        <v>F</v>
      </c>
      <c r="D51" s="54" t="str">
        <f>'M And F'!R157</f>
        <v>M*F</v>
      </c>
      <c r="E51" s="54" t="str">
        <f>'M And F'!S157</f>
        <v>M^2</v>
      </c>
      <c r="F51" s="54" t="str">
        <f>'M And F'!T157</f>
        <v>F^2</v>
      </c>
      <c r="G51" s="54" t="str">
        <f>'M And F'!U157</f>
        <v>SQRT(M^2)</v>
      </c>
      <c r="H51" s="54" t="str">
        <f>'M And F'!V157</f>
        <v>SQRT(F^2)</v>
      </c>
      <c r="I51" s="39" t="s">
        <v>356</v>
      </c>
      <c r="N51" s="55" t="str">
        <f>'M And LGBTQ+'!T78</f>
        <v>M</v>
      </c>
      <c r="O51" s="55" t="str">
        <f>'M And LGBTQ+'!U78</f>
        <v>LGBTQ+</v>
      </c>
      <c r="P51" s="55" t="str">
        <f>'M And LGBTQ+'!V78</f>
        <v>M*LGBTQ+</v>
      </c>
      <c r="Q51" s="55" t="str">
        <f>'M And LGBTQ+'!W78</f>
        <v>M^2</v>
      </c>
      <c r="R51" s="55" t="str">
        <f>'M And LGBTQ+'!X78</f>
        <v>LGBTQ+^2</v>
      </c>
      <c r="S51" s="56" t="str">
        <f>'M And LGBTQ+'!Y78</f>
        <v>SQRT(M^2)</v>
      </c>
      <c r="T51" s="56" t="str">
        <f>'M And LGBTQ+'!Z78</f>
        <v>SQRT(LGBTQ+^2)</v>
      </c>
      <c r="U51" s="39" t="s">
        <v>357</v>
      </c>
      <c r="AC51" s="55" t="str">
        <f>'F And LGBTQ+'!P107</f>
        <v>F</v>
      </c>
      <c r="AD51" s="55" t="str">
        <f>'F And LGBTQ+'!Q107</f>
        <v>LGBTQ+</v>
      </c>
      <c r="AE51" s="55" t="str">
        <f>'F And LGBTQ+'!R107</f>
        <v>F*LGBTQ+</v>
      </c>
      <c r="AF51" s="55" t="str">
        <f>'F And LGBTQ+'!S107</f>
        <v>F^2</v>
      </c>
      <c r="AG51" s="55" t="str">
        <f>'F And LGBTQ+'!T107</f>
        <v>LGBTQ+^2</v>
      </c>
      <c r="AH51" s="56" t="str">
        <f>'F And LGBTQ+'!U107</f>
        <v>SQRT(F^2)</v>
      </c>
      <c r="AI51" s="56" t="str">
        <f>'F And LGBTQ+'!V107</f>
        <v>SQRT(LGBTQ+^2)</v>
      </c>
      <c r="AJ51" s="39" t="s">
        <v>358</v>
      </c>
    </row>
    <row r="52" spans="2:36" x14ac:dyDescent="0.2">
      <c r="B52">
        <f>'M And F'!P158</f>
        <v>0.28333333333333333</v>
      </c>
      <c r="C52">
        <f>'M And F'!Q158</f>
        <v>0.83116883116883122</v>
      </c>
      <c r="D52">
        <f>'M And F'!R158</f>
        <v>0.23549783549783551</v>
      </c>
      <c r="E52">
        <f>'M And F'!S158</f>
        <v>8.0277777777777767E-2</v>
      </c>
      <c r="F52">
        <f>'M And F'!T158</f>
        <v>0.69084162590656106</v>
      </c>
      <c r="G52">
        <f>'M And F'!U158</f>
        <v>1.0726395273136058</v>
      </c>
      <c r="H52">
        <f>'M And F'!V158</f>
        <v>1.5656219864382839</v>
      </c>
      <c r="I52" s="37">
        <f>'M And F'!W158</f>
        <v>0.73918090296093586</v>
      </c>
      <c r="N52" s="9">
        <f>'M And LGBTQ+'!T79</f>
        <v>0.28333333333333333</v>
      </c>
      <c r="O52" s="9">
        <f>'M And LGBTQ+'!U79</f>
        <v>0.53846153846153844</v>
      </c>
      <c r="P52" s="9">
        <f>'M And LGBTQ+'!V79</f>
        <v>0.15256410256410255</v>
      </c>
      <c r="Q52" s="9">
        <f>'M And LGBTQ+'!W79</f>
        <v>8.0277777777777767E-2</v>
      </c>
      <c r="R52" s="9">
        <f>'M And LGBTQ+'!X79</f>
        <v>0.28994082840236685</v>
      </c>
      <c r="S52" s="9">
        <f>'M And LGBTQ+'!Y79</f>
        <v>1.0726395273136058</v>
      </c>
      <c r="T52" s="9">
        <f>'M And LGBTQ+'!Z79</f>
        <v>1.2522169689307467</v>
      </c>
      <c r="U52" s="37">
        <f>'M And LGBTQ+'!AA79</f>
        <v>0.79700031168436669</v>
      </c>
      <c r="AC52" s="9">
        <f>'F And LGBTQ+'!P108</f>
        <v>0.83116883116883122</v>
      </c>
      <c r="AD52" s="9">
        <f>'F And LGBTQ+'!Q108</f>
        <v>0.53846153846153844</v>
      </c>
      <c r="AE52" s="9">
        <f>'F And LGBTQ+'!R108</f>
        <v>0.44755244755244755</v>
      </c>
      <c r="AF52" s="9">
        <f>'F And LGBTQ+'!S108</f>
        <v>0.69084162590656106</v>
      </c>
      <c r="AG52" s="9">
        <f>'F And LGBTQ+'!T108</f>
        <v>0.28994082840236685</v>
      </c>
      <c r="AH52" s="9">
        <f>'F And LGBTQ+'!U108</f>
        <v>1.5656219864382839</v>
      </c>
      <c r="AI52" s="9">
        <f>'F And LGBTQ+'!V108</f>
        <v>1.2522169689307467</v>
      </c>
      <c r="AJ52" s="37">
        <f>'F And LGBTQ+'!W108</f>
        <v>0.96002009718671244</v>
      </c>
    </row>
    <row r="53" spans="2:36" x14ac:dyDescent="0.2">
      <c r="B53">
        <f>'M And F'!P159</f>
        <v>0.5</v>
      </c>
      <c r="C53">
        <f>'M And F'!Q159</f>
        <v>0.76623376623376627</v>
      </c>
      <c r="D53">
        <f>'M And F'!R159</f>
        <v>0.38311688311688313</v>
      </c>
      <c r="E53">
        <f>'M And F'!S159</f>
        <v>0.25</v>
      </c>
      <c r="F53">
        <f>'M And F'!T159</f>
        <v>0.58711418451678199</v>
      </c>
      <c r="N53" s="9">
        <f>'M And LGBTQ+'!T80</f>
        <v>0.5</v>
      </c>
      <c r="O53" s="9">
        <f>'M And LGBTQ+'!U80</f>
        <v>0.76923076923076927</v>
      </c>
      <c r="P53" s="9">
        <f>'M And LGBTQ+'!V80</f>
        <v>0.38461538461538464</v>
      </c>
      <c r="Q53" s="9">
        <f>'M And LGBTQ+'!W80</f>
        <v>0.25</v>
      </c>
      <c r="R53" s="9">
        <f>'M And LGBTQ+'!X80</f>
        <v>0.59171597633136097</v>
      </c>
      <c r="S53" s="9"/>
      <c r="T53" s="9"/>
      <c r="AC53" s="9">
        <f>'F And LGBTQ+'!P109</f>
        <v>0.76623376623376627</v>
      </c>
      <c r="AD53" s="9">
        <f>'F And LGBTQ+'!Q109</f>
        <v>0.76923076923076927</v>
      </c>
      <c r="AE53" s="9">
        <f>'F And LGBTQ+'!R109</f>
        <v>0.58941058941058944</v>
      </c>
      <c r="AF53" s="9">
        <f>'F And LGBTQ+'!S109</f>
        <v>0.58711418451678199</v>
      </c>
      <c r="AG53" s="9">
        <f>'F And LGBTQ+'!T109</f>
        <v>0.59171597633136097</v>
      </c>
      <c r="AH53" s="9"/>
      <c r="AI53" s="9"/>
    </row>
    <row r="54" spans="2:36" x14ac:dyDescent="0.2">
      <c r="B54">
        <f>'M And F'!P160</f>
        <v>8.3333333333333329E-2</v>
      </c>
      <c r="C54">
        <f>'M And F'!Q160</f>
        <v>0.44155844155844154</v>
      </c>
      <c r="D54">
        <f>'M And F'!R160</f>
        <v>3.6796536796536793E-2</v>
      </c>
      <c r="E54">
        <f>'M And F'!S160</f>
        <v>6.9444444444444441E-3</v>
      </c>
      <c r="F54">
        <f>'M And F'!T160</f>
        <v>0.19497385731151964</v>
      </c>
      <c r="N54" s="9">
        <f>'M And LGBTQ+'!T81</f>
        <v>8.3333333333333329E-2</v>
      </c>
      <c r="O54" s="9">
        <f>'M And LGBTQ+'!U81</f>
        <v>0.30769230769230771</v>
      </c>
      <c r="P54" s="9">
        <f>'M And LGBTQ+'!V81</f>
        <v>2.564102564102564E-2</v>
      </c>
      <c r="Q54" s="9">
        <f>'M And LGBTQ+'!W81</f>
        <v>6.9444444444444441E-3</v>
      </c>
      <c r="R54" s="9">
        <f>'M And LGBTQ+'!X81</f>
        <v>9.4674556213017763E-2</v>
      </c>
      <c r="S54" s="9"/>
      <c r="T54" s="9"/>
      <c r="AC54" s="9">
        <f>'F And LGBTQ+'!P110</f>
        <v>0.44155844155844154</v>
      </c>
      <c r="AD54" s="9">
        <f>'F And LGBTQ+'!Q110</f>
        <v>0.30769230769230771</v>
      </c>
      <c r="AE54" s="9">
        <f>'F And LGBTQ+'!R110</f>
        <v>0.13586413586413587</v>
      </c>
      <c r="AF54" s="9">
        <f>'F And LGBTQ+'!S110</f>
        <v>0.19497385731151964</v>
      </c>
      <c r="AG54" s="9">
        <f>'F And LGBTQ+'!T110</f>
        <v>9.4674556213017763E-2</v>
      </c>
      <c r="AH54" s="9"/>
      <c r="AI54" s="9"/>
    </row>
    <row r="55" spans="2:36" x14ac:dyDescent="0.2">
      <c r="B55">
        <f>'M And F'!P161</f>
        <v>0.1</v>
      </c>
      <c r="C55">
        <f>'M And F'!Q161</f>
        <v>0.48051948051948051</v>
      </c>
      <c r="D55">
        <f>'M And F'!R161</f>
        <v>4.8051948051948054E-2</v>
      </c>
      <c r="E55">
        <f>'M And F'!S161</f>
        <v>1.0000000000000002E-2</v>
      </c>
      <c r="F55">
        <f>'M And F'!T161</f>
        <v>0.23089897115871141</v>
      </c>
      <c r="N55" s="9">
        <f>'M And LGBTQ+'!T82</f>
        <v>0.1</v>
      </c>
      <c r="O55" s="9">
        <f>'M And LGBTQ+'!U82</f>
        <v>0.23076923076923078</v>
      </c>
      <c r="P55" s="9">
        <f>'M And LGBTQ+'!V82</f>
        <v>2.3076923076923078E-2</v>
      </c>
      <c r="Q55" s="9">
        <f>'M And LGBTQ+'!W82</f>
        <v>1.0000000000000002E-2</v>
      </c>
      <c r="R55" s="9">
        <f>'M And LGBTQ+'!X82</f>
        <v>5.3254437869822494E-2</v>
      </c>
      <c r="S55" s="9"/>
      <c r="T55" s="9"/>
      <c r="AC55" s="9">
        <f>'F And LGBTQ+'!P111</f>
        <v>0.48051948051948051</v>
      </c>
      <c r="AD55" s="9">
        <f>'F And LGBTQ+'!Q111</f>
        <v>0.23076923076923078</v>
      </c>
      <c r="AE55" s="9">
        <f>'F And LGBTQ+'!R111</f>
        <v>0.1108891108891109</v>
      </c>
      <c r="AF55" s="9">
        <f>'F And LGBTQ+'!S111</f>
        <v>0.23089897115871141</v>
      </c>
      <c r="AG55" s="9">
        <f>'F And LGBTQ+'!T111</f>
        <v>5.3254437869822494E-2</v>
      </c>
      <c r="AH55" s="9"/>
      <c r="AI55" s="9"/>
    </row>
    <row r="56" spans="2:36" x14ac:dyDescent="0.2">
      <c r="B56">
        <f>'M And F'!P162</f>
        <v>0.25</v>
      </c>
      <c r="C56">
        <f>'M And F'!Q162</f>
        <v>0.41558441558441561</v>
      </c>
      <c r="D56">
        <f>'M And F'!R162</f>
        <v>0.1038961038961039</v>
      </c>
      <c r="E56">
        <f>'M And F'!S162</f>
        <v>6.25E-2</v>
      </c>
      <c r="F56">
        <f>'M And F'!T162</f>
        <v>0.17271040647664027</v>
      </c>
      <c r="N56" s="9">
        <f>'M And LGBTQ+'!T83</f>
        <v>0.25</v>
      </c>
      <c r="O56" s="9">
        <f>'M And LGBTQ+'!U83</f>
        <v>0.38461538461538464</v>
      </c>
      <c r="P56" s="9">
        <f>'M And LGBTQ+'!V83</f>
        <v>9.6153846153846159E-2</v>
      </c>
      <c r="Q56" s="9">
        <f>'M And LGBTQ+'!W83</f>
        <v>6.25E-2</v>
      </c>
      <c r="R56" s="9">
        <f>'M And LGBTQ+'!X83</f>
        <v>0.14792899408284024</v>
      </c>
      <c r="S56" s="9"/>
      <c r="T56" s="9"/>
      <c r="AC56" s="9">
        <f>'F And LGBTQ+'!P112</f>
        <v>0.41558441558441561</v>
      </c>
      <c r="AD56" s="9">
        <f>'F And LGBTQ+'!Q112</f>
        <v>0.38461538461538464</v>
      </c>
      <c r="AE56" s="9">
        <f>'F And LGBTQ+'!R112</f>
        <v>0.15984015984015987</v>
      </c>
      <c r="AF56" s="9">
        <f>'F And LGBTQ+'!S112</f>
        <v>0.17271040647664027</v>
      </c>
      <c r="AG56" s="9">
        <f>'F And LGBTQ+'!T112</f>
        <v>0.14792899408284024</v>
      </c>
      <c r="AH56" s="9"/>
      <c r="AI56" s="9"/>
    </row>
    <row r="57" spans="2:36" x14ac:dyDescent="0.2">
      <c r="B57">
        <f>'M And F'!P163</f>
        <v>0.3</v>
      </c>
      <c r="C57">
        <f>'M And F'!Q163</f>
        <v>0.16883116883116883</v>
      </c>
      <c r="D57">
        <f>'M And F'!R163</f>
        <v>5.0649350649350645E-2</v>
      </c>
      <c r="E57">
        <f>'M And F'!S163</f>
        <v>0.09</v>
      </c>
      <c r="F57">
        <f>'M And F'!T163</f>
        <v>2.8503963568898633E-2</v>
      </c>
      <c r="N57" s="9">
        <f>'M And LGBTQ+'!T84</f>
        <v>0.3</v>
      </c>
      <c r="O57" s="9">
        <f>'M And LGBTQ+'!U84</f>
        <v>0.15384615384615385</v>
      </c>
      <c r="P57" s="9">
        <f>'M And LGBTQ+'!V84</f>
        <v>4.6153846153846156E-2</v>
      </c>
      <c r="Q57" s="9">
        <f>'M And LGBTQ+'!W84</f>
        <v>0.09</v>
      </c>
      <c r="R57" s="9">
        <f>'M And LGBTQ+'!X84</f>
        <v>2.3668639053254441E-2</v>
      </c>
      <c r="S57" s="9"/>
      <c r="T57" s="9"/>
      <c r="AC57" s="9">
        <f>'F And LGBTQ+'!P113</f>
        <v>0.16883116883116883</v>
      </c>
      <c r="AD57" s="9">
        <f>'F And LGBTQ+'!Q113</f>
        <v>0.15384615384615385</v>
      </c>
      <c r="AE57" s="9">
        <f>'F And LGBTQ+'!R113</f>
        <v>2.5974025974025976E-2</v>
      </c>
      <c r="AF57" s="9">
        <f>'F And LGBTQ+'!S113</f>
        <v>2.8503963568898633E-2</v>
      </c>
      <c r="AG57" s="9">
        <f>'F And LGBTQ+'!T113</f>
        <v>2.3668639053254441E-2</v>
      </c>
      <c r="AH57" s="9"/>
      <c r="AI57" s="9"/>
    </row>
    <row r="58" spans="2:36" x14ac:dyDescent="0.2">
      <c r="B58">
        <f>'M And F'!P164</f>
        <v>0.18333333333333332</v>
      </c>
      <c r="C58">
        <f>'M And F'!Q164</f>
        <v>3.896103896103896E-2</v>
      </c>
      <c r="D58">
        <f>'M And F'!R164</f>
        <v>7.1428571428571418E-3</v>
      </c>
      <c r="E58">
        <f>'M And F'!S164</f>
        <v>3.3611111111111105E-2</v>
      </c>
      <c r="F58">
        <f>'M And F'!T164</f>
        <v>1.5179625569235959E-3</v>
      </c>
      <c r="N58" s="11">
        <f>'M And LGBTQ+'!T85</f>
        <v>0.18333333333333332</v>
      </c>
      <c r="O58" s="9">
        <f>'M And LGBTQ+'!U85</f>
        <v>0</v>
      </c>
      <c r="P58" s="9">
        <f>'M And LGBTQ+'!V85</f>
        <v>0</v>
      </c>
      <c r="Q58" s="9">
        <f>'M And LGBTQ+'!W85</f>
        <v>3.3611111111111105E-2</v>
      </c>
      <c r="R58" s="9">
        <f>'M And LGBTQ+'!X85</f>
        <v>0</v>
      </c>
      <c r="S58" s="9"/>
      <c r="T58" s="9"/>
      <c r="AC58" s="9">
        <f>'F And LGBTQ+'!P114</f>
        <v>3.896103896103896E-2</v>
      </c>
      <c r="AD58" s="9">
        <f>'F And LGBTQ+'!Q114</f>
        <v>0</v>
      </c>
      <c r="AE58" s="9">
        <f>'F And LGBTQ+'!R114</f>
        <v>0</v>
      </c>
      <c r="AF58" s="9">
        <f>'F And LGBTQ+'!S114</f>
        <v>1.5179625569235959E-3</v>
      </c>
      <c r="AG58" s="9">
        <f>'F And LGBTQ+'!T114</f>
        <v>0</v>
      </c>
      <c r="AH58" s="9"/>
      <c r="AI58" s="9"/>
    </row>
    <row r="59" spans="2:36" x14ac:dyDescent="0.2">
      <c r="B59">
        <f>'M And F'!P165</f>
        <v>6.6666666666666666E-2</v>
      </c>
      <c r="C59">
        <f>'M And F'!Q165</f>
        <v>2.5974025974025976E-2</v>
      </c>
      <c r="D59">
        <f>'M And F'!R165</f>
        <v>1.7316017316017316E-3</v>
      </c>
      <c r="E59">
        <f>'M And F'!S165</f>
        <v>4.4444444444444444E-3</v>
      </c>
      <c r="F59">
        <f>'M And F'!T165</f>
        <v>6.7465002529937604E-4</v>
      </c>
      <c r="N59" s="9">
        <f>'M And LGBTQ+'!T86</f>
        <v>6.6666666666666666E-2</v>
      </c>
      <c r="O59" s="9">
        <f>'M And LGBTQ+'!U86</f>
        <v>0</v>
      </c>
      <c r="P59" s="9">
        <f>'M And LGBTQ+'!V86</f>
        <v>0</v>
      </c>
      <c r="Q59" s="9">
        <f>'M And LGBTQ+'!W86</f>
        <v>4.4444444444444444E-3</v>
      </c>
      <c r="R59" s="9">
        <f>'M And LGBTQ+'!X86</f>
        <v>0</v>
      </c>
      <c r="S59" s="9"/>
      <c r="T59" s="9"/>
      <c r="AC59" s="9">
        <f>'F And LGBTQ+'!P115</f>
        <v>2.5974025974025976E-2</v>
      </c>
      <c r="AD59" s="9">
        <f>'F And LGBTQ+'!Q115</f>
        <v>0</v>
      </c>
      <c r="AE59" s="9">
        <f>'F And LGBTQ+'!R115</f>
        <v>0</v>
      </c>
      <c r="AF59" s="9">
        <f>'F And LGBTQ+'!S115</f>
        <v>6.7465002529937604E-4</v>
      </c>
      <c r="AG59" s="9">
        <f>'F And LGBTQ+'!T115</f>
        <v>0</v>
      </c>
      <c r="AH59" s="9"/>
      <c r="AI59" s="9"/>
    </row>
    <row r="60" spans="2:36" x14ac:dyDescent="0.2">
      <c r="B60">
        <f>'M And F'!P166</f>
        <v>0.76666666666666672</v>
      </c>
      <c r="C60">
        <f>'M And F'!Q166</f>
        <v>0.37662337662337664</v>
      </c>
      <c r="D60">
        <f>'M And F'!R166</f>
        <v>0.28874458874458875</v>
      </c>
      <c r="E60">
        <f>'M And F'!S166</f>
        <v>0.58777777777777784</v>
      </c>
      <c r="F60">
        <f>'M And F'!T166</f>
        <v>0.14184516781919379</v>
      </c>
      <c r="N60" s="9">
        <f>'M And LGBTQ+'!T87</f>
        <v>0.76666666666666672</v>
      </c>
      <c r="O60" s="9">
        <f>'M And LGBTQ+'!U87</f>
        <v>0.38461538461538464</v>
      </c>
      <c r="P60" s="9">
        <f>'M And LGBTQ+'!V87</f>
        <v>0.29487179487179493</v>
      </c>
      <c r="Q60" s="9">
        <f>'M And LGBTQ+'!W87</f>
        <v>0.58777777777777784</v>
      </c>
      <c r="R60" s="9">
        <f>'M And LGBTQ+'!X87</f>
        <v>0.14792899408284024</v>
      </c>
      <c r="S60" s="9"/>
      <c r="T60" s="9"/>
      <c r="AC60" s="9">
        <f>'F And LGBTQ+'!P116</f>
        <v>0.37662337662337664</v>
      </c>
      <c r="AD60" s="9">
        <f>'F And LGBTQ+'!Q116</f>
        <v>0.38461538461538464</v>
      </c>
      <c r="AE60" s="9">
        <f>'F And LGBTQ+'!R116</f>
        <v>0.14485514485514486</v>
      </c>
      <c r="AF60" s="9">
        <f>'F And LGBTQ+'!S116</f>
        <v>0.14184516781919379</v>
      </c>
      <c r="AG60" s="9">
        <f>'F And LGBTQ+'!T116</f>
        <v>0.14792899408284024</v>
      </c>
      <c r="AH60" s="9"/>
      <c r="AI60" s="9"/>
    </row>
    <row r="61" spans="2:36" x14ac:dyDescent="0.2">
      <c r="B61">
        <f>'M And F'!P167</f>
        <v>6.6666666666666666E-2</v>
      </c>
      <c r="C61">
        <f>'M And F'!Q167</f>
        <v>0</v>
      </c>
      <c r="D61">
        <f>'M And F'!R167</f>
        <v>0</v>
      </c>
      <c r="E61">
        <f>'M And F'!S167</f>
        <v>4.4444444444444444E-3</v>
      </c>
      <c r="F61">
        <f>'M And F'!T167</f>
        <v>0</v>
      </c>
      <c r="N61" s="9">
        <f>'M And LGBTQ+'!T88</f>
        <v>6.6666666666666666E-2</v>
      </c>
      <c r="O61" s="9">
        <f>'M And LGBTQ+'!U88</f>
        <v>0</v>
      </c>
      <c r="P61" s="9">
        <f>'M And LGBTQ+'!V88</f>
        <v>0</v>
      </c>
      <c r="Q61" s="9">
        <f>'M And LGBTQ+'!W88</f>
        <v>4.4444444444444444E-3</v>
      </c>
      <c r="R61" s="9">
        <f>'M And LGBTQ+'!X88</f>
        <v>0</v>
      </c>
      <c r="S61" s="9"/>
      <c r="T61" s="9"/>
      <c r="AC61" s="9">
        <f>'F And LGBTQ+'!P117</f>
        <v>0</v>
      </c>
      <c r="AD61" s="9">
        <f>'F And LGBTQ+'!Q117</f>
        <v>0</v>
      </c>
      <c r="AE61" s="9">
        <f>'F And LGBTQ+'!R117</f>
        <v>0</v>
      </c>
      <c r="AF61" s="9">
        <f>'F And LGBTQ+'!S117</f>
        <v>0</v>
      </c>
      <c r="AG61" s="9">
        <f>'F And LGBTQ+'!T117</f>
        <v>0</v>
      </c>
      <c r="AH61" s="9"/>
      <c r="AI61" s="9"/>
    </row>
    <row r="62" spans="2:36" x14ac:dyDescent="0.2">
      <c r="B62">
        <f>'M And F'!P168</f>
        <v>0.11666666666666667</v>
      </c>
      <c r="C62">
        <f>'M And F'!Q168</f>
        <v>0.36363636363636365</v>
      </c>
      <c r="D62">
        <f>'M And F'!R168</f>
        <v>4.2424242424242427E-2</v>
      </c>
      <c r="E62">
        <f>'M And F'!S168</f>
        <v>1.3611111111111112E-2</v>
      </c>
      <c r="F62">
        <f>'M And F'!T168</f>
        <v>0.13223140495867769</v>
      </c>
      <c r="N62" s="9">
        <f>'M And LGBTQ+'!T89</f>
        <v>0.11666666666666667</v>
      </c>
      <c r="O62" s="9">
        <f>'M And LGBTQ+'!U89</f>
        <v>7.6923076923076927E-2</v>
      </c>
      <c r="P62" s="9">
        <f>'M And LGBTQ+'!V89</f>
        <v>8.9743589743589754E-3</v>
      </c>
      <c r="Q62" s="9">
        <f>'M And LGBTQ+'!W89</f>
        <v>1.3611111111111112E-2</v>
      </c>
      <c r="R62" s="9">
        <f>'M And LGBTQ+'!X89</f>
        <v>5.9171597633136102E-3</v>
      </c>
      <c r="S62" s="9"/>
      <c r="T62" s="9"/>
      <c r="AC62" s="9">
        <f>'F And LGBTQ+'!P118</f>
        <v>0.36363636363636365</v>
      </c>
      <c r="AD62" s="9">
        <f>'F And LGBTQ+'!Q118</f>
        <v>7.6923076923076927E-2</v>
      </c>
      <c r="AE62" s="9">
        <f>'F And LGBTQ+'!R118</f>
        <v>2.7972027972027975E-2</v>
      </c>
      <c r="AF62" s="9">
        <f>'F And LGBTQ+'!S118</f>
        <v>0.13223140495867769</v>
      </c>
      <c r="AG62" s="9">
        <f>'F And LGBTQ+'!T118</f>
        <v>5.9171597633136102E-3</v>
      </c>
      <c r="AH62" s="9"/>
      <c r="AI62" s="9"/>
    </row>
    <row r="63" spans="2:36" x14ac:dyDescent="0.2">
      <c r="B63">
        <f>'M And F'!P169</f>
        <v>8.3333333333333329E-2</v>
      </c>
      <c r="C63">
        <f>'M And F'!Q169</f>
        <v>0.51948051948051943</v>
      </c>
      <c r="D63">
        <f>'M And F'!R169</f>
        <v>4.3290043290043281E-2</v>
      </c>
      <c r="E63">
        <f>'M And F'!S169</f>
        <v>6.9444444444444441E-3</v>
      </c>
      <c r="F63">
        <f>'M And F'!T169</f>
        <v>0.2698600101197503</v>
      </c>
      <c r="N63" s="9">
        <f>'M And LGBTQ+'!T90</f>
        <v>8.3333333333333329E-2</v>
      </c>
      <c r="O63" s="9">
        <f>'M And LGBTQ+'!U90</f>
        <v>0.46153846153846156</v>
      </c>
      <c r="P63" s="9">
        <f>'M And LGBTQ+'!V90</f>
        <v>3.8461538461538464E-2</v>
      </c>
      <c r="Q63" s="9">
        <f>'M And LGBTQ+'!W90</f>
        <v>6.9444444444444441E-3</v>
      </c>
      <c r="R63" s="9">
        <f>'M And LGBTQ+'!X90</f>
        <v>0.21301775147928997</v>
      </c>
      <c r="S63" s="9"/>
      <c r="T63" s="9"/>
      <c r="AC63" s="9">
        <f>'F And LGBTQ+'!P119</f>
        <v>0.51948051948051943</v>
      </c>
      <c r="AD63" s="9">
        <f>'F And LGBTQ+'!Q119</f>
        <v>0.46153846153846156</v>
      </c>
      <c r="AE63" s="9">
        <f>'F And LGBTQ+'!R119</f>
        <v>0.23976023976023975</v>
      </c>
      <c r="AF63" s="9">
        <f>'F And LGBTQ+'!S119</f>
        <v>0.2698600101197503</v>
      </c>
      <c r="AG63" s="9">
        <f>'F And LGBTQ+'!T119</f>
        <v>0.21301775147928997</v>
      </c>
      <c r="AH63" s="9"/>
      <c r="AI63" s="9"/>
    </row>
    <row r="64" spans="2:36" x14ac:dyDescent="0.2">
      <c r="B64">
        <f>'M And F'!P170</f>
        <v>0</v>
      </c>
      <c r="C64">
        <f>'M And F'!Q170</f>
        <v>0</v>
      </c>
      <c r="D64">
        <f>'M And F'!R170</f>
        <v>0</v>
      </c>
      <c r="E64">
        <f>'M And F'!S170</f>
        <v>0</v>
      </c>
      <c r="F64">
        <f>'M And F'!T170</f>
        <v>0</v>
      </c>
      <c r="N64" s="9">
        <f>'M And LGBTQ+'!T91</f>
        <v>0</v>
      </c>
      <c r="O64" s="9">
        <f>'M And LGBTQ+'!U91</f>
        <v>0</v>
      </c>
      <c r="P64" s="9">
        <f>'M And LGBTQ+'!V91</f>
        <v>0</v>
      </c>
      <c r="Q64" s="9">
        <f>'M And LGBTQ+'!W91</f>
        <v>0</v>
      </c>
      <c r="R64" s="9">
        <f>'M And LGBTQ+'!X91</f>
        <v>0</v>
      </c>
      <c r="S64" s="9"/>
      <c r="T64" s="9"/>
      <c r="AC64" s="9">
        <f>'F And LGBTQ+'!P120</f>
        <v>0</v>
      </c>
      <c r="AD64" s="9">
        <f>'F And LGBTQ+'!Q120</f>
        <v>0</v>
      </c>
      <c r="AE64" s="9">
        <f>'F And LGBTQ+'!R120</f>
        <v>0</v>
      </c>
      <c r="AF64" s="9">
        <f>'F And LGBTQ+'!S120</f>
        <v>0</v>
      </c>
      <c r="AG64" s="9">
        <f>'F And LGBTQ+'!T120</f>
        <v>0</v>
      </c>
      <c r="AH64" s="9"/>
      <c r="AI64" s="9"/>
    </row>
    <row r="65" spans="2:36" x14ac:dyDescent="0.2">
      <c r="B65" s="38">
        <f>'M And F'!P171</f>
        <v>2.8000000000000007</v>
      </c>
      <c r="C65" s="38">
        <f>'M And F'!Q171</f>
        <v>4.4285714285714279</v>
      </c>
      <c r="D65" s="38">
        <f>'M And F'!R171</f>
        <v>1.2413419913419914</v>
      </c>
      <c r="E65" s="38">
        <f>'M And F'!S171</f>
        <v>1.1505555555555556</v>
      </c>
      <c r="F65" s="38">
        <f>'M And F'!T171</f>
        <v>2.4511722044189579</v>
      </c>
      <c r="N65" s="14">
        <f>'M And LGBTQ+'!T92</f>
        <v>2.8000000000000007</v>
      </c>
      <c r="O65" s="14">
        <f>'M And LGBTQ+'!U92</f>
        <v>3.3076923076923079</v>
      </c>
      <c r="P65" s="14">
        <f>'M And LGBTQ+'!V92</f>
        <v>1.0705128205128207</v>
      </c>
      <c r="Q65" s="14">
        <f>'M And LGBTQ+'!W92</f>
        <v>1.1505555555555556</v>
      </c>
      <c r="R65" s="14">
        <f>'M And LGBTQ+'!X92</f>
        <v>1.5680473372781067</v>
      </c>
      <c r="S65" s="9"/>
      <c r="T65" s="9"/>
      <c r="AC65" s="35">
        <f>'F And LGBTQ+'!P121</f>
        <v>4.4285714285714279</v>
      </c>
      <c r="AD65" s="35">
        <f>'F And LGBTQ+'!Q121</f>
        <v>3.3076923076923079</v>
      </c>
      <c r="AE65" s="35">
        <f>'F And LGBTQ+'!R121</f>
        <v>1.8821178821178823</v>
      </c>
      <c r="AF65" s="35">
        <f>'F And LGBTQ+'!S121</f>
        <v>2.4511722044189579</v>
      </c>
      <c r="AG65" s="35">
        <f>'F And LGBTQ+'!T121</f>
        <v>1.5680473372781067</v>
      </c>
      <c r="AH65" s="9"/>
      <c r="AI65" s="9"/>
    </row>
    <row r="67" spans="2:36" x14ac:dyDescent="0.2">
      <c r="B67" s="16" t="str">
        <f>'M And F'!P173</f>
        <v>shipping</v>
      </c>
      <c r="N67" s="25" t="str">
        <f>'M And LGBTQ+'!O94</f>
        <v>shipping</v>
      </c>
      <c r="AC67" s="25" t="str">
        <f>'F And LGBTQ+'!P123</f>
        <v>shipping</v>
      </c>
    </row>
    <row r="68" spans="2:36" x14ac:dyDescent="0.2">
      <c r="B68" s="54" t="str">
        <f>'M And F'!P174</f>
        <v>M</v>
      </c>
      <c r="C68" s="54" t="str">
        <f>'M And F'!Q174</f>
        <v>F</v>
      </c>
      <c r="D68" s="54" t="str">
        <f>'M And F'!R174</f>
        <v>M*F</v>
      </c>
      <c r="E68" s="54" t="str">
        <f>'M And F'!S174</f>
        <v>M^2</v>
      </c>
      <c r="F68" s="54" t="str">
        <f>'M And F'!T174</f>
        <v>F^2</v>
      </c>
      <c r="G68" s="54" t="str">
        <f>'M And F'!U174</f>
        <v>SQRT(M^2)</v>
      </c>
      <c r="H68" s="54" t="str">
        <f>'M And F'!V174</f>
        <v>SQRT(F^2)</v>
      </c>
      <c r="I68" s="39" t="s">
        <v>356</v>
      </c>
      <c r="N68" s="55" t="str">
        <f>'M And LGBTQ+'!O95</f>
        <v>M</v>
      </c>
      <c r="O68" s="55" t="str">
        <f>'M And LGBTQ+'!P95</f>
        <v>LGBTQ+</v>
      </c>
      <c r="P68" s="55" t="str">
        <f>'M And LGBTQ+'!Q95</f>
        <v>M*LGBTQ+</v>
      </c>
      <c r="Q68" s="55" t="str">
        <f>'M And LGBTQ+'!R95</f>
        <v>M^2</v>
      </c>
      <c r="R68" s="55" t="str">
        <f>'M And LGBTQ+'!S95</f>
        <v>LGBTQ+^2</v>
      </c>
      <c r="S68" s="56" t="str">
        <f>'M And LGBTQ+'!T95</f>
        <v>SQRT(M^2)</v>
      </c>
      <c r="T68" s="56" t="str">
        <f>'M And LGBTQ+'!U95</f>
        <v>SQRT(LGBTQ+^2)</v>
      </c>
      <c r="U68" s="39" t="s">
        <v>357</v>
      </c>
      <c r="AC68" s="55" t="str">
        <f>'F And LGBTQ+'!P124</f>
        <v>F</v>
      </c>
      <c r="AD68" s="55" t="str">
        <f>'F And LGBTQ+'!Q124</f>
        <v>LGBTQ+</v>
      </c>
      <c r="AE68" s="55" t="str">
        <f>'F And LGBTQ+'!R124</f>
        <v>F*LGBTQ+</v>
      </c>
      <c r="AF68" s="55" t="str">
        <f>'F And LGBTQ+'!S124</f>
        <v>F^2</v>
      </c>
      <c r="AG68" s="55" t="str">
        <f>'F And LGBTQ+'!T124</f>
        <v>LGBTQ+^2</v>
      </c>
      <c r="AH68" s="56" t="str">
        <f>'F And LGBTQ+'!U124</f>
        <v>SQRT(F^2)</v>
      </c>
      <c r="AI68" s="56" t="str">
        <f>'F And LGBTQ+'!V124</f>
        <v>SQRT(LGBTQ+^2)</v>
      </c>
      <c r="AJ68" s="39" t="s">
        <v>358</v>
      </c>
    </row>
    <row r="69" spans="2:36" x14ac:dyDescent="0.2">
      <c r="B69">
        <f>'M And F'!P175</f>
        <v>0.81666666666666665</v>
      </c>
      <c r="C69">
        <f>'M And F'!Q175</f>
        <v>0.79220779220779225</v>
      </c>
      <c r="D69">
        <f>'M And F'!R175</f>
        <v>0.64696969696969697</v>
      </c>
      <c r="E69">
        <f>'M And F'!S175</f>
        <v>0.66694444444444445</v>
      </c>
      <c r="F69">
        <f>'M And F'!T175</f>
        <v>0.62759318603474457</v>
      </c>
      <c r="G69">
        <f>'M And F'!U175</f>
        <v>1.122868350846765</v>
      </c>
      <c r="H69">
        <f>'M And F'!V175</f>
        <v>1.2766966989552735</v>
      </c>
      <c r="I69" s="37">
        <f>'M And F'!W175</f>
        <v>0.97809804683546187</v>
      </c>
      <c r="N69" s="9">
        <f>'M And LGBTQ+'!O96</f>
        <v>0.81666666666666665</v>
      </c>
      <c r="O69" s="9">
        <f>'M And LGBTQ+'!P96</f>
        <v>0.53846153846153844</v>
      </c>
      <c r="P69" s="9">
        <f>'M And LGBTQ+'!Q96</f>
        <v>0.43974358974358974</v>
      </c>
      <c r="Q69" s="9">
        <f>'M And LGBTQ+'!R96</f>
        <v>0.66694444444444445</v>
      </c>
      <c r="R69" s="9">
        <f>'M And LGBTQ+'!S96</f>
        <v>0.28994082840236685</v>
      </c>
      <c r="S69" s="9">
        <f>'M And LGBTQ+'!T96</f>
        <v>1.122868350846765</v>
      </c>
      <c r="T69" s="9">
        <f>'M And LGBTQ+'!U96</f>
        <v>0.95768458446067184</v>
      </c>
      <c r="U69" s="37">
        <f>'M And LGBTQ+'!V96</f>
        <v>0.95734749406481701</v>
      </c>
      <c r="AC69" s="9">
        <f>'F And LGBTQ+'!P125</f>
        <v>0.79220779220779225</v>
      </c>
      <c r="AD69" s="9">
        <f>'F And LGBTQ+'!Q125</f>
        <v>0.53846153846153844</v>
      </c>
      <c r="AE69" s="9">
        <f>'F And LGBTQ+'!R125</f>
        <v>0.42657342657342656</v>
      </c>
      <c r="AF69" s="9">
        <f>'F And LGBTQ+'!S125</f>
        <v>0.62759318603474457</v>
      </c>
      <c r="AG69" s="9">
        <f>'F And LGBTQ+'!T125</f>
        <v>0.28994082840236685</v>
      </c>
      <c r="AH69" s="9">
        <f>'F And LGBTQ+'!U125</f>
        <v>1.2766966989552735</v>
      </c>
      <c r="AI69" s="9">
        <f>'F And LGBTQ+'!V125</f>
        <v>0.95768458446067184</v>
      </c>
      <c r="AJ69" s="37">
        <f>'F And LGBTQ+'!W125</f>
        <v>0.98211005613346103</v>
      </c>
    </row>
    <row r="70" spans="2:36" x14ac:dyDescent="0.2">
      <c r="B70">
        <f>'M And F'!P176</f>
        <v>0.48333333333333334</v>
      </c>
      <c r="C70">
        <f>'M And F'!Q176</f>
        <v>0.4935064935064935</v>
      </c>
      <c r="D70">
        <f>'M And F'!R176</f>
        <v>0.23852813852813853</v>
      </c>
      <c r="E70">
        <f>'M And F'!S176</f>
        <v>0.2336111111111111</v>
      </c>
      <c r="F70">
        <f>'M And F'!T176</f>
        <v>0.24354865913307472</v>
      </c>
      <c r="N70" s="9">
        <f>'M And LGBTQ+'!O97</f>
        <v>0.48333333333333334</v>
      </c>
      <c r="O70" s="9">
        <f>'M And LGBTQ+'!P97</f>
        <v>0.46153846153846156</v>
      </c>
      <c r="P70" s="9">
        <f>'M And LGBTQ+'!Q97</f>
        <v>0.22307692307692309</v>
      </c>
      <c r="Q70" s="9">
        <f>'M And LGBTQ+'!R97</f>
        <v>0.2336111111111111</v>
      </c>
      <c r="R70" s="9">
        <f>'M And LGBTQ+'!S97</f>
        <v>0.21301775147928997</v>
      </c>
      <c r="S70" s="9"/>
      <c r="T70" s="9"/>
      <c r="AC70" s="9">
        <f>'F And LGBTQ+'!P126</f>
        <v>0.4935064935064935</v>
      </c>
      <c r="AD70" s="9">
        <f>'F And LGBTQ+'!Q126</f>
        <v>0.46153846153846156</v>
      </c>
      <c r="AE70" s="9">
        <f>'F And LGBTQ+'!R126</f>
        <v>0.22777222777222778</v>
      </c>
      <c r="AF70" s="9">
        <f>'F And LGBTQ+'!S126</f>
        <v>0.24354865913307472</v>
      </c>
      <c r="AG70" s="9">
        <f>'F And LGBTQ+'!T126</f>
        <v>0.21301775147928997</v>
      </c>
      <c r="AH70" s="9"/>
      <c r="AI70" s="9"/>
    </row>
    <row r="71" spans="2:36" x14ac:dyDescent="0.2">
      <c r="B71">
        <f>'M And F'!P177</f>
        <v>0.43333333333333335</v>
      </c>
      <c r="C71">
        <f>'M And F'!Q177</f>
        <v>0.63636363636363635</v>
      </c>
      <c r="D71">
        <f>'M And F'!R177</f>
        <v>0.27575757575757576</v>
      </c>
      <c r="E71">
        <f>'M And F'!S177</f>
        <v>0.18777777777777779</v>
      </c>
      <c r="F71">
        <f>'M And F'!T177</f>
        <v>0.4049586776859504</v>
      </c>
      <c r="N71" s="9">
        <f>'M And LGBTQ+'!O98</f>
        <v>0.43333333333333335</v>
      </c>
      <c r="O71" s="9">
        <f>'M And LGBTQ+'!P98</f>
        <v>0.38461538461538464</v>
      </c>
      <c r="P71" s="9">
        <f>'M And LGBTQ+'!Q98</f>
        <v>0.16666666666666669</v>
      </c>
      <c r="Q71" s="9">
        <f>'M And LGBTQ+'!R98</f>
        <v>0.18777777777777779</v>
      </c>
      <c r="R71" s="9">
        <f>'M And LGBTQ+'!S98</f>
        <v>0.14792899408284024</v>
      </c>
      <c r="S71" s="9"/>
      <c r="T71" s="9"/>
      <c r="AC71" s="9">
        <f>'F And LGBTQ+'!P127</f>
        <v>0.63636363636363635</v>
      </c>
      <c r="AD71" s="9">
        <f>'F And LGBTQ+'!Q127</f>
        <v>0.38461538461538464</v>
      </c>
      <c r="AE71" s="9">
        <f>'F And LGBTQ+'!R127</f>
        <v>0.24475524475524477</v>
      </c>
      <c r="AF71" s="9">
        <f>'F And LGBTQ+'!S127</f>
        <v>0.4049586776859504</v>
      </c>
      <c r="AG71" s="9">
        <f>'F And LGBTQ+'!T127</f>
        <v>0.14792899408284024</v>
      </c>
      <c r="AH71" s="9"/>
      <c r="AI71" s="9"/>
    </row>
    <row r="72" spans="2:36" x14ac:dyDescent="0.2">
      <c r="B72">
        <f>'M And F'!P178</f>
        <v>0.1</v>
      </c>
      <c r="C72">
        <f>'M And F'!Q178</f>
        <v>0.12987012987012986</v>
      </c>
      <c r="D72">
        <f>'M And F'!R178</f>
        <v>1.2987012987012986E-2</v>
      </c>
      <c r="E72">
        <f>'M And F'!S178</f>
        <v>1.0000000000000002E-2</v>
      </c>
      <c r="F72">
        <f>'M And F'!T178</f>
        <v>1.6866250632484394E-2</v>
      </c>
      <c r="N72" s="9">
        <f>'M And LGBTQ+'!O99</f>
        <v>0.1</v>
      </c>
      <c r="O72" s="9">
        <f>'M And LGBTQ+'!P99</f>
        <v>0.15384615384615385</v>
      </c>
      <c r="P72" s="9">
        <f>'M And LGBTQ+'!Q99</f>
        <v>1.5384615384615385E-2</v>
      </c>
      <c r="Q72" s="9">
        <f>'M And LGBTQ+'!R99</f>
        <v>1.0000000000000002E-2</v>
      </c>
      <c r="R72" s="9">
        <f>'M And LGBTQ+'!S99</f>
        <v>2.3668639053254441E-2</v>
      </c>
      <c r="S72" s="9"/>
      <c r="T72" s="9"/>
      <c r="AC72" s="9">
        <f>'F And LGBTQ+'!P128</f>
        <v>0.12987012987012986</v>
      </c>
      <c r="AD72" s="9">
        <f>'F And LGBTQ+'!Q128</f>
        <v>0.15384615384615385</v>
      </c>
      <c r="AE72" s="9">
        <f>'F And LGBTQ+'!R128</f>
        <v>1.998001998001998E-2</v>
      </c>
      <c r="AF72" s="9">
        <f>'F And LGBTQ+'!S128</f>
        <v>1.6866250632484394E-2</v>
      </c>
      <c r="AG72" s="9">
        <f>'F And LGBTQ+'!T128</f>
        <v>2.3668639053254441E-2</v>
      </c>
      <c r="AH72" s="9"/>
      <c r="AI72" s="9"/>
    </row>
    <row r="73" spans="2:36" x14ac:dyDescent="0.2">
      <c r="B73">
        <f>'M And F'!P179</f>
        <v>0.3</v>
      </c>
      <c r="C73">
        <f>'M And F'!Q179</f>
        <v>0.50649350649350644</v>
      </c>
      <c r="D73">
        <f>'M And F'!R179</f>
        <v>0.15194805194805192</v>
      </c>
      <c r="E73">
        <f>'M And F'!S179</f>
        <v>0.09</v>
      </c>
      <c r="F73">
        <f>'M And F'!T179</f>
        <v>0.25653567212008765</v>
      </c>
      <c r="N73" s="9">
        <f>'M And LGBTQ+'!O100</f>
        <v>0.3</v>
      </c>
      <c r="O73" s="9">
        <f>'M And LGBTQ+'!P100</f>
        <v>0.46153846153846156</v>
      </c>
      <c r="P73" s="9">
        <f>'M And LGBTQ+'!Q100</f>
        <v>0.13846153846153847</v>
      </c>
      <c r="Q73" s="9">
        <f>'M And LGBTQ+'!R100</f>
        <v>0.09</v>
      </c>
      <c r="R73" s="9">
        <f>'M And LGBTQ+'!S100</f>
        <v>0.21301775147928997</v>
      </c>
      <c r="S73" s="9"/>
      <c r="T73" s="9"/>
      <c r="AC73" s="9">
        <f>'F And LGBTQ+'!P129</f>
        <v>0.50649350649350644</v>
      </c>
      <c r="AD73" s="9">
        <f>'F And LGBTQ+'!Q129</f>
        <v>0.46153846153846156</v>
      </c>
      <c r="AE73" s="9">
        <f>'F And LGBTQ+'!R129</f>
        <v>0.23376623376623376</v>
      </c>
      <c r="AF73" s="9">
        <f>'F And LGBTQ+'!S129</f>
        <v>0.25653567212008765</v>
      </c>
      <c r="AG73" s="9">
        <f>'F And LGBTQ+'!T129</f>
        <v>0.21301775147928997</v>
      </c>
      <c r="AH73" s="9"/>
      <c r="AI73" s="9"/>
    </row>
    <row r="74" spans="2:36" x14ac:dyDescent="0.2">
      <c r="B74">
        <f>'M And F'!P180</f>
        <v>0.25</v>
      </c>
      <c r="C74">
        <f>'M And F'!Q180</f>
        <v>0.27272727272727271</v>
      </c>
      <c r="D74">
        <f>'M And F'!R180</f>
        <v>6.8181818181818177E-2</v>
      </c>
      <c r="E74">
        <f>'M And F'!S180</f>
        <v>6.25E-2</v>
      </c>
      <c r="F74">
        <f>'M And F'!T180</f>
        <v>7.4380165289256187E-2</v>
      </c>
      <c r="N74" s="9">
        <f>'M And LGBTQ+'!O101</f>
        <v>0.25</v>
      </c>
      <c r="O74" s="9">
        <f>'M And LGBTQ+'!P101</f>
        <v>0.15384615384615385</v>
      </c>
      <c r="P74" s="9">
        <f>'M And LGBTQ+'!Q101</f>
        <v>3.8461538461538464E-2</v>
      </c>
      <c r="Q74" s="9">
        <f>'M And LGBTQ+'!R101</f>
        <v>6.25E-2</v>
      </c>
      <c r="R74" s="9">
        <f>'M And LGBTQ+'!S101</f>
        <v>2.3668639053254441E-2</v>
      </c>
      <c r="S74" s="9"/>
      <c r="T74" s="9"/>
      <c r="AC74" s="9">
        <f>'F And LGBTQ+'!P130</f>
        <v>0.27272727272727271</v>
      </c>
      <c r="AD74" s="9">
        <f>'F And LGBTQ+'!Q130</f>
        <v>0.15384615384615385</v>
      </c>
      <c r="AE74" s="9">
        <f>'F And LGBTQ+'!R130</f>
        <v>4.195804195804196E-2</v>
      </c>
      <c r="AF74" s="9">
        <f>'F And LGBTQ+'!S130</f>
        <v>7.4380165289256187E-2</v>
      </c>
      <c r="AG74" s="9">
        <f>'F And LGBTQ+'!T130</f>
        <v>2.3668639053254441E-2</v>
      </c>
      <c r="AH74" s="9"/>
      <c r="AI74" s="9"/>
    </row>
    <row r="75" spans="2:36" x14ac:dyDescent="0.2">
      <c r="B75">
        <f>'M And F'!P181</f>
        <v>0.1</v>
      </c>
      <c r="C75">
        <f>'M And F'!Q181</f>
        <v>7.792207792207792E-2</v>
      </c>
      <c r="D75">
        <f>'M And F'!R181</f>
        <v>7.7922077922077922E-3</v>
      </c>
      <c r="E75">
        <f>'M And F'!S181</f>
        <v>1.0000000000000002E-2</v>
      </c>
      <c r="F75">
        <f>'M And F'!T181</f>
        <v>6.0718502276943835E-3</v>
      </c>
      <c r="N75" s="9">
        <f>'M And LGBTQ+'!O102</f>
        <v>0.1</v>
      </c>
      <c r="O75" s="9">
        <f>'M And LGBTQ+'!P102</f>
        <v>7.6923076923076927E-2</v>
      </c>
      <c r="P75" s="9">
        <f>'M And LGBTQ+'!Q102</f>
        <v>7.6923076923076927E-3</v>
      </c>
      <c r="Q75" s="9">
        <f>'M And LGBTQ+'!R102</f>
        <v>1.0000000000000002E-2</v>
      </c>
      <c r="R75" s="9">
        <f>'M And LGBTQ+'!S102</f>
        <v>5.9171597633136102E-3</v>
      </c>
      <c r="S75" s="9"/>
      <c r="T75" s="9"/>
      <c r="AC75" s="9">
        <f>'F And LGBTQ+'!P131</f>
        <v>7.792207792207792E-2</v>
      </c>
      <c r="AD75" s="9">
        <f>'F And LGBTQ+'!Q131</f>
        <v>7.6923076923076927E-2</v>
      </c>
      <c r="AE75" s="9">
        <f>'F And LGBTQ+'!R131</f>
        <v>5.994005994005994E-3</v>
      </c>
      <c r="AF75" s="9">
        <f>'F And LGBTQ+'!S131</f>
        <v>6.0718502276943835E-3</v>
      </c>
      <c r="AG75" s="9">
        <f>'F And LGBTQ+'!T131</f>
        <v>5.9171597633136102E-3</v>
      </c>
      <c r="AH75" s="9"/>
      <c r="AI75" s="9"/>
    </row>
    <row r="76" spans="2:36" x14ac:dyDescent="0.2">
      <c r="B76" s="38">
        <f>'M And F'!P182</f>
        <v>2.4833333333333334</v>
      </c>
      <c r="C76" s="38">
        <f>'M And F'!Q182</f>
        <v>2.9090909090909092</v>
      </c>
      <c r="D76" s="38">
        <f>'M And F'!R182</f>
        <v>1.4021645021645017</v>
      </c>
      <c r="E76" s="38">
        <f>'M And F'!S182</f>
        <v>1.2608333333333335</v>
      </c>
      <c r="F76" s="38">
        <f>'M And F'!T182</f>
        <v>1.6299544611232921</v>
      </c>
      <c r="N76" s="14">
        <f>'M And LGBTQ+'!O103</f>
        <v>2.4833333333333334</v>
      </c>
      <c r="O76" s="14">
        <f>'M And LGBTQ+'!P103</f>
        <v>2.2307692307692308</v>
      </c>
      <c r="P76" s="14">
        <f>'M And LGBTQ+'!Q103</f>
        <v>1.0294871794871794</v>
      </c>
      <c r="Q76" s="14">
        <f>'M And LGBTQ+'!R103</f>
        <v>1.2608333333333335</v>
      </c>
      <c r="R76" s="14">
        <f>'M And LGBTQ+'!S103</f>
        <v>0.9171597633136096</v>
      </c>
      <c r="S76" s="9"/>
      <c r="T76" s="9"/>
      <c r="AC76" s="14">
        <f>'F And LGBTQ+'!P132</f>
        <v>2.9090909090909092</v>
      </c>
      <c r="AD76" s="14">
        <f>'F And LGBTQ+'!Q132</f>
        <v>2.2307692307692308</v>
      </c>
      <c r="AE76" s="14">
        <f>'F And LGBTQ+'!R132</f>
        <v>1.2007992007992008</v>
      </c>
      <c r="AF76" s="14">
        <f>'F And LGBTQ+'!S132</f>
        <v>1.6299544611232921</v>
      </c>
      <c r="AG76" s="14">
        <f>'F And LGBTQ+'!T132</f>
        <v>0.9171597633136096</v>
      </c>
      <c r="AH76" s="9"/>
      <c r="AI76" s="9"/>
    </row>
    <row r="78" spans="2:36" x14ac:dyDescent="0.2">
      <c r="B78" s="16" t="str">
        <f>'M And F'!P184</f>
        <v>frequencyIn</v>
      </c>
      <c r="N78" s="16" t="str">
        <f>'M And LGBTQ+'!O105</f>
        <v>frequencyIn</v>
      </c>
      <c r="AC78" s="16" t="str">
        <f>'F And LGBTQ+'!P134</f>
        <v>frequencyIn</v>
      </c>
    </row>
    <row r="79" spans="2:36" x14ac:dyDescent="0.2">
      <c r="B79" s="54" t="str">
        <f>'M And F'!P185</f>
        <v>M</v>
      </c>
      <c r="C79" s="54" t="str">
        <f>'M And F'!Q185</f>
        <v>F</v>
      </c>
      <c r="D79" s="54" t="str">
        <f>'M And F'!R185</f>
        <v>M*F</v>
      </c>
      <c r="E79" s="54" t="str">
        <f>'M And F'!S185</f>
        <v>M^2</v>
      </c>
      <c r="F79" s="54" t="str">
        <f>'M And F'!T185</f>
        <v>F^2</v>
      </c>
      <c r="G79" s="54" t="str">
        <f>'M And F'!U185</f>
        <v>SQRT(M^2)</v>
      </c>
      <c r="H79" s="54" t="str">
        <f>'M And F'!V185</f>
        <v>SQRT(F^2)</v>
      </c>
      <c r="I79" s="39" t="s">
        <v>356</v>
      </c>
      <c r="N79" s="55" t="str">
        <f>'M And LGBTQ+'!O106</f>
        <v>M</v>
      </c>
      <c r="O79" s="55" t="str">
        <f>'M And LGBTQ+'!P106</f>
        <v>LGBTQ+</v>
      </c>
      <c r="P79" s="55" t="str">
        <f>'M And LGBTQ+'!Q106</f>
        <v>M*LGBTQ+</v>
      </c>
      <c r="Q79" s="55" t="str">
        <f>'M And LGBTQ+'!R106</f>
        <v>M^2</v>
      </c>
      <c r="R79" s="55" t="str">
        <f>'M And LGBTQ+'!S106</f>
        <v>LGBTQ+^2</v>
      </c>
      <c r="S79" s="56" t="str">
        <f>'M And LGBTQ+'!T106</f>
        <v>SQRT(M^2)</v>
      </c>
      <c r="T79" s="56" t="str">
        <f>'M And LGBTQ+'!U106</f>
        <v>SQRT(LGBTQ+^2)</v>
      </c>
      <c r="U79" s="39" t="s">
        <v>357</v>
      </c>
      <c r="AC79" s="55" t="str">
        <f>'F And LGBTQ+'!P135</f>
        <v>F</v>
      </c>
      <c r="AD79" s="55" t="str">
        <f>'F And LGBTQ+'!Q135</f>
        <v>LGBTQ+</v>
      </c>
      <c r="AE79" s="55" t="str">
        <f>'F And LGBTQ+'!R135</f>
        <v>F*LGBTQ+</v>
      </c>
      <c r="AF79" s="55" t="str">
        <f>'F And LGBTQ+'!S135</f>
        <v>F^2</v>
      </c>
      <c r="AG79" s="55" t="str">
        <f>'F And LGBTQ+'!T135</f>
        <v>LGBTQ+^2</v>
      </c>
      <c r="AH79" s="56" t="str">
        <f>'F And LGBTQ+'!U135</f>
        <v>SQRT(F^2)</v>
      </c>
      <c r="AI79" s="56" t="str">
        <f>'F And LGBTQ+'!V135</f>
        <v>SQRT(LGBTQ+^2)</v>
      </c>
      <c r="AJ79" s="39" t="s">
        <v>358</v>
      </c>
    </row>
    <row r="80" spans="2:36" x14ac:dyDescent="0.2">
      <c r="B80">
        <f>'M And F'!P186</f>
        <v>3.3333333333333333E-2</v>
      </c>
      <c r="C80">
        <f>'M And F'!Q186</f>
        <v>0.12987012987012986</v>
      </c>
      <c r="D80">
        <f>'M And F'!R186</f>
        <v>4.3290043290043281E-3</v>
      </c>
      <c r="E80">
        <f>'M And F'!S186</f>
        <v>1.1111111111111111E-3</v>
      </c>
      <c r="F80">
        <f>'M And F'!T186</f>
        <v>1.6866250632484394E-2</v>
      </c>
      <c r="G80">
        <f>'M And F'!U186</f>
        <v>0.5988414741073893</v>
      </c>
      <c r="H80">
        <f>'M And F'!V186</f>
        <v>0.62256440593282503</v>
      </c>
      <c r="I80" s="37">
        <f>'M And F'!W186</f>
        <v>0.86796669158950757</v>
      </c>
      <c r="N80" s="9">
        <f>'M And LGBTQ+'!O107</f>
        <v>3.3333333333333333E-2</v>
      </c>
      <c r="O80" s="9">
        <f>'M And LGBTQ+'!P107</f>
        <v>0.15384615384615385</v>
      </c>
      <c r="P80" s="9">
        <f>'M And LGBTQ+'!Q107</f>
        <v>5.1282051282051282E-3</v>
      </c>
      <c r="Q80" s="9">
        <f>'M And LGBTQ+'!R107</f>
        <v>1.1111111111111111E-3</v>
      </c>
      <c r="R80" s="9">
        <f>'M And LGBTQ+'!S107</f>
        <v>2.3668639053254441E-2</v>
      </c>
      <c r="S80" s="9">
        <f>'M And LGBTQ+'!T107</f>
        <v>0.5988414741073893</v>
      </c>
      <c r="T80" s="9">
        <f>'M And LGBTQ+'!U107</f>
        <v>0.53846153846153855</v>
      </c>
      <c r="U80" s="37">
        <f>'M And LGBTQ+'!V107</f>
        <v>0.91048819898589473</v>
      </c>
      <c r="AC80" s="9">
        <f>'F And LGBTQ+'!P136</f>
        <v>0.12987012987012986</v>
      </c>
      <c r="AD80" s="9">
        <f>'F And LGBTQ+'!Q136</f>
        <v>0.15384615384615385</v>
      </c>
      <c r="AE80" s="9">
        <f>'F And LGBTQ+'!R136</f>
        <v>1.998001998001998E-2</v>
      </c>
      <c r="AF80" s="9">
        <f>'F And LGBTQ+'!S136</f>
        <v>1.6866250632484394E-2</v>
      </c>
      <c r="AG80" s="9">
        <f>'F And LGBTQ+'!T136</f>
        <v>2.3668639053254441E-2</v>
      </c>
      <c r="AH80" s="9">
        <f>'F And LGBTQ+'!U136</f>
        <v>0.62256440593282503</v>
      </c>
      <c r="AI80" s="9">
        <f>'F And LGBTQ+'!V136</f>
        <v>0.53846153846153855</v>
      </c>
      <c r="AJ80" s="37">
        <f>'F And LGBTQ+'!W136</f>
        <v>0.75395854730681122</v>
      </c>
    </row>
    <row r="81" spans="2:36" x14ac:dyDescent="0.2">
      <c r="B81">
        <f>'M And F'!P187</f>
        <v>8.3333333333333329E-2</v>
      </c>
      <c r="C81">
        <f>'M And F'!Q187</f>
        <v>0.23376623376623376</v>
      </c>
      <c r="D81">
        <f>'M And F'!R187</f>
        <v>1.948051948051948E-2</v>
      </c>
      <c r="E81">
        <f>'M And F'!S187</f>
        <v>6.9444444444444441E-3</v>
      </c>
      <c r="F81">
        <f>'M And F'!T187</f>
        <v>5.4646652049249449E-2</v>
      </c>
      <c r="N81" s="9">
        <f>'M And LGBTQ+'!O108</f>
        <v>8.3333333333333301E-2</v>
      </c>
      <c r="O81" s="9">
        <f>'M And LGBTQ+'!P108</f>
        <v>0.15384615384615385</v>
      </c>
      <c r="P81" s="9">
        <f>'M And LGBTQ+'!Q108</f>
        <v>1.2820512820512817E-2</v>
      </c>
      <c r="Q81" s="9">
        <f>'M And LGBTQ+'!R108</f>
        <v>6.9444444444444389E-3</v>
      </c>
      <c r="R81" s="9">
        <f>'M And LGBTQ+'!S108</f>
        <v>2.3668639053254441E-2</v>
      </c>
      <c r="S81" s="9"/>
      <c r="T81" s="9"/>
      <c r="AC81" s="9">
        <f>'F And LGBTQ+'!P137</f>
        <v>0.23376623376623376</v>
      </c>
      <c r="AD81" s="9">
        <f>'F And LGBTQ+'!Q137</f>
        <v>0.15384615384615385</v>
      </c>
      <c r="AE81" s="9">
        <f>'F And LGBTQ+'!R137</f>
        <v>3.5964035964035967E-2</v>
      </c>
      <c r="AF81" s="9">
        <f>'F And LGBTQ+'!S137</f>
        <v>5.4646652049249449E-2</v>
      </c>
      <c r="AG81" s="9">
        <f>'F And LGBTQ+'!T137</f>
        <v>2.3668639053254441E-2</v>
      </c>
      <c r="AH81" s="9"/>
      <c r="AI81" s="9"/>
    </row>
    <row r="82" spans="2:36" x14ac:dyDescent="0.2">
      <c r="B82">
        <f>'M And F'!P188</f>
        <v>0.5</v>
      </c>
      <c r="C82">
        <f>'M And F'!Q188</f>
        <v>0.55844155844155841</v>
      </c>
      <c r="D82">
        <f>'M And F'!R188</f>
        <v>0.2792207792207792</v>
      </c>
      <c r="E82">
        <f>'M And F'!S188</f>
        <v>0.25</v>
      </c>
      <c r="F82">
        <f>'M And F'!T188</f>
        <v>0.31185697419463648</v>
      </c>
      <c r="N82" s="9">
        <f>'M And LGBTQ+'!O109</f>
        <v>0.5</v>
      </c>
      <c r="O82" s="9">
        <f>'M And LGBTQ+'!P109</f>
        <v>0.30769230769230771</v>
      </c>
      <c r="P82" s="9">
        <f>'M And LGBTQ+'!Q109</f>
        <v>0.15384615384615385</v>
      </c>
      <c r="Q82" s="9">
        <f>'M And LGBTQ+'!R109</f>
        <v>0.25</v>
      </c>
      <c r="R82" s="9">
        <f>'M And LGBTQ+'!S109</f>
        <v>9.4674556213017763E-2</v>
      </c>
      <c r="S82" s="9"/>
      <c r="T82" s="9"/>
      <c r="AC82" s="9">
        <f>'F And LGBTQ+'!P138</f>
        <v>0.55844155844155841</v>
      </c>
      <c r="AD82" s="9">
        <f>'F And LGBTQ+'!Q138</f>
        <v>0.30769230769230771</v>
      </c>
      <c r="AE82" s="9">
        <f>'F And LGBTQ+'!R138</f>
        <v>0.17182817182817184</v>
      </c>
      <c r="AF82" s="9">
        <f>'F And LGBTQ+'!S138</f>
        <v>0.31185697419463648</v>
      </c>
      <c r="AG82" s="9">
        <f>'F And LGBTQ+'!T138</f>
        <v>9.4674556213017763E-2</v>
      </c>
      <c r="AH82" s="9"/>
      <c r="AI82" s="9"/>
    </row>
    <row r="83" spans="2:36" x14ac:dyDescent="0.2">
      <c r="B83">
        <f>'M And F'!P189</f>
        <v>0.31666666666666665</v>
      </c>
      <c r="C83">
        <f>'M And F'!Q189</f>
        <v>6.4935064935064929E-2</v>
      </c>
      <c r="D83">
        <f>'M And F'!R189</f>
        <v>2.056277056277056E-2</v>
      </c>
      <c r="E83">
        <f>'M And F'!S189</f>
        <v>0.10027777777777777</v>
      </c>
      <c r="F83">
        <f>'M And F'!T189</f>
        <v>4.2165626581210985E-3</v>
      </c>
      <c r="N83" s="9">
        <f>'M And LGBTQ+'!O110</f>
        <v>0.31666666666666665</v>
      </c>
      <c r="O83" s="9">
        <f>'M And LGBTQ+'!P110</f>
        <v>0.38461538461538464</v>
      </c>
      <c r="P83" s="9">
        <f>'M And LGBTQ+'!Q110</f>
        <v>0.12179487179487179</v>
      </c>
      <c r="Q83" s="9">
        <f>'M And LGBTQ+'!R110</f>
        <v>0.10027777777777777</v>
      </c>
      <c r="R83" s="9">
        <f>'M And LGBTQ+'!S110</f>
        <v>0.14792899408284024</v>
      </c>
      <c r="S83" s="9"/>
      <c r="T83" s="9"/>
      <c r="AC83" s="9">
        <f>'F And LGBTQ+'!P139</f>
        <v>6.4935064935064929E-2</v>
      </c>
      <c r="AD83" s="9">
        <f>'F And LGBTQ+'!Q139</f>
        <v>0.38461538461538464</v>
      </c>
      <c r="AE83" s="9">
        <f>'F And LGBTQ+'!R139</f>
        <v>2.4975024975024972E-2</v>
      </c>
      <c r="AF83" s="9">
        <f>'F And LGBTQ+'!S139</f>
        <v>4.2165626581210985E-3</v>
      </c>
      <c r="AG83" s="9">
        <f>'F And LGBTQ+'!T139</f>
        <v>0.14792899408284024</v>
      </c>
      <c r="AH83" s="9"/>
      <c r="AI83" s="9"/>
    </row>
    <row r="84" spans="2:36" x14ac:dyDescent="0.2">
      <c r="B84">
        <f>'M And F'!P190</f>
        <v>1.6666666666666666E-2</v>
      </c>
      <c r="C84">
        <f>'M And F'!Q190</f>
        <v>0</v>
      </c>
      <c r="D84">
        <f>'M And F'!R190</f>
        <v>0</v>
      </c>
      <c r="E84">
        <f>'M And F'!S190</f>
        <v>2.7777777777777778E-4</v>
      </c>
      <c r="F84">
        <f>'M And F'!T190</f>
        <v>0</v>
      </c>
      <c r="N84" s="9">
        <f>'M And LGBTQ+'!O111</f>
        <v>1.6666666666666666E-2</v>
      </c>
      <c r="O84" s="9">
        <f>'M And LGBTQ+'!P111</f>
        <v>0</v>
      </c>
      <c r="P84" s="9">
        <f>'M And LGBTQ+'!Q111</f>
        <v>0</v>
      </c>
      <c r="Q84" s="9">
        <f>'M And LGBTQ+'!R111</f>
        <v>2.7777777777777778E-4</v>
      </c>
      <c r="R84" s="9">
        <f>'M And LGBTQ+'!S111</f>
        <v>0</v>
      </c>
      <c r="S84" s="9"/>
      <c r="T84" s="9"/>
      <c r="AC84" s="9">
        <f>'F And LGBTQ+'!P140</f>
        <v>0</v>
      </c>
      <c r="AD84" s="9">
        <f>'F And LGBTQ+'!Q140</f>
        <v>0</v>
      </c>
      <c r="AE84" s="9">
        <f>'F And LGBTQ+'!R140</f>
        <v>0</v>
      </c>
      <c r="AF84" s="9">
        <f>'F And LGBTQ+'!S140</f>
        <v>0</v>
      </c>
      <c r="AG84" s="9">
        <f>'F And LGBTQ+'!T140</f>
        <v>0</v>
      </c>
      <c r="AH84" s="9"/>
      <c r="AI84" s="9"/>
    </row>
    <row r="85" spans="2:36" x14ac:dyDescent="0.2">
      <c r="B85" s="38">
        <f>'M And F'!P191</f>
        <v>0.95000000000000007</v>
      </c>
      <c r="C85" s="38">
        <f>'M And F'!Q191</f>
        <v>0.98701298701298701</v>
      </c>
      <c r="D85" s="38">
        <f>'M And F'!R191</f>
        <v>0.32359307359307354</v>
      </c>
      <c r="E85" s="38">
        <f>'M And F'!S191</f>
        <v>0.35861111111111105</v>
      </c>
      <c r="F85" s="38">
        <f>'M And F'!T191</f>
        <v>0.3875864395344914</v>
      </c>
      <c r="N85" s="14">
        <f>'M And LGBTQ+'!O112</f>
        <v>0.95000000000000007</v>
      </c>
      <c r="O85" s="14">
        <f>'M And LGBTQ+'!P112</f>
        <v>1</v>
      </c>
      <c r="P85" s="14">
        <f>'M And LGBTQ+'!Q112</f>
        <v>0.2935897435897436</v>
      </c>
      <c r="Q85" s="14">
        <f>'M And LGBTQ+'!R112</f>
        <v>0.35861111111111105</v>
      </c>
      <c r="R85" s="14">
        <f>'M And LGBTQ+'!S112</f>
        <v>0.2899408284023669</v>
      </c>
      <c r="S85" s="9"/>
      <c r="T85" s="9"/>
      <c r="AC85" s="14">
        <f>'F And LGBTQ+'!P141</f>
        <v>0.98701298701298701</v>
      </c>
      <c r="AD85" s="14">
        <f>'F And LGBTQ+'!Q141</f>
        <v>1</v>
      </c>
      <c r="AE85" s="14">
        <f>'F And LGBTQ+'!R141</f>
        <v>0.25274725274725274</v>
      </c>
      <c r="AF85" s="14">
        <f>'F And LGBTQ+'!S141</f>
        <v>0.3875864395344914</v>
      </c>
      <c r="AG85" s="14">
        <f>'F And LGBTQ+'!T141</f>
        <v>0.2899408284023669</v>
      </c>
      <c r="AH85" s="9"/>
      <c r="AI85" s="9"/>
    </row>
    <row r="87" spans="2:36" x14ac:dyDescent="0.2">
      <c r="B87" s="16" t="str">
        <f>'M And F'!P193</f>
        <v>frequencyOut</v>
      </c>
      <c r="N87" s="16" t="str">
        <f>'M And LGBTQ+'!O114</f>
        <v>frequencyOut</v>
      </c>
      <c r="AC87" s="13" t="str">
        <f>'F And LGBTQ+'!P143</f>
        <v>frequencyOut</v>
      </c>
      <c r="AD87" s="9"/>
      <c r="AE87" s="9"/>
      <c r="AF87" s="9"/>
      <c r="AG87" s="9"/>
      <c r="AH87" s="9"/>
      <c r="AI87" s="9"/>
    </row>
    <row r="88" spans="2:36" x14ac:dyDescent="0.2">
      <c r="B88" s="54" t="str">
        <f>'M And F'!P194</f>
        <v>M</v>
      </c>
      <c r="C88" s="54" t="str">
        <f>'M And F'!Q194</f>
        <v>F</v>
      </c>
      <c r="D88" s="54" t="str">
        <f>'M And F'!R194</f>
        <v>M*F</v>
      </c>
      <c r="E88" s="54" t="str">
        <f>'M And F'!S194</f>
        <v>M^2</v>
      </c>
      <c r="F88" s="54" t="str">
        <f>'M And F'!T194</f>
        <v>F^2</v>
      </c>
      <c r="G88" s="54" t="str">
        <f>'M And F'!U194</f>
        <v>SQRT(M^2)</v>
      </c>
      <c r="H88" s="54" t="str">
        <f>'M And F'!V194</f>
        <v>SQRT(F^2)</v>
      </c>
      <c r="I88" s="39" t="s">
        <v>356</v>
      </c>
      <c r="N88" s="55" t="str">
        <f>'M And LGBTQ+'!O115</f>
        <v>M</v>
      </c>
      <c r="O88" s="55" t="str">
        <f>'M And LGBTQ+'!P115</f>
        <v>LGBTQ+</v>
      </c>
      <c r="P88" s="55" t="str">
        <f>'M And LGBTQ+'!Q115</f>
        <v>M*LGBTQ+</v>
      </c>
      <c r="Q88" s="55" t="str">
        <f>'M And LGBTQ+'!R115</f>
        <v>M^2</v>
      </c>
      <c r="R88" s="55" t="str">
        <f>'M And LGBTQ+'!S115</f>
        <v>LGBTQ+^2</v>
      </c>
      <c r="S88" s="56" t="str">
        <f>'M And LGBTQ+'!T115</f>
        <v>SQRT(M^2)</v>
      </c>
      <c r="T88" s="56" t="str">
        <f>'M And LGBTQ+'!U115</f>
        <v>SQRT(LGBTQ+^2)</v>
      </c>
      <c r="U88" s="39" t="s">
        <v>357</v>
      </c>
      <c r="AC88" s="55" t="str">
        <f>'F And LGBTQ+'!P144</f>
        <v>F</v>
      </c>
      <c r="AD88" s="55" t="str">
        <f>'F And LGBTQ+'!Q144</f>
        <v>LGBTQ+</v>
      </c>
      <c r="AE88" s="55" t="str">
        <f>'F And LGBTQ+'!R144</f>
        <v>F*LGBTQ+</v>
      </c>
      <c r="AF88" s="55" t="str">
        <f>'F And LGBTQ+'!S144</f>
        <v>F^2</v>
      </c>
      <c r="AG88" s="55" t="str">
        <f>'F And LGBTQ+'!T144</f>
        <v>LGBTQ+^2</v>
      </c>
      <c r="AH88" s="56" t="str">
        <f>'F And LGBTQ+'!U144</f>
        <v>SQRT(F^2)</v>
      </c>
      <c r="AI88" s="56" t="str">
        <f>'F And LGBTQ+'!V144</f>
        <v>SQRT(LGBTQ+^2)</v>
      </c>
      <c r="AJ88" s="39" t="s">
        <v>358</v>
      </c>
    </row>
    <row r="89" spans="2:36" x14ac:dyDescent="0.2">
      <c r="B89">
        <f>'M And F'!P195</f>
        <v>0</v>
      </c>
      <c r="C89">
        <f>'M And F'!Q195</f>
        <v>3.896103896103896E-2</v>
      </c>
      <c r="D89">
        <f>'M And F'!R195</f>
        <v>0</v>
      </c>
      <c r="E89">
        <f>'M And F'!S195</f>
        <v>0</v>
      </c>
      <c r="F89">
        <f>'M And F'!T195</f>
        <v>1.5179625569235959E-3</v>
      </c>
      <c r="G89">
        <f>'M And F'!U195</f>
        <v>0.59558561284018796</v>
      </c>
      <c r="H89">
        <f>'M And F'!V195</f>
        <v>0.48818041894058445</v>
      </c>
      <c r="I89" s="37">
        <f>'M And F'!W195</f>
        <v>0.9357692031245165</v>
      </c>
      <c r="N89" s="9">
        <f>'M And LGBTQ+'!O116</f>
        <v>0</v>
      </c>
      <c r="O89" s="9">
        <f>'M And LGBTQ+'!P116</f>
        <v>0</v>
      </c>
      <c r="P89" s="9">
        <f>'M And LGBTQ+'!Q116</f>
        <v>0</v>
      </c>
      <c r="Q89" s="9">
        <f>'M And LGBTQ+'!R116</f>
        <v>0</v>
      </c>
      <c r="R89" s="9">
        <f>'M And LGBTQ+'!S116</f>
        <v>0</v>
      </c>
      <c r="S89" s="9">
        <f>'M And LGBTQ+'!T116</f>
        <v>0.59558561284018796</v>
      </c>
      <c r="T89" s="9">
        <f>'M And LGBTQ+'!U116</f>
        <v>0.54934064834944996</v>
      </c>
      <c r="U89" s="37">
        <f>'M And LGBTQ+'!V116</f>
        <v>0.95219464977827828</v>
      </c>
      <c r="AC89" s="9">
        <f>'F And LGBTQ+'!P145</f>
        <v>3.896103896103896E-2</v>
      </c>
      <c r="AD89" s="9">
        <f>'F And LGBTQ+'!Q145</f>
        <v>0</v>
      </c>
      <c r="AE89" s="11">
        <f>'F And LGBTQ+'!R145</f>
        <v>0</v>
      </c>
      <c r="AF89" s="9">
        <f>'F And LGBTQ+'!S145</f>
        <v>1.5179625569235959E-3</v>
      </c>
      <c r="AG89" s="9">
        <f>'F And LGBTQ+'!T145</f>
        <v>0</v>
      </c>
      <c r="AH89" s="9">
        <f>'F And LGBTQ+'!U145</f>
        <v>0.48818041894058445</v>
      </c>
      <c r="AI89" s="9">
        <f>'F And LGBTQ+'!V145</f>
        <v>0.54934064834944996</v>
      </c>
      <c r="AJ89" s="37">
        <f>'F And LGBTQ+'!W145</f>
        <v>0.98716489985217759</v>
      </c>
    </row>
    <row r="90" spans="2:36" x14ac:dyDescent="0.2">
      <c r="B90">
        <f>'M And F'!P196</f>
        <v>0</v>
      </c>
      <c r="C90">
        <f>'M And F'!Q196</f>
        <v>6.4935064935064929E-2</v>
      </c>
      <c r="D90">
        <f>'M And F'!R196</f>
        <v>0</v>
      </c>
      <c r="E90">
        <f>'M And F'!S196</f>
        <v>0</v>
      </c>
      <c r="F90">
        <f>'M And F'!T196</f>
        <v>4.2165626581210985E-3</v>
      </c>
      <c r="N90" s="9">
        <f>'M And LGBTQ+'!O117</f>
        <v>0</v>
      </c>
      <c r="O90" s="9">
        <f>'M And LGBTQ+'!P117</f>
        <v>7.6923076923076927E-2</v>
      </c>
      <c r="P90" s="9">
        <f>'M And LGBTQ+'!Q117</f>
        <v>0</v>
      </c>
      <c r="Q90" s="9">
        <f>'M And LGBTQ+'!R117</f>
        <v>0</v>
      </c>
      <c r="R90" s="9">
        <f>'M And LGBTQ+'!S117</f>
        <v>5.9171597633136102E-3</v>
      </c>
      <c r="S90" s="9"/>
      <c r="T90" s="9"/>
      <c r="AC90" s="9">
        <f>'F And LGBTQ+'!P146</f>
        <v>6.4935064935064929E-2</v>
      </c>
      <c r="AD90" s="9">
        <f>'F And LGBTQ+'!Q146</f>
        <v>7.6923076923076927E-2</v>
      </c>
      <c r="AE90" s="11">
        <f>'F And LGBTQ+'!R146</f>
        <v>4.995004995004995E-3</v>
      </c>
      <c r="AF90" s="9">
        <f>'F And LGBTQ+'!S146</f>
        <v>4.2165626581210985E-3</v>
      </c>
      <c r="AG90" s="9">
        <f>'F And LGBTQ+'!T146</f>
        <v>5.9171597633136102E-3</v>
      </c>
      <c r="AH90" s="9"/>
      <c r="AI90" s="9"/>
    </row>
    <row r="91" spans="2:36" x14ac:dyDescent="0.2">
      <c r="B91">
        <f>'M And F'!P197</f>
        <v>0.1</v>
      </c>
      <c r="C91">
        <f>'M And F'!Q197</f>
        <v>0.19480519480519481</v>
      </c>
      <c r="D91">
        <f>'M And F'!R197</f>
        <v>1.9480519480519484E-2</v>
      </c>
      <c r="E91">
        <f>'M And F'!S197</f>
        <v>1.0000000000000002E-2</v>
      </c>
      <c r="F91">
        <f>'M And F'!T197</f>
        <v>3.7949063923089901E-2</v>
      </c>
      <c r="N91" s="9">
        <f>'M And LGBTQ+'!O118</f>
        <v>0.1</v>
      </c>
      <c r="O91" s="9">
        <f>'M And LGBTQ+'!P118</f>
        <v>0.23076923076923078</v>
      </c>
      <c r="P91" s="9">
        <f>'M And LGBTQ+'!Q118</f>
        <v>2.3076923076923078E-2</v>
      </c>
      <c r="Q91" s="9">
        <f>'M And LGBTQ+'!R118</f>
        <v>1.0000000000000002E-2</v>
      </c>
      <c r="R91" s="9">
        <f>'M And LGBTQ+'!S118</f>
        <v>5.3254437869822494E-2</v>
      </c>
      <c r="S91" s="9"/>
      <c r="T91" s="9"/>
      <c r="AC91" s="9">
        <f>'F And LGBTQ+'!P147</f>
        <v>0.19480519480519481</v>
      </c>
      <c r="AD91" s="9">
        <f>'F And LGBTQ+'!Q147</f>
        <v>0.23076923076923078</v>
      </c>
      <c r="AE91" s="11">
        <f>'F And LGBTQ+'!R147</f>
        <v>4.4955044955044959E-2</v>
      </c>
      <c r="AF91" s="9">
        <f>'F And LGBTQ+'!S147</f>
        <v>3.7949063923089901E-2</v>
      </c>
      <c r="AG91" s="9">
        <f>'F And LGBTQ+'!T147</f>
        <v>5.3254437869822494E-2</v>
      </c>
      <c r="AH91" s="9"/>
      <c r="AI91" s="9"/>
    </row>
    <row r="92" spans="2:36" x14ac:dyDescent="0.2">
      <c r="B92">
        <f>'M And F'!P198</f>
        <v>0.48333333333333334</v>
      </c>
      <c r="C92">
        <f>'M And F'!Q198</f>
        <v>0.29870129870129869</v>
      </c>
      <c r="D92">
        <f>'M And F'!R198</f>
        <v>0.14437229437229437</v>
      </c>
      <c r="E92">
        <f>'M And F'!S198</f>
        <v>0.2336111111111111</v>
      </c>
      <c r="F92">
        <f>'M And F'!T198</f>
        <v>8.9222465845842466E-2</v>
      </c>
      <c r="N92" s="9">
        <f>'M And LGBTQ+'!O119</f>
        <v>0.48333333333333334</v>
      </c>
      <c r="O92" s="9">
        <f>'M And LGBTQ+'!P119</f>
        <v>0.38461538461538464</v>
      </c>
      <c r="P92" s="9">
        <f>'M And LGBTQ+'!Q119</f>
        <v>0.1858974358974359</v>
      </c>
      <c r="Q92" s="9">
        <f>'M And LGBTQ+'!R119</f>
        <v>0.2336111111111111</v>
      </c>
      <c r="R92" s="9">
        <f>'M And LGBTQ+'!S119</f>
        <v>0.14792899408284024</v>
      </c>
      <c r="S92" s="9"/>
      <c r="T92" s="9"/>
      <c r="AC92" s="9">
        <f>'F And LGBTQ+'!P148</f>
        <v>0.29870129870129869</v>
      </c>
      <c r="AD92" s="9">
        <f>'F And LGBTQ+'!Q148</f>
        <v>0.38461538461538464</v>
      </c>
      <c r="AE92" s="11">
        <f>'F And LGBTQ+'!R148</f>
        <v>0.11488511488511488</v>
      </c>
      <c r="AF92" s="9">
        <f>'F And LGBTQ+'!S148</f>
        <v>8.9222465845842466E-2</v>
      </c>
      <c r="AG92" s="9">
        <f>'F And LGBTQ+'!T148</f>
        <v>0.14792899408284024</v>
      </c>
      <c r="AH92" s="9"/>
      <c r="AI92" s="9"/>
    </row>
    <row r="93" spans="2:36" x14ac:dyDescent="0.2">
      <c r="B93">
        <f>'M And F'!P199</f>
        <v>0.33333333333333331</v>
      </c>
      <c r="C93">
        <f>'M And F'!Q199</f>
        <v>0.32467532467532467</v>
      </c>
      <c r="D93">
        <f>'M And F'!R199</f>
        <v>0.10822510822510822</v>
      </c>
      <c r="E93">
        <f>'M And F'!S199</f>
        <v>0.1111111111111111</v>
      </c>
      <c r="F93">
        <f>'M And F'!T199</f>
        <v>0.10541406645302749</v>
      </c>
      <c r="N93" s="9">
        <f>'M And LGBTQ+'!O120</f>
        <v>0.33333333333333331</v>
      </c>
      <c r="O93" s="9">
        <f>'M And LGBTQ+'!P120</f>
        <v>0.30769230769230771</v>
      </c>
      <c r="P93" s="9">
        <f>'M And LGBTQ+'!Q120</f>
        <v>0.10256410256410256</v>
      </c>
      <c r="Q93" s="9">
        <f>'M And LGBTQ+'!R120</f>
        <v>0.1111111111111111</v>
      </c>
      <c r="R93" s="9">
        <f>'M And LGBTQ+'!S120</f>
        <v>9.4674556213017763E-2</v>
      </c>
      <c r="S93" s="9"/>
      <c r="T93" s="9"/>
      <c r="U93" s="41"/>
      <c r="AC93" s="9">
        <f>'F And LGBTQ+'!P149</f>
        <v>0.32467532467532467</v>
      </c>
      <c r="AD93" s="9">
        <f>'F And LGBTQ+'!Q149</f>
        <v>0.30769230769230771</v>
      </c>
      <c r="AE93" s="11">
        <f>'F And LGBTQ+'!R149</f>
        <v>9.9900099900099903E-2</v>
      </c>
      <c r="AF93" s="9">
        <f>'F And LGBTQ+'!S149</f>
        <v>0.10541406645302749</v>
      </c>
      <c r="AG93" s="9">
        <f>'F And LGBTQ+'!T149</f>
        <v>9.4674556213017763E-2</v>
      </c>
      <c r="AH93" s="9"/>
      <c r="AI93" s="9"/>
    </row>
    <row r="94" spans="2:36" x14ac:dyDescent="0.2">
      <c r="B94" s="38">
        <f>'M And F'!P200</f>
        <v>0.91666666666666674</v>
      </c>
      <c r="C94" s="38">
        <f>'M And F'!Q200</f>
        <v>0.92207792207792205</v>
      </c>
      <c r="D94" s="38">
        <f>'M And F'!R200</f>
        <v>0.27207792207792209</v>
      </c>
      <c r="E94" s="38">
        <f>'M And F'!S200</f>
        <v>0.35472222222222222</v>
      </c>
      <c r="F94" s="38">
        <f>'M And F'!T200</f>
        <v>0.23832012143700454</v>
      </c>
      <c r="N94" s="14">
        <f>'M And LGBTQ+'!O121</f>
        <v>0.91666666666666674</v>
      </c>
      <c r="O94" s="14">
        <f>'M And LGBTQ+'!P121</f>
        <v>1</v>
      </c>
      <c r="P94" s="14">
        <f>'M And LGBTQ+'!Q121</f>
        <v>0.31153846153846154</v>
      </c>
      <c r="Q94" s="14">
        <f>'M And LGBTQ+'!R121</f>
        <v>0.35472222222222222</v>
      </c>
      <c r="R94" s="14">
        <f>'M And LGBTQ+'!S121</f>
        <v>0.30177514792899407</v>
      </c>
      <c r="S94" s="9"/>
      <c r="T94" s="9"/>
      <c r="AC94" s="14">
        <f>'F And LGBTQ+'!P150</f>
        <v>0.92207792207792205</v>
      </c>
      <c r="AD94" s="14">
        <f>'F And LGBTQ+'!Q150</f>
        <v>1</v>
      </c>
      <c r="AE94" s="14">
        <f>'F And LGBTQ+'!R150</f>
        <v>0.26473526473526476</v>
      </c>
      <c r="AF94" s="14">
        <f>'F And LGBTQ+'!S150</f>
        <v>0.23832012143700454</v>
      </c>
      <c r="AG94" s="14">
        <f>'F And LGBTQ+'!T150</f>
        <v>0.30177514792899407</v>
      </c>
      <c r="AH94" s="9"/>
      <c r="AI94" s="9"/>
    </row>
    <row r="96" spans="2:36" x14ac:dyDescent="0.2">
      <c r="B96" s="16" t="str">
        <f>'M And F'!P202</f>
        <v>payment</v>
      </c>
      <c r="N96" s="13" t="str">
        <f>'M And LGBTQ+'!O123</f>
        <v>payment</v>
      </c>
      <c r="AC96" s="13" t="str">
        <f>'F And LGBTQ+'!P152</f>
        <v>payment</v>
      </c>
    </row>
    <row r="97" spans="2:36" x14ac:dyDescent="0.2">
      <c r="B97" s="54" t="str">
        <f>'M And F'!P203</f>
        <v>M</v>
      </c>
      <c r="C97" s="54" t="str">
        <f>'M And F'!Q203</f>
        <v>F</v>
      </c>
      <c r="D97" s="54" t="str">
        <f>'M And F'!R203</f>
        <v>M*F</v>
      </c>
      <c r="E97" s="54" t="str">
        <f>'M And F'!S203</f>
        <v>M^2</v>
      </c>
      <c r="F97" s="54" t="str">
        <f>'M And F'!T203</f>
        <v>F^2</v>
      </c>
      <c r="G97" s="54" t="str">
        <f>'M And F'!U203</f>
        <v>SQRT(M^2)</v>
      </c>
      <c r="H97" s="54" t="str">
        <f>'M And F'!V203</f>
        <v>SQRT(F^2)</v>
      </c>
      <c r="I97" s="39" t="s">
        <v>356</v>
      </c>
      <c r="N97" s="55" t="str">
        <f>'M And LGBTQ+'!O124</f>
        <v>M</v>
      </c>
      <c r="O97" s="55" t="str">
        <f>'M And LGBTQ+'!P124</f>
        <v>LGBTQ+</v>
      </c>
      <c r="P97" s="55" t="str">
        <f>'M And LGBTQ+'!Q124</f>
        <v>M*LGBTQ+</v>
      </c>
      <c r="Q97" s="55" t="str">
        <f>'M And LGBTQ+'!R124</f>
        <v>M^2</v>
      </c>
      <c r="R97" s="55" t="str">
        <f>'M And LGBTQ+'!S124</f>
        <v>LGBTQ+^2</v>
      </c>
      <c r="S97" s="56" t="str">
        <f>'M And LGBTQ+'!T124</f>
        <v>SQRT(M^2)</v>
      </c>
      <c r="T97" s="56" t="str">
        <f>'M And LGBTQ+'!U124</f>
        <v>SQRT(LGBTQ+^2)</v>
      </c>
      <c r="U97" s="39" t="s">
        <v>357</v>
      </c>
      <c r="AC97" s="55" t="str">
        <f>'F And LGBTQ+'!P153</f>
        <v>F</v>
      </c>
      <c r="AD97" s="55" t="str">
        <f>'F And LGBTQ+'!Q153</f>
        <v>LGBTQ+</v>
      </c>
      <c r="AE97" s="55" t="str">
        <f>'F And LGBTQ+'!R153</f>
        <v>F*LGBTQ+</v>
      </c>
      <c r="AF97" s="55" t="str">
        <f>'F And LGBTQ+'!S153</f>
        <v>F^2</v>
      </c>
      <c r="AG97" s="55" t="str">
        <f>'F And LGBTQ+'!T153</f>
        <v>LGBTQ+^2</v>
      </c>
      <c r="AH97" s="56" t="str">
        <f>'F And LGBTQ+'!U153</f>
        <v>SQRT(F^2)</v>
      </c>
      <c r="AI97" s="56" t="str">
        <f>'F And LGBTQ+'!V153</f>
        <v>SQRT(LGBTQ+^2)</v>
      </c>
      <c r="AJ97" s="39" t="s">
        <v>358</v>
      </c>
    </row>
    <row r="98" spans="2:36" x14ac:dyDescent="0.2">
      <c r="B98">
        <f>'M And F'!P204</f>
        <v>0.36666666666666664</v>
      </c>
      <c r="C98">
        <f>'M And F'!Q204</f>
        <v>0.23376623376623376</v>
      </c>
      <c r="D98">
        <f>'M And F'!R204</f>
        <v>8.5714285714285701E-2</v>
      </c>
      <c r="E98">
        <f>'M And F'!S204</f>
        <v>0.13444444444444442</v>
      </c>
      <c r="F98">
        <f>'M And F'!T204</f>
        <v>5.4646652049249449E-2</v>
      </c>
      <c r="G98">
        <f>'M And F'!U204</f>
        <v>0.80829037686547611</v>
      </c>
      <c r="H98">
        <f>'M And F'!V204</f>
        <v>1.0355463365843935</v>
      </c>
      <c r="I98" s="37">
        <f>'M And F'!W204</f>
        <v>0.91542831526646595</v>
      </c>
      <c r="N98" s="9">
        <f>'M And LGBTQ+'!O125</f>
        <v>0.36666666666666664</v>
      </c>
      <c r="O98" s="9">
        <f>'M And LGBTQ+'!P125</f>
        <v>0.46153846153846156</v>
      </c>
      <c r="P98" s="9">
        <f>'M And LGBTQ+'!Q125</f>
        <v>0.16923076923076924</v>
      </c>
      <c r="Q98" s="9">
        <f>'M And LGBTQ+'!R125</f>
        <v>0.13444444444444442</v>
      </c>
      <c r="R98" s="9">
        <f>'M And LGBTQ+'!S125</f>
        <v>0.21301775147928997</v>
      </c>
      <c r="S98" s="9">
        <f>'M And LGBTQ+'!T125</f>
        <v>0.79913147298245679</v>
      </c>
      <c r="T98" s="9">
        <f>'M And LGBTQ+'!U125</f>
        <v>0.84615384615384615</v>
      </c>
      <c r="U98" s="37">
        <f>'M And LGBTQ+'!V125</f>
        <v>0.93472691568749522</v>
      </c>
      <c r="AC98" s="9">
        <f>'F And LGBTQ+'!P154</f>
        <v>0.23376623376623376</v>
      </c>
      <c r="AD98" s="9">
        <f>'F And LGBTQ+'!Q154</f>
        <v>0.46153846153846156</v>
      </c>
      <c r="AE98" s="9">
        <f>'F And LGBTQ+'!R154</f>
        <v>0.1078921078921079</v>
      </c>
      <c r="AF98" s="9">
        <f>'F And LGBTQ+'!S154</f>
        <v>5.4646652049249449E-2</v>
      </c>
      <c r="AG98" s="9">
        <f>'F And LGBTQ+'!T154</f>
        <v>0.21301775147928997</v>
      </c>
      <c r="AH98" s="9">
        <f>'F And LGBTQ+'!U154</f>
        <v>1.0355463365843935</v>
      </c>
      <c r="AI98" s="9">
        <f>'F And LGBTQ+'!V154</f>
        <v>0.84615384615384615</v>
      </c>
      <c r="AJ98" s="37">
        <f>'F And LGBTQ+'!W154</f>
        <v>0.92462984472941212</v>
      </c>
    </row>
    <row r="99" spans="2:36" x14ac:dyDescent="0.2">
      <c r="B99">
        <f>'M And F'!P205</f>
        <v>0.48333333333333334</v>
      </c>
      <c r="C99">
        <f>'M And F'!Q205</f>
        <v>0.38961038961038963</v>
      </c>
      <c r="D99">
        <f>'M And F'!R205</f>
        <v>0.18831168831168832</v>
      </c>
      <c r="E99">
        <f>'M And F'!S205</f>
        <v>0.2336111111111111</v>
      </c>
      <c r="F99">
        <f>'M And F'!T205</f>
        <v>0.15179625569235961</v>
      </c>
      <c r="N99" s="9">
        <f>'M And LGBTQ+'!O126</f>
        <v>0.48333333333333334</v>
      </c>
      <c r="O99" s="9">
        <f>'M And LGBTQ+'!P126</f>
        <v>0.30769230769230771</v>
      </c>
      <c r="P99" s="9">
        <f>'M And LGBTQ+'!Q126</f>
        <v>0.14871794871794872</v>
      </c>
      <c r="Q99" s="9">
        <f>'M And LGBTQ+'!R126</f>
        <v>0.2336111111111111</v>
      </c>
      <c r="R99" s="9">
        <f>'M And LGBTQ+'!S126</f>
        <v>9.4674556213017763E-2</v>
      </c>
      <c r="S99" s="9"/>
      <c r="T99" s="9"/>
      <c r="U99" s="9"/>
      <c r="AC99" s="9">
        <f>'F And LGBTQ+'!P155</f>
        <v>0.38961038961038963</v>
      </c>
      <c r="AD99" s="9">
        <f>'F And LGBTQ+'!Q155</f>
        <v>0.30769230769230771</v>
      </c>
      <c r="AE99" s="9">
        <f>'F And LGBTQ+'!R155</f>
        <v>0.11988011988011989</v>
      </c>
      <c r="AF99" s="9">
        <f>'F And LGBTQ+'!S155</f>
        <v>0.15179625569235961</v>
      </c>
      <c r="AG99" s="9">
        <f>'F And LGBTQ+'!T155</f>
        <v>9.4674556213017763E-2</v>
      </c>
      <c r="AH99" s="9"/>
      <c r="AI99" s="9"/>
      <c r="AJ99" s="9"/>
    </row>
    <row r="100" spans="2:36" x14ac:dyDescent="0.2">
      <c r="B100">
        <f>'M And F'!P206</f>
        <v>0.05</v>
      </c>
      <c r="C100">
        <f>'M And F'!Q206</f>
        <v>3.896103896103896E-2</v>
      </c>
      <c r="D100">
        <f>'M And F'!R206</f>
        <v>1.9480519480519481E-3</v>
      </c>
      <c r="E100">
        <f>'M And F'!S206</f>
        <v>2.5000000000000005E-3</v>
      </c>
      <c r="F100">
        <f>'M And F'!T206</f>
        <v>1.5179625569235959E-3</v>
      </c>
      <c r="N100" s="9">
        <f>'M And LGBTQ+'!O127</f>
        <v>0.05</v>
      </c>
      <c r="O100" s="9">
        <f>'M And LGBTQ+'!P127</f>
        <v>7.6923076923076927E-2</v>
      </c>
      <c r="P100" s="9">
        <f>'M And LGBTQ+'!Q127</f>
        <v>3.8461538461538464E-3</v>
      </c>
      <c r="Q100" s="9">
        <f>'M And LGBTQ+'!R127</f>
        <v>2.5000000000000005E-3</v>
      </c>
      <c r="R100" s="9">
        <f>'M And LGBTQ+'!S127</f>
        <v>5.9171597633136102E-3</v>
      </c>
      <c r="S100" s="9"/>
      <c r="T100" s="9"/>
      <c r="AC100" s="9">
        <f>'F And LGBTQ+'!P156</f>
        <v>3.896103896103896E-2</v>
      </c>
      <c r="AD100" s="9">
        <f>'F And LGBTQ+'!Q156</f>
        <v>7.6923076923076927E-2</v>
      </c>
      <c r="AE100" s="9">
        <f>'F And LGBTQ+'!R156</f>
        <v>2.997002997002997E-3</v>
      </c>
      <c r="AF100" s="9">
        <f>'F And LGBTQ+'!S156</f>
        <v>1.5179625569235959E-3</v>
      </c>
      <c r="AG100" s="9">
        <f>'F And LGBTQ+'!T156</f>
        <v>5.9171597633136102E-3</v>
      </c>
      <c r="AH100" s="9"/>
      <c r="AI100" s="9"/>
    </row>
    <row r="101" spans="2:36" x14ac:dyDescent="0.2">
      <c r="B101">
        <f>'M And F'!P207</f>
        <v>0.45</v>
      </c>
      <c r="C101">
        <f>'M And F'!Q207</f>
        <v>0.8441558441558441</v>
      </c>
      <c r="D101">
        <f>'M And F'!R207</f>
        <v>0.37987012987012986</v>
      </c>
      <c r="E101">
        <f>'M And F'!S207</f>
        <v>0.20250000000000001</v>
      </c>
      <c r="F101">
        <f>'M And F'!T207</f>
        <v>0.71259908922246573</v>
      </c>
      <c r="N101" s="9">
        <f>'M And LGBTQ+'!O128</f>
        <v>0.43333333333333335</v>
      </c>
      <c r="O101" s="9">
        <f>'M And LGBTQ+'!P128</f>
        <v>0.61538461538461542</v>
      </c>
      <c r="P101" s="9">
        <f>'M And LGBTQ+'!Q128</f>
        <v>0.26666666666666666</v>
      </c>
      <c r="Q101" s="9">
        <f>'M And LGBTQ+'!R128</f>
        <v>0.18777777777777779</v>
      </c>
      <c r="R101" s="9">
        <f>'M And LGBTQ+'!S128</f>
        <v>0.37869822485207105</v>
      </c>
      <c r="S101" s="9"/>
      <c r="T101" s="9"/>
      <c r="AC101" s="9">
        <f>'F And LGBTQ+'!P157</f>
        <v>0.8441558441558441</v>
      </c>
      <c r="AD101" s="9">
        <f>'F And LGBTQ+'!Q157</f>
        <v>0.61538461538461542</v>
      </c>
      <c r="AE101" s="9">
        <f>'F And LGBTQ+'!R157</f>
        <v>0.51948051948051943</v>
      </c>
      <c r="AF101" s="9">
        <f>'F And LGBTQ+'!S157</f>
        <v>0.71259908922246573</v>
      </c>
      <c r="AG101" s="9">
        <f>'F And LGBTQ+'!T157</f>
        <v>0.37869822485207105</v>
      </c>
      <c r="AH101" s="9"/>
      <c r="AI101" s="9"/>
    </row>
    <row r="102" spans="2:36" x14ac:dyDescent="0.2">
      <c r="B102">
        <f>'M And F'!P208</f>
        <v>0.28333333333333333</v>
      </c>
      <c r="C102">
        <f>'M And F'!Q208</f>
        <v>0.38961038961038963</v>
      </c>
      <c r="D102">
        <f>'M And F'!R208</f>
        <v>0.1103896103896104</v>
      </c>
      <c r="E102">
        <f>'M And F'!S208</f>
        <v>8.0277777777777767E-2</v>
      </c>
      <c r="F102">
        <f>'M And F'!T208</f>
        <v>0.15179625569235961</v>
      </c>
      <c r="N102" s="9">
        <f>'M And LGBTQ+'!O129</f>
        <v>0.28333333333333333</v>
      </c>
      <c r="O102" s="9">
        <f>'M And LGBTQ+'!P129</f>
        <v>0.15384615384615385</v>
      </c>
      <c r="P102" s="9">
        <f>'M And LGBTQ+'!Q129</f>
        <v>4.3589743589743594E-2</v>
      </c>
      <c r="Q102" s="9">
        <f>'M And LGBTQ+'!R129</f>
        <v>8.0277777777777767E-2</v>
      </c>
      <c r="R102" s="9">
        <f>'M And LGBTQ+'!S129</f>
        <v>2.3668639053254441E-2</v>
      </c>
      <c r="S102" s="9"/>
      <c r="T102" s="9"/>
      <c r="U102" s="9"/>
      <c r="AC102" s="9">
        <f>'F And LGBTQ+'!P158</f>
        <v>0.38961038961038963</v>
      </c>
      <c r="AD102" s="9">
        <f>'F And LGBTQ+'!Q158</f>
        <v>0.15384615384615385</v>
      </c>
      <c r="AE102" s="9">
        <f>'F And LGBTQ+'!R158</f>
        <v>5.9940059940059943E-2</v>
      </c>
      <c r="AF102" s="9">
        <f>'F And LGBTQ+'!S158</f>
        <v>0.15179625569235961</v>
      </c>
      <c r="AG102" s="9">
        <f>'F And LGBTQ+'!T158</f>
        <v>2.3668639053254441E-2</v>
      </c>
      <c r="AH102" s="9"/>
      <c r="AI102" s="9"/>
      <c r="AJ102" s="9"/>
    </row>
    <row r="103" spans="2:36" x14ac:dyDescent="0.2">
      <c r="B103" s="38">
        <f>'M And F'!P209</f>
        <v>1.6333333333333333</v>
      </c>
      <c r="C103" s="38">
        <f>'M And F'!Q209</f>
        <v>1.8961038961038961</v>
      </c>
      <c r="D103" s="38">
        <f>'M And F'!R209</f>
        <v>0.76623376623376616</v>
      </c>
      <c r="E103" s="38">
        <f>'M And F'!S209</f>
        <v>0.65333333333333332</v>
      </c>
      <c r="F103" s="38">
        <f>'M And F'!T209</f>
        <v>1.0723562152133579</v>
      </c>
      <c r="N103" s="14">
        <f>'M And LGBTQ+'!O130</f>
        <v>1.6166666666666667</v>
      </c>
      <c r="O103" s="14">
        <f>'M And LGBTQ+'!P130</f>
        <v>1.6153846153846154</v>
      </c>
      <c r="P103" s="14">
        <f>'M And LGBTQ+'!Q130</f>
        <v>0.63205128205128192</v>
      </c>
      <c r="Q103" s="14">
        <f>'M And LGBTQ+'!R130</f>
        <v>0.63861111111111113</v>
      </c>
      <c r="R103" s="14">
        <f>'M And LGBTQ+'!S130</f>
        <v>0.71597633136094674</v>
      </c>
      <c r="S103" s="9"/>
      <c r="T103" s="9"/>
      <c r="U103" s="9"/>
      <c r="AC103" s="14">
        <f>'F And LGBTQ+'!P159</f>
        <v>1.8961038961038961</v>
      </c>
      <c r="AD103" s="14">
        <f>'F And LGBTQ+'!Q159</f>
        <v>1.6153846153846154</v>
      </c>
      <c r="AE103" s="14">
        <f>'F And LGBTQ+'!R159</f>
        <v>0.81018981018981018</v>
      </c>
      <c r="AF103" s="14">
        <f>'F And LGBTQ+'!S159</f>
        <v>1.0723562152133579</v>
      </c>
      <c r="AG103" s="14">
        <f>'F And LGBTQ+'!T159</f>
        <v>0.71597633136094674</v>
      </c>
      <c r="AH103" s="9"/>
      <c r="AI103" s="9"/>
      <c r="AJ103" s="9"/>
    </row>
    <row r="108" spans="2:36" x14ac:dyDescent="0.2">
      <c r="B10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7B96-9343-4D66-BA38-32EFC60D0A82}">
  <dimension ref="A1:W209"/>
  <sheetViews>
    <sheetView topLeftCell="A162" zoomScale="80" zoomScaleNormal="80" workbookViewId="0">
      <selection activeCell="P156" sqref="P156:W209"/>
    </sheetView>
  </sheetViews>
  <sheetFormatPr defaultRowHeight="12.75" x14ac:dyDescent="0.2"/>
  <sheetData>
    <row r="1" spans="1:8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</row>
    <row r="2" spans="1:8" x14ac:dyDescent="0.2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8" x14ac:dyDescent="0.2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8" x14ac:dyDescent="0.2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8" x14ac:dyDescent="0.2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8" x14ac:dyDescent="0.2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8" x14ac:dyDescent="0.2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8" x14ac:dyDescent="0.2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8" x14ac:dyDescent="0.2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8" x14ac:dyDescent="0.2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8" x14ac:dyDescent="0.2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8" x14ac:dyDescent="0.2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8" x14ac:dyDescent="0.2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8" x14ac:dyDescent="0.2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8" x14ac:dyDescent="0.2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8" x14ac:dyDescent="0.2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2" spans="1:7" x14ac:dyDescent="0.2">
      <c r="A62" s="7"/>
      <c r="B62" s="7"/>
      <c r="C62" s="7"/>
      <c r="D62" s="7"/>
      <c r="E62" s="7"/>
      <c r="F62" s="7"/>
      <c r="G62" s="7"/>
    </row>
    <row r="63" spans="1:7" x14ac:dyDescent="0.2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">
      <c r="A64" s="7" t="s">
        <v>29</v>
      </c>
      <c r="B64" s="7" t="s">
        <v>19</v>
      </c>
      <c r="C64" s="7" t="s">
        <v>20</v>
      </c>
      <c r="D64" s="7" t="s">
        <v>30</v>
      </c>
      <c r="E64" s="7" t="s">
        <v>31</v>
      </c>
      <c r="F64" s="7" t="s">
        <v>32</v>
      </c>
      <c r="G64" s="7" t="s">
        <v>33</v>
      </c>
    </row>
    <row r="65" spans="1:7" x14ac:dyDescent="0.2">
      <c r="A65" s="7" t="s">
        <v>29</v>
      </c>
      <c r="B65" s="7" t="s">
        <v>19</v>
      </c>
      <c r="C65" s="7" t="s">
        <v>19</v>
      </c>
      <c r="D65" s="7" t="s">
        <v>35</v>
      </c>
      <c r="E65" s="7" t="s">
        <v>36</v>
      </c>
      <c r="F65" s="7" t="s">
        <v>27</v>
      </c>
      <c r="G65" s="7" t="s">
        <v>37</v>
      </c>
    </row>
    <row r="66" spans="1:7" x14ac:dyDescent="0.2">
      <c r="A66" s="7" t="s">
        <v>29</v>
      </c>
      <c r="B66" s="7" t="s">
        <v>13</v>
      </c>
      <c r="C66" s="6" t="s">
        <v>13</v>
      </c>
      <c r="D66" s="7" t="s">
        <v>63</v>
      </c>
      <c r="E66" s="7" t="s">
        <v>64</v>
      </c>
      <c r="F66" s="7" t="s">
        <v>27</v>
      </c>
      <c r="G66" s="7" t="s">
        <v>65</v>
      </c>
    </row>
    <row r="67" spans="1:7" x14ac:dyDescent="0.2">
      <c r="A67" s="7" t="s">
        <v>29</v>
      </c>
      <c r="B67" s="7" t="s">
        <v>25</v>
      </c>
      <c r="C67" s="7" t="s">
        <v>19</v>
      </c>
      <c r="D67" s="7" t="s">
        <v>44</v>
      </c>
      <c r="E67" s="7" t="s">
        <v>77</v>
      </c>
      <c r="F67" s="7" t="s">
        <v>78</v>
      </c>
      <c r="G67" s="7" t="s">
        <v>79</v>
      </c>
    </row>
    <row r="68" spans="1:7" x14ac:dyDescent="0.2">
      <c r="A68" s="7" t="s">
        <v>29</v>
      </c>
      <c r="B68" s="7" t="s">
        <v>25</v>
      </c>
      <c r="C68" s="7" t="s">
        <v>20</v>
      </c>
      <c r="D68" s="7" t="s">
        <v>57</v>
      </c>
      <c r="E68" s="7" t="s">
        <v>80</v>
      </c>
      <c r="F68" s="7" t="s">
        <v>27</v>
      </c>
      <c r="G68" s="7" t="s">
        <v>81</v>
      </c>
    </row>
    <row r="69" spans="1:7" x14ac:dyDescent="0.2">
      <c r="A69" s="7" t="s">
        <v>29</v>
      </c>
      <c r="B69" s="7" t="s">
        <v>19</v>
      </c>
      <c r="C69" s="7" t="s">
        <v>43</v>
      </c>
      <c r="D69" s="7" t="s">
        <v>14</v>
      </c>
      <c r="E69" s="7" t="s">
        <v>15</v>
      </c>
      <c r="F69" s="7" t="s">
        <v>27</v>
      </c>
      <c r="G69" s="7" t="s">
        <v>52</v>
      </c>
    </row>
    <row r="70" spans="1:7" x14ac:dyDescent="0.2">
      <c r="A70" s="7" t="s">
        <v>29</v>
      </c>
      <c r="B70" s="7" t="s">
        <v>13</v>
      </c>
      <c r="C70" s="6" t="s">
        <v>13</v>
      </c>
      <c r="D70" s="7" t="s">
        <v>30</v>
      </c>
      <c r="E70" s="7" t="s">
        <v>84</v>
      </c>
      <c r="F70" s="7" t="s">
        <v>78</v>
      </c>
      <c r="G70" s="7" t="s">
        <v>65</v>
      </c>
    </row>
    <row r="71" spans="1:7" x14ac:dyDescent="0.2">
      <c r="A71" s="7" t="s">
        <v>29</v>
      </c>
      <c r="B71" s="7" t="s">
        <v>25</v>
      </c>
      <c r="C71" s="7" t="s">
        <v>19</v>
      </c>
      <c r="D71" s="7" t="s">
        <v>14</v>
      </c>
      <c r="E71" s="7" t="s">
        <v>85</v>
      </c>
      <c r="F71" s="7" t="s">
        <v>27</v>
      </c>
      <c r="G71" s="7" t="s">
        <v>86</v>
      </c>
    </row>
    <row r="72" spans="1:7" x14ac:dyDescent="0.2">
      <c r="A72" s="7" t="s">
        <v>29</v>
      </c>
      <c r="B72" s="7" t="s">
        <v>25</v>
      </c>
      <c r="C72" s="7" t="s">
        <v>19</v>
      </c>
      <c r="D72" s="7" t="s">
        <v>14</v>
      </c>
      <c r="E72" s="7" t="s">
        <v>92</v>
      </c>
      <c r="F72" s="7" t="s">
        <v>27</v>
      </c>
      <c r="G72" s="7" t="s">
        <v>93</v>
      </c>
    </row>
    <row r="73" spans="1:7" x14ac:dyDescent="0.2">
      <c r="A73" s="7" t="s">
        <v>29</v>
      </c>
      <c r="B73" s="7" t="s">
        <v>19</v>
      </c>
      <c r="C73" s="7" t="s">
        <v>94</v>
      </c>
      <c r="D73" s="7" t="s">
        <v>63</v>
      </c>
      <c r="E73" s="7" t="s">
        <v>95</v>
      </c>
      <c r="F73" s="7" t="s">
        <v>23</v>
      </c>
      <c r="G73" s="7" t="s">
        <v>61</v>
      </c>
    </row>
    <row r="74" spans="1:7" x14ac:dyDescent="0.2">
      <c r="A74" s="7" t="s">
        <v>29</v>
      </c>
      <c r="B74" s="7" t="s">
        <v>13</v>
      </c>
      <c r="C74" s="7" t="s">
        <v>25</v>
      </c>
      <c r="D74" s="7" t="s">
        <v>14</v>
      </c>
      <c r="E74" s="7" t="s">
        <v>100</v>
      </c>
      <c r="F74" s="7" t="s">
        <v>32</v>
      </c>
      <c r="G74" s="7" t="s">
        <v>37</v>
      </c>
    </row>
    <row r="75" spans="1:7" x14ac:dyDescent="0.2">
      <c r="A75" s="7" t="s">
        <v>29</v>
      </c>
      <c r="B75" s="7" t="s">
        <v>19</v>
      </c>
      <c r="C75" s="7" t="s">
        <v>20</v>
      </c>
      <c r="D75" s="7" t="s">
        <v>101</v>
      </c>
      <c r="E75" s="7" t="s">
        <v>102</v>
      </c>
      <c r="F75" s="7" t="s">
        <v>103</v>
      </c>
      <c r="G75" s="7" t="s">
        <v>104</v>
      </c>
    </row>
    <row r="76" spans="1:7" x14ac:dyDescent="0.2">
      <c r="A76" s="7" t="s">
        <v>29</v>
      </c>
      <c r="B76" s="7" t="s">
        <v>19</v>
      </c>
      <c r="C76" s="7" t="s">
        <v>19</v>
      </c>
      <c r="D76" s="7" t="s">
        <v>63</v>
      </c>
      <c r="E76" s="7" t="s">
        <v>118</v>
      </c>
      <c r="F76" s="7" t="s">
        <v>51</v>
      </c>
      <c r="G76" s="7" t="s">
        <v>119</v>
      </c>
    </row>
    <row r="77" spans="1:7" x14ac:dyDescent="0.2">
      <c r="A77" s="7" t="s">
        <v>29</v>
      </c>
      <c r="B77" s="7" t="s">
        <v>19</v>
      </c>
      <c r="C77" s="7" t="s">
        <v>19</v>
      </c>
      <c r="D77" s="7" t="s">
        <v>63</v>
      </c>
      <c r="E77" s="7" t="s">
        <v>123</v>
      </c>
      <c r="F77" s="7" t="s">
        <v>27</v>
      </c>
      <c r="G77" s="7" t="s">
        <v>52</v>
      </c>
    </row>
    <row r="78" spans="1:7" x14ac:dyDescent="0.2">
      <c r="A78" s="7" t="s">
        <v>29</v>
      </c>
      <c r="B78" s="7" t="s">
        <v>19</v>
      </c>
      <c r="C78" s="7" t="s">
        <v>43</v>
      </c>
      <c r="D78" s="7" t="s">
        <v>134</v>
      </c>
      <c r="E78" s="7" t="s">
        <v>135</v>
      </c>
      <c r="F78" s="7" t="s">
        <v>32</v>
      </c>
      <c r="G78" s="7" t="s">
        <v>136</v>
      </c>
    </row>
    <row r="79" spans="1:7" x14ac:dyDescent="0.2">
      <c r="A79" s="7" t="s">
        <v>29</v>
      </c>
      <c r="B79" s="7" t="s">
        <v>19</v>
      </c>
      <c r="C79" s="7" t="s">
        <v>20</v>
      </c>
      <c r="D79" s="7" t="s">
        <v>44</v>
      </c>
      <c r="E79" s="7" t="s">
        <v>141</v>
      </c>
      <c r="F79" s="7" t="s">
        <v>32</v>
      </c>
      <c r="G79" s="7" t="s">
        <v>142</v>
      </c>
    </row>
    <row r="80" spans="1:7" x14ac:dyDescent="0.2">
      <c r="A80" s="7" t="s">
        <v>29</v>
      </c>
      <c r="B80" s="7" t="s">
        <v>19</v>
      </c>
      <c r="C80" s="7" t="s">
        <v>20</v>
      </c>
      <c r="D80" s="7" t="s">
        <v>30</v>
      </c>
      <c r="E80" s="7" t="s">
        <v>143</v>
      </c>
      <c r="F80" s="7" t="s">
        <v>51</v>
      </c>
      <c r="G80" s="7" t="s">
        <v>144</v>
      </c>
    </row>
    <row r="81" spans="1:7" x14ac:dyDescent="0.2">
      <c r="A81" s="7" t="s">
        <v>29</v>
      </c>
      <c r="B81" s="7" t="s">
        <v>19</v>
      </c>
      <c r="C81" s="7" t="s">
        <v>43</v>
      </c>
      <c r="D81" s="7" t="s">
        <v>149</v>
      </c>
      <c r="E81" s="7" t="s">
        <v>150</v>
      </c>
      <c r="F81" s="7" t="s">
        <v>32</v>
      </c>
      <c r="G81" s="7" t="s">
        <v>151</v>
      </c>
    </row>
    <row r="82" spans="1:7" x14ac:dyDescent="0.2">
      <c r="A82" s="7" t="s">
        <v>29</v>
      </c>
      <c r="B82" s="7" t="s">
        <v>19</v>
      </c>
      <c r="C82" s="7" t="s">
        <v>155</v>
      </c>
      <c r="D82" s="7" t="s">
        <v>57</v>
      </c>
      <c r="E82" s="7" t="s">
        <v>156</v>
      </c>
      <c r="F82" s="7" t="s">
        <v>157</v>
      </c>
      <c r="G82" s="7" t="s">
        <v>136</v>
      </c>
    </row>
    <row r="83" spans="1:7" x14ac:dyDescent="0.2">
      <c r="A83" s="7" t="s">
        <v>29</v>
      </c>
      <c r="B83" s="7" t="s">
        <v>19</v>
      </c>
      <c r="C83" s="7" t="s">
        <v>20</v>
      </c>
      <c r="D83" s="7" t="s">
        <v>57</v>
      </c>
      <c r="E83" s="7" t="s">
        <v>160</v>
      </c>
      <c r="F83" s="7" t="s">
        <v>32</v>
      </c>
      <c r="G83" s="7" t="s">
        <v>161</v>
      </c>
    </row>
    <row r="84" spans="1:7" x14ac:dyDescent="0.2">
      <c r="A84" s="7" t="s">
        <v>29</v>
      </c>
      <c r="B84" s="7" t="s">
        <v>19</v>
      </c>
      <c r="C84" s="7" t="s">
        <v>19</v>
      </c>
      <c r="D84" s="7" t="s">
        <v>163</v>
      </c>
      <c r="E84" s="7" t="s">
        <v>164</v>
      </c>
      <c r="F84" s="7" t="s">
        <v>27</v>
      </c>
      <c r="G84" s="7" t="s">
        <v>79</v>
      </c>
    </row>
    <row r="85" spans="1:7" x14ac:dyDescent="0.2">
      <c r="A85" s="7" t="s">
        <v>29</v>
      </c>
      <c r="B85" s="7" t="s">
        <v>13</v>
      </c>
      <c r="C85" s="7" t="s">
        <v>25</v>
      </c>
      <c r="D85" s="7" t="s">
        <v>63</v>
      </c>
      <c r="E85" s="7" t="s">
        <v>165</v>
      </c>
      <c r="F85" s="7" t="s">
        <v>73</v>
      </c>
      <c r="G85" s="7" t="s">
        <v>116</v>
      </c>
    </row>
    <row r="86" spans="1:7" x14ac:dyDescent="0.2">
      <c r="A86" s="7" t="s">
        <v>29</v>
      </c>
      <c r="B86" s="7" t="s">
        <v>20</v>
      </c>
      <c r="C86" s="7" t="s">
        <v>20</v>
      </c>
      <c r="D86" s="7" t="s">
        <v>63</v>
      </c>
      <c r="E86" s="7" t="s">
        <v>166</v>
      </c>
      <c r="F86" s="7" t="s">
        <v>66</v>
      </c>
      <c r="G86" s="7" t="s">
        <v>104</v>
      </c>
    </row>
    <row r="87" spans="1:7" x14ac:dyDescent="0.2">
      <c r="A87" s="7" t="s">
        <v>29</v>
      </c>
      <c r="B87" s="7" t="s">
        <v>19</v>
      </c>
      <c r="C87" s="7" t="s">
        <v>43</v>
      </c>
      <c r="D87" s="7" t="s">
        <v>149</v>
      </c>
      <c r="E87" s="7" t="s">
        <v>170</v>
      </c>
      <c r="F87" s="7" t="s">
        <v>121</v>
      </c>
      <c r="G87" s="7" t="s">
        <v>171</v>
      </c>
    </row>
    <row r="88" spans="1:7" x14ac:dyDescent="0.2">
      <c r="A88" s="7" t="s">
        <v>29</v>
      </c>
      <c r="B88" s="7" t="s">
        <v>25</v>
      </c>
      <c r="C88" s="7" t="s">
        <v>20</v>
      </c>
      <c r="D88" s="7" t="s">
        <v>14</v>
      </c>
      <c r="E88" s="7" t="s">
        <v>176</v>
      </c>
      <c r="F88" s="7" t="s">
        <v>32</v>
      </c>
      <c r="G88" s="7" t="s">
        <v>61</v>
      </c>
    </row>
    <row r="89" spans="1:7" x14ac:dyDescent="0.2">
      <c r="A89" s="7" t="s">
        <v>29</v>
      </c>
      <c r="B89" s="7" t="s">
        <v>20</v>
      </c>
      <c r="C89" s="7" t="s">
        <v>19</v>
      </c>
      <c r="D89" s="7" t="s">
        <v>30</v>
      </c>
      <c r="E89" s="7" t="s">
        <v>177</v>
      </c>
      <c r="F89" s="7" t="s">
        <v>174</v>
      </c>
      <c r="G89" s="7" t="s">
        <v>79</v>
      </c>
    </row>
    <row r="90" spans="1:7" x14ac:dyDescent="0.2">
      <c r="A90" s="7" t="s">
        <v>29</v>
      </c>
      <c r="B90" s="7" t="s">
        <v>19</v>
      </c>
      <c r="C90" s="7" t="s">
        <v>20</v>
      </c>
      <c r="D90" s="7" t="s">
        <v>14</v>
      </c>
      <c r="E90" s="7" t="s">
        <v>178</v>
      </c>
      <c r="F90" s="7" t="s">
        <v>27</v>
      </c>
      <c r="G90" s="7" t="s">
        <v>107</v>
      </c>
    </row>
    <row r="91" spans="1:7" x14ac:dyDescent="0.2">
      <c r="A91" s="7" t="s">
        <v>29</v>
      </c>
      <c r="B91" s="7" t="s">
        <v>13</v>
      </c>
      <c r="C91" s="7" t="s">
        <v>19</v>
      </c>
      <c r="D91" s="7" t="s">
        <v>14</v>
      </c>
      <c r="E91" s="7" t="s">
        <v>184</v>
      </c>
      <c r="F91" s="7" t="s">
        <v>32</v>
      </c>
      <c r="G91" s="7" t="s">
        <v>17</v>
      </c>
    </row>
    <row r="92" spans="1:7" x14ac:dyDescent="0.2">
      <c r="A92" s="7" t="s">
        <v>29</v>
      </c>
      <c r="B92" s="7" t="s">
        <v>25</v>
      </c>
      <c r="C92" s="7" t="s">
        <v>43</v>
      </c>
      <c r="D92" s="7" t="s">
        <v>186</v>
      </c>
      <c r="E92" s="7" t="s">
        <v>187</v>
      </c>
      <c r="F92" s="7" t="s">
        <v>174</v>
      </c>
      <c r="G92" s="7" t="s">
        <v>76</v>
      </c>
    </row>
    <row r="93" spans="1:7" x14ac:dyDescent="0.2">
      <c r="A93" s="7" t="s">
        <v>29</v>
      </c>
      <c r="B93" s="7" t="s">
        <v>19</v>
      </c>
      <c r="C93" s="7" t="s">
        <v>43</v>
      </c>
      <c r="D93" s="7" t="s">
        <v>14</v>
      </c>
      <c r="E93" s="7" t="s">
        <v>188</v>
      </c>
      <c r="F93" s="7" t="s">
        <v>51</v>
      </c>
      <c r="G93" s="7" t="s">
        <v>189</v>
      </c>
    </row>
    <row r="94" spans="1:7" x14ac:dyDescent="0.2">
      <c r="A94" s="7" t="s">
        <v>29</v>
      </c>
      <c r="B94" s="7" t="s">
        <v>19</v>
      </c>
      <c r="C94" s="7" t="s">
        <v>43</v>
      </c>
      <c r="D94" s="7" t="s">
        <v>191</v>
      </c>
      <c r="E94" s="7" t="s">
        <v>192</v>
      </c>
      <c r="F94" s="7" t="s">
        <v>121</v>
      </c>
      <c r="G94" s="7" t="s">
        <v>193</v>
      </c>
    </row>
    <row r="95" spans="1:7" x14ac:dyDescent="0.2">
      <c r="A95" s="7" t="s">
        <v>29</v>
      </c>
      <c r="B95" s="7" t="s">
        <v>19</v>
      </c>
      <c r="C95" s="7" t="s">
        <v>43</v>
      </c>
      <c r="D95" s="7" t="s">
        <v>196</v>
      </c>
      <c r="E95" s="7" t="s">
        <v>197</v>
      </c>
      <c r="F95" s="7" t="s">
        <v>32</v>
      </c>
      <c r="G95" s="7" t="s">
        <v>198</v>
      </c>
    </row>
    <row r="96" spans="1:7" x14ac:dyDescent="0.2">
      <c r="A96" s="7" t="s">
        <v>29</v>
      </c>
      <c r="B96" s="7" t="s">
        <v>13</v>
      </c>
      <c r="C96" s="7" t="s">
        <v>43</v>
      </c>
      <c r="D96" s="7" t="s">
        <v>14</v>
      </c>
      <c r="E96" s="7" t="s">
        <v>205</v>
      </c>
      <c r="F96" s="7" t="s">
        <v>55</v>
      </c>
      <c r="G96" s="7" t="s">
        <v>61</v>
      </c>
    </row>
    <row r="97" spans="1:7" x14ac:dyDescent="0.2">
      <c r="A97" s="7" t="s">
        <v>29</v>
      </c>
      <c r="B97" s="7" t="s">
        <v>13</v>
      </c>
      <c r="C97" s="7" t="s">
        <v>43</v>
      </c>
      <c r="D97" s="7" t="s">
        <v>14</v>
      </c>
      <c r="E97" s="7" t="s">
        <v>54</v>
      </c>
      <c r="F97" s="7" t="s">
        <v>55</v>
      </c>
      <c r="G97" s="7" t="s">
        <v>206</v>
      </c>
    </row>
    <row r="98" spans="1:7" x14ac:dyDescent="0.2">
      <c r="A98" s="7" t="s">
        <v>29</v>
      </c>
      <c r="B98" s="7" t="s">
        <v>25</v>
      </c>
      <c r="C98" s="7" t="s">
        <v>20</v>
      </c>
      <c r="D98" s="7" t="s">
        <v>30</v>
      </c>
      <c r="E98" s="7" t="s">
        <v>211</v>
      </c>
      <c r="F98" s="7" t="s">
        <v>16</v>
      </c>
      <c r="G98" s="7" t="s">
        <v>212</v>
      </c>
    </row>
    <row r="99" spans="1:7" x14ac:dyDescent="0.2">
      <c r="A99" s="7" t="s">
        <v>29</v>
      </c>
      <c r="B99" s="7" t="s">
        <v>19</v>
      </c>
      <c r="C99" s="7" t="s">
        <v>43</v>
      </c>
      <c r="D99" s="7" t="s">
        <v>213</v>
      </c>
      <c r="E99" s="7" t="s">
        <v>214</v>
      </c>
      <c r="F99" s="7" t="s">
        <v>32</v>
      </c>
      <c r="G99" s="7" t="s">
        <v>182</v>
      </c>
    </row>
    <row r="100" spans="1:7" x14ac:dyDescent="0.2">
      <c r="A100" s="7" t="s">
        <v>29</v>
      </c>
      <c r="B100" s="7" t="s">
        <v>19</v>
      </c>
      <c r="C100" s="7" t="s">
        <v>20</v>
      </c>
      <c r="D100" s="7" t="s">
        <v>63</v>
      </c>
      <c r="E100" s="7" t="s">
        <v>115</v>
      </c>
      <c r="F100" s="7" t="s">
        <v>66</v>
      </c>
      <c r="G100" s="7" t="s">
        <v>17</v>
      </c>
    </row>
    <row r="101" spans="1:7" x14ac:dyDescent="0.2">
      <c r="A101" s="7" t="s">
        <v>29</v>
      </c>
      <c r="B101" s="7" t="s">
        <v>19</v>
      </c>
      <c r="C101" s="7" t="s">
        <v>20</v>
      </c>
      <c r="D101" s="7" t="s">
        <v>14</v>
      </c>
      <c r="E101" s="7" t="s">
        <v>205</v>
      </c>
      <c r="F101" s="7" t="s">
        <v>78</v>
      </c>
      <c r="G101" s="7" t="s">
        <v>61</v>
      </c>
    </row>
    <row r="102" spans="1:7" x14ac:dyDescent="0.2">
      <c r="A102" s="7" t="s">
        <v>29</v>
      </c>
      <c r="B102" s="7" t="s">
        <v>19</v>
      </c>
      <c r="C102" s="7" t="s">
        <v>199</v>
      </c>
      <c r="D102" s="7" t="s">
        <v>163</v>
      </c>
      <c r="E102" s="7" t="s">
        <v>219</v>
      </c>
      <c r="F102" s="7" t="s">
        <v>51</v>
      </c>
      <c r="G102" s="7" t="s">
        <v>220</v>
      </c>
    </row>
    <row r="103" spans="1:7" x14ac:dyDescent="0.2">
      <c r="A103" s="7" t="s">
        <v>29</v>
      </c>
      <c r="B103" s="7" t="s">
        <v>19</v>
      </c>
      <c r="C103" s="7" t="s">
        <v>43</v>
      </c>
      <c r="D103" s="7" t="s">
        <v>44</v>
      </c>
      <c r="E103" s="7" t="s">
        <v>226</v>
      </c>
      <c r="F103" s="7" t="s">
        <v>32</v>
      </c>
      <c r="G103" s="7" t="s">
        <v>182</v>
      </c>
    </row>
    <row r="104" spans="1:7" x14ac:dyDescent="0.2">
      <c r="A104" s="7" t="s">
        <v>29</v>
      </c>
      <c r="B104" s="7" t="s">
        <v>19</v>
      </c>
      <c r="C104" s="7" t="s">
        <v>98</v>
      </c>
      <c r="D104" s="7" t="s">
        <v>229</v>
      </c>
      <c r="E104" s="7" t="s">
        <v>230</v>
      </c>
      <c r="F104" s="7" t="s">
        <v>66</v>
      </c>
      <c r="G104" s="7" t="s">
        <v>189</v>
      </c>
    </row>
    <row r="105" spans="1:7" x14ac:dyDescent="0.2">
      <c r="A105" s="7" t="s">
        <v>29</v>
      </c>
      <c r="B105" s="7" t="s">
        <v>25</v>
      </c>
      <c r="C105" s="7" t="s">
        <v>25</v>
      </c>
      <c r="D105" s="7" t="s">
        <v>14</v>
      </c>
      <c r="E105" s="7" t="s">
        <v>232</v>
      </c>
      <c r="F105" s="7" t="s">
        <v>27</v>
      </c>
      <c r="G105" s="7" t="s">
        <v>136</v>
      </c>
    </row>
    <row r="106" spans="1:7" x14ac:dyDescent="0.2">
      <c r="A106" s="7" t="s">
        <v>29</v>
      </c>
      <c r="B106" s="7" t="s">
        <v>19</v>
      </c>
      <c r="C106" s="7" t="s">
        <v>20</v>
      </c>
      <c r="D106" s="7" t="s">
        <v>233</v>
      </c>
      <c r="E106" s="7" t="s">
        <v>234</v>
      </c>
      <c r="F106" s="7" t="s">
        <v>27</v>
      </c>
      <c r="G106" s="7" t="s">
        <v>116</v>
      </c>
    </row>
    <row r="107" spans="1:7" x14ac:dyDescent="0.2">
      <c r="A107" s="7" t="s">
        <v>29</v>
      </c>
      <c r="B107" s="7" t="s">
        <v>20</v>
      </c>
      <c r="C107" s="7" t="s">
        <v>43</v>
      </c>
      <c r="D107" s="7" t="s">
        <v>44</v>
      </c>
      <c r="E107" s="7" t="s">
        <v>80</v>
      </c>
      <c r="F107" s="7" t="s">
        <v>66</v>
      </c>
      <c r="G107" s="7" t="s">
        <v>235</v>
      </c>
    </row>
    <row r="108" spans="1:7" x14ac:dyDescent="0.2">
      <c r="A108" s="7" t="s">
        <v>29</v>
      </c>
      <c r="B108" s="7" t="s">
        <v>19</v>
      </c>
      <c r="C108" s="7" t="s">
        <v>43</v>
      </c>
      <c r="D108" s="7" t="s">
        <v>213</v>
      </c>
      <c r="E108" s="7" t="s">
        <v>237</v>
      </c>
      <c r="F108" s="7" t="s">
        <v>78</v>
      </c>
      <c r="G108" s="7" t="s">
        <v>61</v>
      </c>
    </row>
    <row r="109" spans="1:7" x14ac:dyDescent="0.2">
      <c r="A109" s="7" t="s">
        <v>29</v>
      </c>
      <c r="B109" s="7" t="s">
        <v>19</v>
      </c>
      <c r="C109" s="7" t="s">
        <v>43</v>
      </c>
      <c r="D109" s="7" t="s">
        <v>233</v>
      </c>
      <c r="E109" s="7" t="s">
        <v>238</v>
      </c>
      <c r="F109" s="7" t="s">
        <v>32</v>
      </c>
      <c r="G109" s="7" t="s">
        <v>189</v>
      </c>
    </row>
    <row r="110" spans="1:7" x14ac:dyDescent="0.2">
      <c r="A110" s="7" t="s">
        <v>29</v>
      </c>
      <c r="B110" s="7" t="s">
        <v>25</v>
      </c>
      <c r="C110" s="7" t="s">
        <v>19</v>
      </c>
      <c r="D110" s="7" t="s">
        <v>57</v>
      </c>
      <c r="E110" s="7" t="s">
        <v>239</v>
      </c>
      <c r="F110" s="7" t="s">
        <v>78</v>
      </c>
      <c r="G110" s="7" t="s">
        <v>182</v>
      </c>
    </row>
    <row r="111" spans="1:7" x14ac:dyDescent="0.2">
      <c r="A111" s="7" t="s">
        <v>29</v>
      </c>
      <c r="B111" s="7" t="s">
        <v>240</v>
      </c>
      <c r="C111" s="7" t="s">
        <v>43</v>
      </c>
      <c r="D111" s="7" t="s">
        <v>44</v>
      </c>
      <c r="E111" s="7" t="s">
        <v>241</v>
      </c>
      <c r="F111" s="7" t="s">
        <v>78</v>
      </c>
      <c r="G111" s="7" t="s">
        <v>17</v>
      </c>
    </row>
    <row r="112" spans="1:7" x14ac:dyDescent="0.2">
      <c r="A112" s="7" t="s">
        <v>29</v>
      </c>
      <c r="B112" s="7" t="s">
        <v>25</v>
      </c>
      <c r="C112" s="7" t="s">
        <v>242</v>
      </c>
      <c r="D112" s="7" t="s">
        <v>243</v>
      </c>
      <c r="E112" s="7" t="s">
        <v>244</v>
      </c>
      <c r="F112" s="7" t="s">
        <v>51</v>
      </c>
      <c r="G112" s="7" t="s">
        <v>189</v>
      </c>
    </row>
    <row r="113" spans="1:7" x14ac:dyDescent="0.2">
      <c r="A113" s="7" t="s">
        <v>29</v>
      </c>
      <c r="B113" s="7" t="s">
        <v>13</v>
      </c>
      <c r="C113" s="7" t="s">
        <v>20</v>
      </c>
      <c r="D113" s="7" t="s">
        <v>14</v>
      </c>
      <c r="E113" s="7" t="s">
        <v>245</v>
      </c>
      <c r="F113" s="7" t="s">
        <v>55</v>
      </c>
      <c r="G113" s="7" t="s">
        <v>151</v>
      </c>
    </row>
    <row r="114" spans="1:7" x14ac:dyDescent="0.2">
      <c r="A114" s="7" t="s">
        <v>29</v>
      </c>
      <c r="B114" s="7" t="s">
        <v>25</v>
      </c>
      <c r="C114" s="7" t="s">
        <v>20</v>
      </c>
      <c r="D114" s="7" t="s">
        <v>247</v>
      </c>
      <c r="E114" s="7" t="s">
        <v>188</v>
      </c>
      <c r="F114" s="7" t="s">
        <v>51</v>
      </c>
      <c r="G114" s="7" t="s">
        <v>189</v>
      </c>
    </row>
    <row r="115" spans="1:7" x14ac:dyDescent="0.2">
      <c r="A115" s="7" t="s">
        <v>29</v>
      </c>
      <c r="B115" s="7" t="s">
        <v>25</v>
      </c>
      <c r="C115" s="7" t="s">
        <v>19</v>
      </c>
      <c r="D115" s="7" t="s">
        <v>63</v>
      </c>
      <c r="E115" s="7" t="s">
        <v>248</v>
      </c>
      <c r="F115" s="7" t="s">
        <v>32</v>
      </c>
      <c r="G115" s="7" t="s">
        <v>17</v>
      </c>
    </row>
    <row r="116" spans="1:7" x14ac:dyDescent="0.2">
      <c r="A116" s="7" t="s">
        <v>29</v>
      </c>
      <c r="B116" s="7" t="s">
        <v>25</v>
      </c>
      <c r="C116" s="7" t="s">
        <v>20</v>
      </c>
      <c r="D116" s="7" t="s">
        <v>249</v>
      </c>
      <c r="E116" s="7" t="s">
        <v>250</v>
      </c>
      <c r="F116" s="7" t="s">
        <v>51</v>
      </c>
      <c r="G116" s="7" t="s">
        <v>142</v>
      </c>
    </row>
    <row r="117" spans="1:7" x14ac:dyDescent="0.2">
      <c r="A117" s="7" t="s">
        <v>29</v>
      </c>
      <c r="B117" s="7" t="s">
        <v>25</v>
      </c>
      <c r="C117" s="7" t="s">
        <v>19</v>
      </c>
      <c r="D117" s="7" t="s">
        <v>149</v>
      </c>
      <c r="E117" s="7" t="s">
        <v>252</v>
      </c>
      <c r="F117" s="7" t="s">
        <v>27</v>
      </c>
      <c r="G117" s="7" t="s">
        <v>253</v>
      </c>
    </row>
    <row r="118" spans="1:7" x14ac:dyDescent="0.2">
      <c r="A118" s="7" t="s">
        <v>29</v>
      </c>
      <c r="B118" s="7" t="s">
        <v>20</v>
      </c>
      <c r="C118" s="7" t="s">
        <v>43</v>
      </c>
      <c r="D118" s="7" t="s">
        <v>14</v>
      </c>
      <c r="E118" s="7" t="s">
        <v>255</v>
      </c>
      <c r="F118" s="7" t="s">
        <v>32</v>
      </c>
      <c r="G118" s="7" t="s">
        <v>17</v>
      </c>
    </row>
    <row r="119" spans="1:7" x14ac:dyDescent="0.2">
      <c r="A119" s="7" t="s">
        <v>29</v>
      </c>
      <c r="B119" s="7" t="s">
        <v>13</v>
      </c>
      <c r="C119" s="6" t="s">
        <v>13</v>
      </c>
      <c r="D119" s="7" t="s">
        <v>256</v>
      </c>
      <c r="E119" s="7" t="s">
        <v>257</v>
      </c>
      <c r="F119" s="7" t="s">
        <v>258</v>
      </c>
      <c r="G119" s="7" t="s">
        <v>104</v>
      </c>
    </row>
    <row r="120" spans="1:7" x14ac:dyDescent="0.2">
      <c r="A120" s="7" t="s">
        <v>29</v>
      </c>
      <c r="B120" s="7" t="s">
        <v>13</v>
      </c>
      <c r="C120" s="7" t="s">
        <v>25</v>
      </c>
      <c r="D120" s="7" t="s">
        <v>149</v>
      </c>
      <c r="E120" s="7" t="s">
        <v>260</v>
      </c>
      <c r="F120" s="7" t="s">
        <v>46</v>
      </c>
      <c r="G120" s="7" t="s">
        <v>261</v>
      </c>
    </row>
    <row r="121" spans="1:7" x14ac:dyDescent="0.2">
      <c r="A121" s="7" t="s">
        <v>29</v>
      </c>
      <c r="B121" s="7" t="s">
        <v>25</v>
      </c>
      <c r="C121" s="7" t="s">
        <v>43</v>
      </c>
      <c r="D121" s="7" t="s">
        <v>14</v>
      </c>
      <c r="E121" s="7" t="s">
        <v>15</v>
      </c>
      <c r="F121" s="7" t="s">
        <v>66</v>
      </c>
      <c r="G121" s="7" t="s">
        <v>116</v>
      </c>
    </row>
    <row r="122" spans="1:7" x14ac:dyDescent="0.2">
      <c r="A122" s="7" t="s">
        <v>29</v>
      </c>
      <c r="B122" s="7" t="s">
        <v>20</v>
      </c>
      <c r="C122" s="7" t="s">
        <v>43</v>
      </c>
      <c r="D122" s="7" t="s">
        <v>213</v>
      </c>
      <c r="E122" s="7" t="s">
        <v>176</v>
      </c>
      <c r="F122" s="7" t="s">
        <v>32</v>
      </c>
      <c r="G122" s="7" t="s">
        <v>104</v>
      </c>
    </row>
    <row r="123" spans="1:7" x14ac:dyDescent="0.2">
      <c r="A123" s="7" t="s">
        <v>29</v>
      </c>
      <c r="B123" s="7" t="s">
        <v>19</v>
      </c>
      <c r="C123" s="7" t="s">
        <v>263</v>
      </c>
      <c r="D123" s="7" t="s">
        <v>63</v>
      </c>
      <c r="E123" s="7" t="s">
        <v>141</v>
      </c>
      <c r="F123" s="7" t="s">
        <v>66</v>
      </c>
      <c r="G123" s="7" t="s">
        <v>17</v>
      </c>
    </row>
    <row r="124" spans="1:7" x14ac:dyDescent="0.2">
      <c r="A124" s="7" t="s">
        <v>29</v>
      </c>
      <c r="B124" s="7" t="s">
        <v>25</v>
      </c>
      <c r="C124" s="7" t="s">
        <v>19</v>
      </c>
      <c r="D124" s="7" t="s">
        <v>57</v>
      </c>
      <c r="E124" s="7" t="s">
        <v>265</v>
      </c>
      <c r="F124" s="7" t="s">
        <v>51</v>
      </c>
      <c r="G124" s="7" t="s">
        <v>104</v>
      </c>
    </row>
    <row r="125" spans="1:7" x14ac:dyDescent="0.2">
      <c r="A125" s="7" t="s">
        <v>29</v>
      </c>
      <c r="B125" s="7" t="s">
        <v>19</v>
      </c>
      <c r="C125" s="7" t="s">
        <v>43</v>
      </c>
      <c r="D125" s="7" t="s">
        <v>63</v>
      </c>
      <c r="E125" s="7" t="s">
        <v>267</v>
      </c>
      <c r="F125" s="7" t="s">
        <v>66</v>
      </c>
      <c r="G125" s="7" t="s">
        <v>61</v>
      </c>
    </row>
    <row r="126" spans="1:7" x14ac:dyDescent="0.2">
      <c r="A126" s="7" t="s">
        <v>29</v>
      </c>
      <c r="B126" s="7" t="s">
        <v>19</v>
      </c>
      <c r="C126" s="7" t="s">
        <v>25</v>
      </c>
      <c r="D126" s="7" t="s">
        <v>63</v>
      </c>
      <c r="E126" s="7" t="s">
        <v>232</v>
      </c>
      <c r="F126" s="7" t="s">
        <v>78</v>
      </c>
      <c r="G126" s="7" t="s">
        <v>136</v>
      </c>
    </row>
    <row r="127" spans="1:7" x14ac:dyDescent="0.2">
      <c r="A127" s="7" t="s">
        <v>29</v>
      </c>
      <c r="B127" s="7" t="s">
        <v>19</v>
      </c>
      <c r="C127" s="7" t="s">
        <v>43</v>
      </c>
      <c r="D127" s="7" t="s">
        <v>63</v>
      </c>
      <c r="E127" s="7" t="s">
        <v>269</v>
      </c>
      <c r="F127" s="7" t="s">
        <v>174</v>
      </c>
      <c r="G127" s="7" t="s">
        <v>189</v>
      </c>
    </row>
    <row r="128" spans="1:7" x14ac:dyDescent="0.2">
      <c r="A128" s="7" t="s">
        <v>29</v>
      </c>
      <c r="B128" s="7" t="s">
        <v>19</v>
      </c>
      <c r="C128" s="7" t="s">
        <v>20</v>
      </c>
      <c r="D128" s="7" t="s">
        <v>271</v>
      </c>
      <c r="E128" s="7" t="s">
        <v>272</v>
      </c>
      <c r="F128" s="7" t="s">
        <v>73</v>
      </c>
      <c r="G128" s="7" t="s">
        <v>161</v>
      </c>
    </row>
    <row r="129" spans="1:18" x14ac:dyDescent="0.2">
      <c r="A129" s="7" t="s">
        <v>29</v>
      </c>
      <c r="B129" s="7" t="s">
        <v>19</v>
      </c>
      <c r="C129" s="7" t="s">
        <v>20</v>
      </c>
      <c r="D129" s="7" t="s">
        <v>57</v>
      </c>
      <c r="E129" s="7" t="s">
        <v>273</v>
      </c>
      <c r="F129" s="7" t="s">
        <v>66</v>
      </c>
      <c r="G129" s="7" t="s">
        <v>116</v>
      </c>
    </row>
    <row r="130" spans="1:18" x14ac:dyDescent="0.2">
      <c r="A130" s="7" t="s">
        <v>29</v>
      </c>
      <c r="B130" s="7" t="s">
        <v>19</v>
      </c>
      <c r="C130" s="7" t="s">
        <v>43</v>
      </c>
      <c r="D130" s="7" t="s">
        <v>63</v>
      </c>
      <c r="E130" s="7" t="s">
        <v>166</v>
      </c>
      <c r="F130" s="7" t="s">
        <v>121</v>
      </c>
      <c r="G130" s="7" t="s">
        <v>113</v>
      </c>
    </row>
    <row r="131" spans="1:18" x14ac:dyDescent="0.2">
      <c r="A131" s="7" t="s">
        <v>29</v>
      </c>
      <c r="B131" s="7" t="s">
        <v>25</v>
      </c>
      <c r="C131" s="7" t="s">
        <v>20</v>
      </c>
      <c r="D131" s="7" t="s">
        <v>63</v>
      </c>
      <c r="E131" s="7" t="s">
        <v>138</v>
      </c>
      <c r="F131" s="7" t="s">
        <v>32</v>
      </c>
      <c r="G131" s="7" t="s">
        <v>161</v>
      </c>
    </row>
    <row r="132" spans="1:18" x14ac:dyDescent="0.2">
      <c r="A132" s="7" t="s">
        <v>29</v>
      </c>
      <c r="B132" s="7" t="s">
        <v>19</v>
      </c>
      <c r="C132" s="7" t="s">
        <v>20</v>
      </c>
      <c r="D132" s="7" t="s">
        <v>57</v>
      </c>
      <c r="E132" s="7" t="s">
        <v>284</v>
      </c>
      <c r="F132" s="7" t="s">
        <v>285</v>
      </c>
      <c r="G132" s="7" t="s">
        <v>185</v>
      </c>
    </row>
    <row r="133" spans="1:18" x14ac:dyDescent="0.2">
      <c r="A133" s="7" t="s">
        <v>29</v>
      </c>
      <c r="B133" s="7" t="s">
        <v>19</v>
      </c>
      <c r="C133" s="7" t="s">
        <v>20</v>
      </c>
      <c r="D133" s="7" t="s">
        <v>63</v>
      </c>
      <c r="E133" s="7" t="s">
        <v>288</v>
      </c>
      <c r="F133" s="7" t="s">
        <v>51</v>
      </c>
      <c r="G133" s="7" t="s">
        <v>61</v>
      </c>
    </row>
    <row r="134" spans="1:18" x14ac:dyDescent="0.2">
      <c r="A134" s="7" t="s">
        <v>29</v>
      </c>
      <c r="B134" s="7" t="s">
        <v>19</v>
      </c>
      <c r="C134" s="7" t="s">
        <v>19</v>
      </c>
      <c r="D134" s="7" t="s">
        <v>44</v>
      </c>
      <c r="E134" s="7" t="s">
        <v>289</v>
      </c>
      <c r="F134" s="7" t="s">
        <v>27</v>
      </c>
      <c r="G134" s="7" t="s">
        <v>161</v>
      </c>
    </row>
    <row r="135" spans="1:18" x14ac:dyDescent="0.2">
      <c r="A135" s="7" t="s">
        <v>29</v>
      </c>
      <c r="B135" s="7" t="s">
        <v>19</v>
      </c>
      <c r="C135" s="7" t="s">
        <v>20</v>
      </c>
      <c r="D135" s="7" t="s">
        <v>30</v>
      </c>
      <c r="E135" s="7" t="s">
        <v>239</v>
      </c>
      <c r="F135" s="7" t="s">
        <v>32</v>
      </c>
      <c r="G135" s="7" t="s">
        <v>161</v>
      </c>
    </row>
    <row r="136" spans="1:18" x14ac:dyDescent="0.2">
      <c r="A136" s="7" t="s">
        <v>29</v>
      </c>
      <c r="B136" s="7" t="s">
        <v>19</v>
      </c>
      <c r="C136" s="7" t="s">
        <v>43</v>
      </c>
      <c r="D136" s="7" t="s">
        <v>44</v>
      </c>
      <c r="E136" s="7" t="s">
        <v>260</v>
      </c>
      <c r="F136" s="7" t="s">
        <v>27</v>
      </c>
      <c r="G136" s="7" t="s">
        <v>17</v>
      </c>
    </row>
    <row r="137" spans="1:18" x14ac:dyDescent="0.2">
      <c r="A137" s="7" t="s">
        <v>29</v>
      </c>
      <c r="B137" s="7" t="s">
        <v>19</v>
      </c>
      <c r="C137" s="7" t="s">
        <v>20</v>
      </c>
      <c r="D137" s="7" t="s">
        <v>163</v>
      </c>
      <c r="E137" s="7" t="s">
        <v>178</v>
      </c>
      <c r="F137" s="7" t="s">
        <v>27</v>
      </c>
      <c r="G137" s="7" t="s">
        <v>17</v>
      </c>
    </row>
    <row r="138" spans="1:18" x14ac:dyDescent="0.2">
      <c r="A138" s="7" t="s">
        <v>29</v>
      </c>
      <c r="B138" s="7" t="s">
        <v>19</v>
      </c>
      <c r="C138" s="7" t="s">
        <v>43</v>
      </c>
      <c r="D138" s="7" t="s">
        <v>30</v>
      </c>
      <c r="E138" s="7" t="s">
        <v>239</v>
      </c>
      <c r="F138" s="7" t="s">
        <v>51</v>
      </c>
      <c r="G138" s="7" t="s">
        <v>79</v>
      </c>
    </row>
    <row r="139" spans="1:18" x14ac:dyDescent="0.2">
      <c r="A139" s="7" t="s">
        <v>29</v>
      </c>
      <c r="B139" s="7" t="s">
        <v>19</v>
      </c>
      <c r="C139" s="7" t="s">
        <v>43</v>
      </c>
      <c r="D139" s="7" t="s">
        <v>44</v>
      </c>
      <c r="E139" s="7" t="s">
        <v>292</v>
      </c>
      <c r="F139" s="7" t="s">
        <v>27</v>
      </c>
      <c r="G139" s="7" t="s">
        <v>182</v>
      </c>
    </row>
    <row r="140" spans="1:18" x14ac:dyDescent="0.2">
      <c r="A140" s="7" t="s">
        <v>29</v>
      </c>
      <c r="B140" s="7" t="s">
        <v>25</v>
      </c>
      <c r="C140" s="7" t="s">
        <v>19</v>
      </c>
      <c r="D140" s="7" t="s">
        <v>44</v>
      </c>
      <c r="E140" s="7" t="s">
        <v>294</v>
      </c>
      <c r="F140" s="7" t="s">
        <v>16</v>
      </c>
      <c r="G140" s="7" t="s">
        <v>17</v>
      </c>
    </row>
    <row r="141" spans="1:18" x14ac:dyDescent="0.2">
      <c r="A141" s="7"/>
      <c r="B141" s="7"/>
      <c r="C141" s="7"/>
      <c r="D141" s="7"/>
      <c r="E141" s="7"/>
      <c r="F141" s="7"/>
      <c r="G141" s="7"/>
    </row>
    <row r="142" spans="1:18" x14ac:dyDescent="0.2">
      <c r="A142" s="22" t="s">
        <v>303</v>
      </c>
      <c r="B142" s="8">
        <v>60</v>
      </c>
      <c r="C142" s="8"/>
      <c r="D142" s="8"/>
      <c r="E142" s="8"/>
      <c r="F142" s="8"/>
      <c r="G142" s="8"/>
      <c r="H142" s="8"/>
      <c r="I142" s="8"/>
      <c r="K142" s="13" t="s">
        <v>305</v>
      </c>
    </row>
    <row r="143" spans="1:18" x14ac:dyDescent="0.2">
      <c r="A143" s="8" t="s">
        <v>14</v>
      </c>
      <c r="B143" s="8" t="s">
        <v>105</v>
      </c>
      <c r="C143" s="8" t="s">
        <v>296</v>
      </c>
      <c r="D143" s="8" t="s">
        <v>297</v>
      </c>
      <c r="E143" s="8" t="s">
        <v>298</v>
      </c>
      <c r="F143" s="8" t="s">
        <v>299</v>
      </c>
      <c r="G143" s="8" t="s">
        <v>300</v>
      </c>
      <c r="H143" s="8" t="s">
        <v>301</v>
      </c>
      <c r="I143" s="8" t="s">
        <v>302</v>
      </c>
      <c r="K143" s="11" t="s">
        <v>307</v>
      </c>
      <c r="L143" s="11" t="s">
        <v>308</v>
      </c>
      <c r="M143" s="11" t="s">
        <v>309</v>
      </c>
      <c r="N143" s="11" t="s">
        <v>310</v>
      </c>
      <c r="O143" s="11" t="s">
        <v>311</v>
      </c>
      <c r="P143" s="12" t="s">
        <v>312</v>
      </c>
      <c r="Q143" s="12" t="s">
        <v>313</v>
      </c>
      <c r="R143" s="11" t="s">
        <v>306</v>
      </c>
    </row>
    <row r="144" spans="1:18" x14ac:dyDescent="0.2">
      <c r="A144" s="9">
        <f>COUNTIF(D2:D61,"shopee*")</f>
        <v>53</v>
      </c>
      <c r="B144" s="9">
        <f>COUNTIF(D2:D61,"*LAZADA*")</f>
        <v>35</v>
      </c>
      <c r="C144" s="9">
        <f>COUNTIF(D2:D61,"*Amazon*")</f>
        <v>5</v>
      </c>
      <c r="D144" s="9">
        <f>COUNTIF(D2:D61,"*eBay*")</f>
        <v>6</v>
      </c>
      <c r="E144" s="9">
        <f>COUNTIF(D2:D61,"*JD CENTRA*")</f>
        <v>3</v>
      </c>
      <c r="F144" s="9">
        <f>COUNTIF(D2:D61,"*Instagram (Market)*")</f>
        <v>10</v>
      </c>
      <c r="G144" s="9">
        <f>COUNTIF(D2:D61,"*Facebook  (Market)*")</f>
        <v>12</v>
      </c>
      <c r="H144" s="9">
        <f>COUNTIF(D2:D61,"*LINE Shopping*")</f>
        <v>4</v>
      </c>
      <c r="I144" s="9">
        <f>COUNTIF(D2:D61,"*AliExpress*")</f>
        <v>4</v>
      </c>
      <c r="K144" s="9">
        <f>A145</f>
        <v>0.8833333333333333</v>
      </c>
      <c r="L144" s="9">
        <f>A150</f>
        <v>0.97402597402597402</v>
      </c>
      <c r="M144" s="9">
        <f>K144*L144</f>
        <v>0.86038961038961037</v>
      </c>
      <c r="N144" s="9">
        <f>K144^2</f>
        <v>0.78027777777777774</v>
      </c>
      <c r="O144" s="9">
        <f>L144^2</f>
        <v>0.94872659807724746</v>
      </c>
      <c r="P144" s="9">
        <f>SQRT(N153)</f>
        <v>1.1030261405182864</v>
      </c>
      <c r="Q144" s="9">
        <f>SQRT(O153)</f>
        <v>1.2049960651182983</v>
      </c>
      <c r="R144">
        <f>M153/(P144*Q144)</f>
        <v>0.87450213991475878</v>
      </c>
    </row>
    <row r="145" spans="1:23" x14ac:dyDescent="0.2">
      <c r="A145" s="9">
        <f>A144/$B$142</f>
        <v>0.8833333333333333</v>
      </c>
      <c r="B145" s="9">
        <f t="shared" ref="B145:F145" si="0">B144/$B$142</f>
        <v>0.58333333333333337</v>
      </c>
      <c r="C145" s="9">
        <f t="shared" si="0"/>
        <v>8.3333333333333329E-2</v>
      </c>
      <c r="D145" s="9">
        <f t="shared" si="0"/>
        <v>0.1</v>
      </c>
      <c r="E145" s="9">
        <f>E144/$B$142</f>
        <v>0.05</v>
      </c>
      <c r="F145" s="9">
        <f t="shared" si="0"/>
        <v>0.16666666666666666</v>
      </c>
      <c r="G145" s="9">
        <f>G144/$B$142</f>
        <v>0.2</v>
      </c>
      <c r="H145" s="9">
        <f>H144/$B$142</f>
        <v>6.6666666666666666E-2</v>
      </c>
      <c r="I145" s="9">
        <f>I144/$B$142</f>
        <v>6.6666666666666666E-2</v>
      </c>
      <c r="J145" s="8"/>
      <c r="K145" s="9">
        <f>B145</f>
        <v>0.58333333333333337</v>
      </c>
      <c r="L145" s="9">
        <f>B150</f>
        <v>0.24675324675324675</v>
      </c>
      <c r="M145" s="9">
        <f t="shared" ref="M145:M151" si="1">K145*L145</f>
        <v>0.14393939393939395</v>
      </c>
      <c r="N145" s="9">
        <f t="shared" ref="N145:N152" si="2">K145^2</f>
        <v>0.34027777777777785</v>
      </c>
      <c r="O145" s="9">
        <f t="shared" ref="O145:O152" si="3">L145^2</f>
        <v>6.088716478326868E-2</v>
      </c>
    </row>
    <row r="146" spans="1:23" x14ac:dyDescent="0.2">
      <c r="K146" s="9">
        <f>C145</f>
        <v>8.3333333333333329E-2</v>
      </c>
      <c r="L146" s="9">
        <f>C150</f>
        <v>2.5974025974025976E-2</v>
      </c>
      <c r="M146" s="9">
        <f t="shared" si="1"/>
        <v>2.1645021645021645E-3</v>
      </c>
      <c r="N146" s="9">
        <f t="shared" si="2"/>
        <v>6.9444444444444441E-3</v>
      </c>
      <c r="O146" s="9">
        <f t="shared" si="3"/>
        <v>6.7465002529937604E-4</v>
      </c>
    </row>
    <row r="147" spans="1:23" x14ac:dyDescent="0.2">
      <c r="A147" s="16" t="s">
        <v>304</v>
      </c>
      <c r="B147" s="10">
        <v>77</v>
      </c>
      <c r="K147" s="9">
        <f>D145</f>
        <v>0.1</v>
      </c>
      <c r="L147" s="9">
        <f>D150</f>
        <v>0</v>
      </c>
      <c r="M147" s="9">
        <f t="shared" si="1"/>
        <v>0</v>
      </c>
      <c r="N147" s="9">
        <f t="shared" si="2"/>
        <v>1.0000000000000002E-2</v>
      </c>
      <c r="O147" s="9">
        <f t="shared" si="3"/>
        <v>0</v>
      </c>
    </row>
    <row r="148" spans="1:23" x14ac:dyDescent="0.2">
      <c r="A148" s="8" t="s">
        <v>14</v>
      </c>
      <c r="B148" s="8" t="s">
        <v>105</v>
      </c>
      <c r="C148" s="8" t="s">
        <v>296</v>
      </c>
      <c r="D148" s="8" t="s">
        <v>297</v>
      </c>
      <c r="E148" s="8" t="s">
        <v>298</v>
      </c>
      <c r="F148" s="8" t="s">
        <v>299</v>
      </c>
      <c r="G148" s="8" t="s">
        <v>300</v>
      </c>
      <c r="H148" s="8" t="s">
        <v>301</v>
      </c>
      <c r="I148" s="9" t="s">
        <v>302</v>
      </c>
      <c r="K148" s="9">
        <f>E145</f>
        <v>0.05</v>
      </c>
      <c r="L148" s="9">
        <f>E150</f>
        <v>2.5974025974025976E-2</v>
      </c>
      <c r="M148" s="9">
        <f t="shared" si="1"/>
        <v>1.2987012987012989E-3</v>
      </c>
      <c r="N148" s="9">
        <f t="shared" si="2"/>
        <v>2.5000000000000005E-3</v>
      </c>
      <c r="O148" s="9">
        <f t="shared" si="3"/>
        <v>6.7465002529937604E-4</v>
      </c>
    </row>
    <row r="149" spans="1:23" x14ac:dyDescent="0.2">
      <c r="A149" s="9">
        <f>COUNTIF(D64:D140,"shopee*")</f>
        <v>75</v>
      </c>
      <c r="B149" s="9">
        <f>COUNTIF(D64:D140,"*LAZADA*")</f>
        <v>19</v>
      </c>
      <c r="C149" s="9">
        <f>COUNTIF(D64:D140,"*Amazon*")</f>
        <v>2</v>
      </c>
      <c r="D149" s="9">
        <f>COUNTIF(D64:D140,"*eBay*")</f>
        <v>0</v>
      </c>
      <c r="E149" s="9">
        <f>COUNTIF(D64:D140,"*JD CENTRA*")</f>
        <v>2</v>
      </c>
      <c r="F149" s="9">
        <f>COUNTIF(D64:D140,"*Instagram (Market)*")</f>
        <v>45</v>
      </c>
      <c r="G149" s="9">
        <f>COUNTIF(D64:D140,"*Facebook  (Market)*")</f>
        <v>15</v>
      </c>
      <c r="H149" s="9">
        <f>COUNTIF(D64:D140,"*LINE Shopping*")</f>
        <v>19</v>
      </c>
      <c r="I149" s="9">
        <f>COUNTIF(D64:D140,"*AliExpress*")</f>
        <v>2</v>
      </c>
      <c r="K149" s="9">
        <f>F145</f>
        <v>0.16666666666666666</v>
      </c>
      <c r="L149" s="9">
        <f>F150</f>
        <v>0.58441558441558439</v>
      </c>
      <c r="M149" s="9">
        <f t="shared" si="1"/>
        <v>9.7402597402597393E-2</v>
      </c>
      <c r="N149" s="9">
        <f t="shared" si="2"/>
        <v>2.7777777777777776E-2</v>
      </c>
      <c r="O149" s="9">
        <f t="shared" si="3"/>
        <v>0.34154157530780904</v>
      </c>
    </row>
    <row r="150" spans="1:23" x14ac:dyDescent="0.2">
      <c r="A150" s="9">
        <f>A149/$B$147</f>
        <v>0.97402597402597402</v>
      </c>
      <c r="B150" s="9">
        <f t="shared" ref="B150:I150" si="4">B149/$B$147</f>
        <v>0.24675324675324675</v>
      </c>
      <c r="C150" s="9">
        <f t="shared" si="4"/>
        <v>2.5974025974025976E-2</v>
      </c>
      <c r="D150" s="9">
        <f t="shared" si="4"/>
        <v>0</v>
      </c>
      <c r="E150" s="9">
        <f t="shared" si="4"/>
        <v>2.5974025974025976E-2</v>
      </c>
      <c r="F150" s="9">
        <f t="shared" si="4"/>
        <v>0.58441558441558439</v>
      </c>
      <c r="G150" s="9">
        <f t="shared" si="4"/>
        <v>0.19480519480519481</v>
      </c>
      <c r="H150" s="9">
        <f t="shared" si="4"/>
        <v>0.24675324675324675</v>
      </c>
      <c r="I150" s="9">
        <f t="shared" si="4"/>
        <v>2.5974025974025976E-2</v>
      </c>
      <c r="K150" s="9">
        <f>G145</f>
        <v>0.2</v>
      </c>
      <c r="L150" s="9">
        <f>G150</f>
        <v>0.19480519480519481</v>
      </c>
      <c r="M150" s="9">
        <f t="shared" si="1"/>
        <v>3.8961038961038967E-2</v>
      </c>
      <c r="N150" s="9">
        <f t="shared" si="2"/>
        <v>4.0000000000000008E-2</v>
      </c>
      <c r="O150" s="9">
        <f t="shared" si="3"/>
        <v>3.7949063923089901E-2</v>
      </c>
    </row>
    <row r="151" spans="1:23" x14ac:dyDescent="0.2">
      <c r="K151" s="9">
        <f>H145</f>
        <v>6.6666666666666666E-2</v>
      </c>
      <c r="L151" s="9">
        <f>H150</f>
        <v>0.24675324675324675</v>
      </c>
      <c r="M151" s="9">
        <f t="shared" si="1"/>
        <v>1.6450216450216451E-2</v>
      </c>
      <c r="N151" s="9">
        <f t="shared" si="2"/>
        <v>4.4444444444444444E-3</v>
      </c>
      <c r="O151" s="9">
        <f t="shared" si="3"/>
        <v>6.088716478326868E-2</v>
      </c>
    </row>
    <row r="152" spans="1:23" x14ac:dyDescent="0.2">
      <c r="K152" s="9">
        <f>I145</f>
        <v>6.6666666666666666E-2</v>
      </c>
      <c r="L152" s="9">
        <f>I150</f>
        <v>2.5974025974025976E-2</v>
      </c>
      <c r="M152" s="9">
        <f>K152*L152</f>
        <v>1.7316017316017316E-3</v>
      </c>
      <c r="N152" s="9">
        <f t="shared" si="2"/>
        <v>4.4444444444444444E-3</v>
      </c>
      <c r="O152" s="9">
        <f t="shared" si="3"/>
        <v>6.7465002529937604E-4</v>
      </c>
    </row>
    <row r="153" spans="1:23" x14ac:dyDescent="0.2">
      <c r="K153" s="14">
        <f>SUM(K144:K152)</f>
        <v>2.2000000000000006</v>
      </c>
      <c r="L153" s="14">
        <f t="shared" ref="L153:M153" si="5">SUM(L144:L152)</f>
        <v>2.3246753246753245</v>
      </c>
      <c r="M153" s="14">
        <f t="shared" si="5"/>
        <v>1.1623376623376624</v>
      </c>
      <c r="N153" s="14">
        <f>SUM(N144:N152)</f>
        <v>1.2166666666666666</v>
      </c>
      <c r="O153" s="14">
        <f>SUM(O144:O152)</f>
        <v>1.4520155169505822</v>
      </c>
    </row>
    <row r="155" spans="1:23" x14ac:dyDescent="0.2">
      <c r="A155" s="16" t="s">
        <v>315</v>
      </c>
      <c r="B155" s="9">
        <v>60</v>
      </c>
    </row>
    <row r="156" spans="1:23" x14ac:dyDescent="0.2">
      <c r="A156" s="15" t="s">
        <v>15</v>
      </c>
      <c r="B156" s="15" t="s">
        <v>54</v>
      </c>
      <c r="C156" s="15" t="s">
        <v>316</v>
      </c>
      <c r="D156" s="15" t="s">
        <v>317</v>
      </c>
      <c r="E156" s="15" t="s">
        <v>318</v>
      </c>
      <c r="F156" s="15" t="s">
        <v>319</v>
      </c>
      <c r="G156" s="15" t="s">
        <v>320</v>
      </c>
      <c r="H156" s="15" t="s">
        <v>321</v>
      </c>
      <c r="I156" s="15" t="s">
        <v>70</v>
      </c>
      <c r="J156" s="15" t="s">
        <v>322</v>
      </c>
      <c r="K156" s="15" t="s">
        <v>323</v>
      </c>
      <c r="L156" s="15" t="s">
        <v>282</v>
      </c>
      <c r="M156" s="15" t="s">
        <v>324</v>
      </c>
      <c r="P156" s="16" t="s">
        <v>314</v>
      </c>
    </row>
    <row r="157" spans="1:23" x14ac:dyDescent="0.2">
      <c r="A157" s="9">
        <f>COUNTIF(E2:E61,"เสื้อผ้า / แฟชั่น*")</f>
        <v>17</v>
      </c>
      <c r="B157" s="9">
        <f>COUNTIF(E2:E61,"*ของใช้ส่วนตัว*")</f>
        <v>30</v>
      </c>
      <c r="C157" s="9">
        <f>COUNTIF(E2:E61,"*เครื่องประดับ*")</f>
        <v>5</v>
      </c>
      <c r="D157" s="9">
        <f>COUNTIF(E2:E61,"*อาหารเสริม / สุขภาพ ความงาม*")</f>
        <v>6</v>
      </c>
      <c r="E157" s="9">
        <f>COUNTIF(E2:E61,"*เครื่องเขียน / หนังสือ*")</f>
        <v>15</v>
      </c>
      <c r="F157" s="9">
        <f>COUNTIF(E2:E61,"*เครื่องใช้ไฟฟ้าภายในบ้าน*")</f>
        <v>18</v>
      </c>
      <c r="G157" s="9">
        <f>COUNTIF(E2:E61,"*อุปกรณ์กีฬา*")</f>
        <v>11</v>
      </c>
      <c r="H157" s="9">
        <f>COUNTIF(E2:E61,"*อุปกรณ์ท่องเที่ยว*")</f>
        <v>4</v>
      </c>
      <c r="I157" s="9">
        <f>COUNTIF(E2:E61,"*อุปกรณ์อิเล็กทรอนิกส์ / อุปกรณ์เสริม*")</f>
        <v>46</v>
      </c>
      <c r="J157" s="9">
        <f>COUNTIF(E2:E61,"*ยานยนต์ / อุปกรณ์เสริม*")</f>
        <v>4</v>
      </c>
      <c r="K157" s="9">
        <f>COUNTIF(E2:E61,"*เฟอร์นิเจอร์ / ของตกแต่งบ้าน*")</f>
        <v>7</v>
      </c>
      <c r="L157" s="9">
        <f>COUNTIF(E2:E61,"*อาหาร / ขนม*")</f>
        <v>5</v>
      </c>
      <c r="M157" s="9">
        <v>0</v>
      </c>
      <c r="P157" s="11" t="s">
        <v>307</v>
      </c>
      <c r="Q157" s="11" t="s">
        <v>308</v>
      </c>
      <c r="R157" s="11" t="s">
        <v>309</v>
      </c>
      <c r="S157" s="11" t="s">
        <v>310</v>
      </c>
      <c r="T157" s="11" t="s">
        <v>311</v>
      </c>
      <c r="U157" s="12" t="s">
        <v>312</v>
      </c>
      <c r="V157" s="12" t="s">
        <v>313</v>
      </c>
      <c r="W157" s="11" t="s">
        <v>306</v>
      </c>
    </row>
    <row r="158" spans="1:23" x14ac:dyDescent="0.2">
      <c r="A158" s="9">
        <f>A157/$B$155</f>
        <v>0.28333333333333333</v>
      </c>
      <c r="B158" s="9">
        <f t="shared" ref="B158:M158" si="6">B157/$B$155</f>
        <v>0.5</v>
      </c>
      <c r="C158" s="9">
        <f t="shared" si="6"/>
        <v>8.3333333333333329E-2</v>
      </c>
      <c r="D158" s="9">
        <f t="shared" si="6"/>
        <v>0.1</v>
      </c>
      <c r="E158" s="9">
        <f t="shared" si="6"/>
        <v>0.25</v>
      </c>
      <c r="F158" s="9">
        <f t="shared" si="6"/>
        <v>0.3</v>
      </c>
      <c r="G158" s="9">
        <f t="shared" si="6"/>
        <v>0.18333333333333332</v>
      </c>
      <c r="H158" s="9">
        <f t="shared" si="6"/>
        <v>6.6666666666666666E-2</v>
      </c>
      <c r="I158" s="9">
        <f t="shared" si="6"/>
        <v>0.76666666666666672</v>
      </c>
      <c r="J158" s="9">
        <f t="shared" si="6"/>
        <v>6.6666666666666666E-2</v>
      </c>
      <c r="K158" s="9">
        <f t="shared" si="6"/>
        <v>0.11666666666666667</v>
      </c>
      <c r="L158" s="9">
        <f t="shared" si="6"/>
        <v>8.3333333333333329E-2</v>
      </c>
      <c r="M158" s="9">
        <f t="shared" si="6"/>
        <v>0</v>
      </c>
      <c r="P158" s="9">
        <f>A158</f>
        <v>0.28333333333333333</v>
      </c>
      <c r="Q158" s="9">
        <f>A163</f>
        <v>0.83116883116883122</v>
      </c>
      <c r="R158" s="9">
        <f>P158*Q158</f>
        <v>0.23549783549783551</v>
      </c>
      <c r="S158" s="9">
        <f>P158^2</f>
        <v>8.0277777777777767E-2</v>
      </c>
      <c r="T158" s="9">
        <f>Q158^2</f>
        <v>0.69084162590656106</v>
      </c>
      <c r="U158" s="9">
        <f>SQRT(S171)</f>
        <v>1.0726395273136058</v>
      </c>
      <c r="V158" s="9">
        <f>SQRT(T171)</f>
        <v>1.5656219864382839</v>
      </c>
      <c r="W158" s="9">
        <f>R171/(U158*V158)</f>
        <v>0.73918090296093586</v>
      </c>
    </row>
    <row r="159" spans="1:23" x14ac:dyDescent="0.2">
      <c r="P159" s="9">
        <f>B158</f>
        <v>0.5</v>
      </c>
      <c r="Q159" s="9">
        <f>B163</f>
        <v>0.76623376623376627</v>
      </c>
      <c r="R159" s="9">
        <f t="shared" ref="R159:R170" si="7">P159*Q159</f>
        <v>0.38311688311688313</v>
      </c>
      <c r="S159" s="9">
        <f t="shared" ref="S159:S170" si="8">P159^2</f>
        <v>0.25</v>
      </c>
      <c r="T159" s="9">
        <f t="shared" ref="T159:T170" si="9">Q159^2</f>
        <v>0.58711418451678199</v>
      </c>
    </row>
    <row r="160" spans="1:23" x14ac:dyDescent="0.2">
      <c r="A160" s="16" t="s">
        <v>325</v>
      </c>
      <c r="B160" s="9">
        <v>77</v>
      </c>
      <c r="P160" s="9">
        <f>C158</f>
        <v>8.3333333333333329E-2</v>
      </c>
      <c r="Q160" s="9">
        <f>C163</f>
        <v>0.44155844155844154</v>
      </c>
      <c r="R160" s="9">
        <f t="shared" si="7"/>
        <v>3.6796536796536793E-2</v>
      </c>
      <c r="S160" s="9">
        <f t="shared" si="8"/>
        <v>6.9444444444444441E-3</v>
      </c>
      <c r="T160" s="9">
        <f t="shared" si="9"/>
        <v>0.19497385731151964</v>
      </c>
    </row>
    <row r="161" spans="1:23" x14ac:dyDescent="0.2">
      <c r="A161" s="15" t="s">
        <v>15</v>
      </c>
      <c r="B161" s="15" t="s">
        <v>54</v>
      </c>
      <c r="C161" s="15" t="s">
        <v>316</v>
      </c>
      <c r="D161" s="15" t="s">
        <v>317</v>
      </c>
      <c r="E161" s="15" t="s">
        <v>318</v>
      </c>
      <c r="F161" s="15" t="s">
        <v>319</v>
      </c>
      <c r="G161" s="15" t="s">
        <v>320</v>
      </c>
      <c r="H161" s="15" t="s">
        <v>321</v>
      </c>
      <c r="I161" s="15" t="s">
        <v>70</v>
      </c>
      <c r="J161" s="15" t="s">
        <v>322</v>
      </c>
      <c r="K161" s="15" t="s">
        <v>323</v>
      </c>
      <c r="L161" s="15" t="s">
        <v>282</v>
      </c>
      <c r="M161" s="15" t="s">
        <v>324</v>
      </c>
      <c r="P161" s="9">
        <f>D158</f>
        <v>0.1</v>
      </c>
      <c r="Q161" s="9">
        <f>D163</f>
        <v>0.48051948051948051</v>
      </c>
      <c r="R161" s="9">
        <f t="shared" si="7"/>
        <v>4.8051948051948054E-2</v>
      </c>
      <c r="S161" s="9">
        <f t="shared" si="8"/>
        <v>1.0000000000000002E-2</v>
      </c>
      <c r="T161" s="9">
        <f t="shared" si="9"/>
        <v>0.23089897115871141</v>
      </c>
    </row>
    <row r="162" spans="1:23" x14ac:dyDescent="0.2">
      <c r="A162" s="9">
        <f>COUNTIF(E64:E140,"เสื้อผ้า / แฟชั่น*")</f>
        <v>64</v>
      </c>
      <c r="B162" s="9">
        <f>COUNTIF(E64:E140,"*ของใช้ส่วนตัว*")</f>
        <v>59</v>
      </c>
      <c r="C162" s="9">
        <f>COUNTIF(E64:E140,"*เครื่องประดับ*")</f>
        <v>34</v>
      </c>
      <c r="D162" s="9">
        <f>COUNTIF(E64:E140,"*อาหารเสริม / สุขภาพ ความงาม*")</f>
        <v>37</v>
      </c>
      <c r="E162" s="9">
        <f>COUNTIF(E64:E140,"*เครื่องเขียน / หนังสือ*")</f>
        <v>32</v>
      </c>
      <c r="F162" s="9">
        <f>COUNTIF(E64:E140,"*เครื่องใช้ไฟฟ้าภายในบ้าน*")</f>
        <v>13</v>
      </c>
      <c r="G162" s="9">
        <f>COUNTIF(E64:E140,"*อุปกรณ์กีฬา*")</f>
        <v>3</v>
      </c>
      <c r="H162" s="9">
        <f>COUNTIF(E64:E140,"*อุปกรณ์ท่องเที่ยว*")</f>
        <v>2</v>
      </c>
      <c r="I162" s="9">
        <f>COUNTIF(E64:E140,"*อุปกรณ์อิเล็กทรอนิกส์ / อุปกรณ์เสริม*")</f>
        <v>29</v>
      </c>
      <c r="J162" s="9">
        <f>COUNTIF(E64:E140,"*ยานยนต์ / อุปกรณ์เสริม*")</f>
        <v>0</v>
      </c>
      <c r="K162" s="9">
        <f>COUNTIF(E64:E140,"*เฟอร์นิเจอร์ / ของตกแต่งบ้าน*")</f>
        <v>28</v>
      </c>
      <c r="L162" s="9">
        <f>COUNTIF(E64:E140,"*อาหาร / ขนม*")</f>
        <v>40</v>
      </c>
      <c r="M162" s="9">
        <v>0</v>
      </c>
      <c r="P162" s="9">
        <f>E158</f>
        <v>0.25</v>
      </c>
      <c r="Q162" s="9">
        <f>E163</f>
        <v>0.41558441558441561</v>
      </c>
      <c r="R162" s="9">
        <f t="shared" si="7"/>
        <v>0.1038961038961039</v>
      </c>
      <c r="S162" s="9">
        <f t="shared" si="8"/>
        <v>6.25E-2</v>
      </c>
      <c r="T162" s="9">
        <f t="shared" si="9"/>
        <v>0.17271040647664027</v>
      </c>
    </row>
    <row r="163" spans="1:23" x14ac:dyDescent="0.2">
      <c r="A163" s="9">
        <f>A162/$B$160</f>
        <v>0.83116883116883122</v>
      </c>
      <c r="B163" s="9">
        <f t="shared" ref="B163:M163" si="10">B162/$B$160</f>
        <v>0.76623376623376627</v>
      </c>
      <c r="C163" s="9">
        <f t="shared" si="10"/>
        <v>0.44155844155844154</v>
      </c>
      <c r="D163" s="9">
        <f t="shared" si="10"/>
        <v>0.48051948051948051</v>
      </c>
      <c r="E163" s="9">
        <f t="shared" si="10"/>
        <v>0.41558441558441561</v>
      </c>
      <c r="F163" s="9">
        <f t="shared" si="10"/>
        <v>0.16883116883116883</v>
      </c>
      <c r="G163" s="9">
        <f t="shared" si="10"/>
        <v>3.896103896103896E-2</v>
      </c>
      <c r="H163" s="9">
        <f t="shared" si="10"/>
        <v>2.5974025974025976E-2</v>
      </c>
      <c r="I163" s="9">
        <f t="shared" si="10"/>
        <v>0.37662337662337664</v>
      </c>
      <c r="J163" s="9">
        <f t="shared" si="10"/>
        <v>0</v>
      </c>
      <c r="K163" s="9">
        <f t="shared" si="10"/>
        <v>0.36363636363636365</v>
      </c>
      <c r="L163" s="9">
        <f t="shared" si="10"/>
        <v>0.51948051948051943</v>
      </c>
      <c r="M163" s="9">
        <f t="shared" si="10"/>
        <v>0</v>
      </c>
      <c r="P163" s="9">
        <f>F158</f>
        <v>0.3</v>
      </c>
      <c r="Q163" s="9">
        <f>F163</f>
        <v>0.16883116883116883</v>
      </c>
      <c r="R163" s="9">
        <f t="shared" si="7"/>
        <v>5.0649350649350645E-2</v>
      </c>
      <c r="S163" s="9">
        <f t="shared" si="8"/>
        <v>0.09</v>
      </c>
      <c r="T163" s="9">
        <f t="shared" si="9"/>
        <v>2.8503963568898633E-2</v>
      </c>
    </row>
    <row r="164" spans="1:23" x14ac:dyDescent="0.2">
      <c r="H164" s="9"/>
      <c r="P164" s="9">
        <f>G158</f>
        <v>0.18333333333333332</v>
      </c>
      <c r="Q164" s="9">
        <f>G163</f>
        <v>3.896103896103896E-2</v>
      </c>
      <c r="R164" s="9">
        <f t="shared" si="7"/>
        <v>7.1428571428571418E-3</v>
      </c>
      <c r="S164" s="9">
        <f t="shared" si="8"/>
        <v>3.3611111111111105E-2</v>
      </c>
      <c r="T164" s="9">
        <f t="shared" si="9"/>
        <v>1.5179625569235959E-3</v>
      </c>
    </row>
    <row r="165" spans="1:23" x14ac:dyDescent="0.2">
      <c r="A165" s="16" t="s">
        <v>330</v>
      </c>
      <c r="B165" s="9">
        <v>60</v>
      </c>
      <c r="H165" s="11"/>
      <c r="I165" s="11"/>
      <c r="J165" s="11"/>
      <c r="K165" s="11"/>
      <c r="L165" s="11"/>
      <c r="M165" s="12"/>
      <c r="N165" s="12"/>
      <c r="O165" s="11"/>
      <c r="P165" s="9">
        <f>H158</f>
        <v>6.6666666666666666E-2</v>
      </c>
      <c r="Q165" s="9">
        <f>H163</f>
        <v>2.5974025974025976E-2</v>
      </c>
      <c r="R165" s="9">
        <f t="shared" si="7"/>
        <v>1.7316017316017316E-3</v>
      </c>
      <c r="S165" s="9">
        <f t="shared" si="8"/>
        <v>4.4444444444444444E-3</v>
      </c>
      <c r="T165" s="9">
        <f t="shared" si="9"/>
        <v>6.7465002529937604E-4</v>
      </c>
    </row>
    <row r="166" spans="1:23" x14ac:dyDescent="0.2">
      <c r="A166" s="17" t="s">
        <v>17</v>
      </c>
      <c r="B166" s="18" t="s">
        <v>119</v>
      </c>
      <c r="C166" s="17" t="s">
        <v>116</v>
      </c>
      <c r="D166" s="17" t="s">
        <v>328</v>
      </c>
      <c r="E166" s="17" t="s">
        <v>182</v>
      </c>
      <c r="F166" s="17" t="s">
        <v>56</v>
      </c>
      <c r="G166" s="17" t="s">
        <v>329</v>
      </c>
      <c r="H166" s="17"/>
      <c r="P166" s="9">
        <f>I158</f>
        <v>0.76666666666666672</v>
      </c>
      <c r="Q166" s="9">
        <f>I163</f>
        <v>0.37662337662337664</v>
      </c>
      <c r="R166" s="9">
        <f t="shared" si="7"/>
        <v>0.28874458874458875</v>
      </c>
      <c r="S166" s="9">
        <f t="shared" si="8"/>
        <v>0.58777777777777784</v>
      </c>
      <c r="T166" s="9">
        <f t="shared" si="9"/>
        <v>0.14184516781919379</v>
      </c>
    </row>
    <row r="167" spans="1:23" x14ac:dyDescent="0.2">
      <c r="A167" s="9">
        <f>COUNTIF(G2:G61,"*Kerry Express*")</f>
        <v>49</v>
      </c>
      <c r="B167" s="9">
        <f>COUNTIF(G2:G61,"*J&amp;T Express*")</f>
        <v>29</v>
      </c>
      <c r="C167" s="9">
        <f>COUNTIF(G2:G61,"*Flash*")</f>
        <v>26</v>
      </c>
      <c r="D167" s="9">
        <f>COUNTIF(G2:G61,"*BEST Express*")</f>
        <v>6</v>
      </c>
      <c r="E167" s="9">
        <f>COUNTIF(G2:G61,"*ThaiPost*")</f>
        <v>18</v>
      </c>
      <c r="F167" s="9">
        <f>COUNTIF(G2:G61,"*DHL Express*")</f>
        <v>15</v>
      </c>
      <c r="G167" s="9">
        <f>COUNTIF(G2:G61,"*Ninja Van*")</f>
        <v>6</v>
      </c>
      <c r="H167" s="9"/>
      <c r="P167" s="9">
        <f>J158</f>
        <v>6.6666666666666666E-2</v>
      </c>
      <c r="Q167" s="9">
        <f>J163</f>
        <v>0</v>
      </c>
      <c r="R167" s="9">
        <f t="shared" si="7"/>
        <v>0</v>
      </c>
      <c r="S167" s="9">
        <f t="shared" si="8"/>
        <v>4.4444444444444444E-3</v>
      </c>
      <c r="T167" s="9">
        <f t="shared" si="9"/>
        <v>0</v>
      </c>
    </row>
    <row r="168" spans="1:23" x14ac:dyDescent="0.2">
      <c r="A168" s="9">
        <f>A167/$B$165</f>
        <v>0.81666666666666665</v>
      </c>
      <c r="B168" s="9">
        <f t="shared" ref="B168:G168" si="11">B167/$B$165</f>
        <v>0.48333333333333334</v>
      </c>
      <c r="C168" s="9">
        <f t="shared" si="11"/>
        <v>0.43333333333333335</v>
      </c>
      <c r="D168" s="9">
        <f t="shared" si="11"/>
        <v>0.1</v>
      </c>
      <c r="E168" s="9">
        <f t="shared" si="11"/>
        <v>0.3</v>
      </c>
      <c r="F168" s="9">
        <f t="shared" si="11"/>
        <v>0.25</v>
      </c>
      <c r="G168" s="9">
        <f t="shared" si="11"/>
        <v>0.1</v>
      </c>
      <c r="P168" s="9">
        <f>K158</f>
        <v>0.11666666666666667</v>
      </c>
      <c r="Q168" s="9">
        <f>K163</f>
        <v>0.36363636363636365</v>
      </c>
      <c r="R168" s="9">
        <f t="shared" si="7"/>
        <v>4.2424242424242427E-2</v>
      </c>
      <c r="S168" s="9">
        <f t="shared" si="8"/>
        <v>1.3611111111111112E-2</v>
      </c>
      <c r="T168" s="9">
        <f t="shared" si="9"/>
        <v>0.13223140495867769</v>
      </c>
    </row>
    <row r="169" spans="1:23" x14ac:dyDescent="0.2">
      <c r="P169" s="9">
        <f>L158</f>
        <v>8.3333333333333329E-2</v>
      </c>
      <c r="Q169" s="9">
        <f>L163</f>
        <v>0.51948051948051943</v>
      </c>
      <c r="R169" s="9">
        <f t="shared" si="7"/>
        <v>4.3290043290043281E-2</v>
      </c>
      <c r="S169" s="9">
        <f t="shared" si="8"/>
        <v>6.9444444444444441E-3</v>
      </c>
      <c r="T169" s="9">
        <f t="shared" si="9"/>
        <v>0.2698600101197503</v>
      </c>
    </row>
    <row r="170" spans="1:23" x14ac:dyDescent="0.2">
      <c r="A170" s="16" t="s">
        <v>330</v>
      </c>
      <c r="B170">
        <v>77</v>
      </c>
      <c r="P170" s="9">
        <f>M158</f>
        <v>0</v>
      </c>
      <c r="Q170" s="9">
        <f>M163</f>
        <v>0</v>
      </c>
      <c r="R170" s="9">
        <f t="shared" si="7"/>
        <v>0</v>
      </c>
      <c r="S170" s="9">
        <f t="shared" si="8"/>
        <v>0</v>
      </c>
      <c r="T170" s="9">
        <f t="shared" si="9"/>
        <v>0</v>
      </c>
    </row>
    <row r="171" spans="1:23" x14ac:dyDescent="0.2">
      <c r="A171" s="17" t="s">
        <v>17</v>
      </c>
      <c r="B171" s="18" t="s">
        <v>119</v>
      </c>
      <c r="C171" s="17" t="s">
        <v>116</v>
      </c>
      <c r="D171" s="17" t="s">
        <v>328</v>
      </c>
      <c r="E171" s="17" t="s">
        <v>182</v>
      </c>
      <c r="F171" s="17" t="s">
        <v>56</v>
      </c>
      <c r="G171" s="17" t="s">
        <v>329</v>
      </c>
      <c r="P171" s="14">
        <f>SUM(P158:P170)</f>
        <v>2.8000000000000007</v>
      </c>
      <c r="Q171" s="14">
        <f>SUM(Q158:Q170)</f>
        <v>4.4285714285714279</v>
      </c>
      <c r="R171" s="14">
        <f>SUM(R158:R170)</f>
        <v>1.2413419913419914</v>
      </c>
      <c r="S171" s="14">
        <f>SUM(S158:S170)</f>
        <v>1.1505555555555556</v>
      </c>
      <c r="T171" s="14">
        <f>SUM(T158:T170)</f>
        <v>2.4511722044189579</v>
      </c>
    </row>
    <row r="172" spans="1:23" x14ac:dyDescent="0.2">
      <c r="A172" s="9">
        <f>COUNTIF(G64:G140,"*Kerry Express*")</f>
        <v>61</v>
      </c>
      <c r="B172" s="9">
        <f>COUNTIF(G64:G140,"*J&amp;T Express*")</f>
        <v>38</v>
      </c>
      <c r="C172" s="9">
        <f>COUNTIF(G64:G140,"*Flash*")</f>
        <v>49</v>
      </c>
      <c r="D172" s="9">
        <f>COUNTIF(G64:G140,"*BEST Express*")</f>
        <v>10</v>
      </c>
      <c r="E172" s="9">
        <f>COUNTIF(G64:G140,"*ThaiPost*")</f>
        <v>39</v>
      </c>
      <c r="F172" s="9">
        <f>COUNTIF(G64:G140,"*DHL Express*")</f>
        <v>21</v>
      </c>
      <c r="G172" s="9">
        <f>COUNTIF(G64:G140,"*Ninja Van*")</f>
        <v>6</v>
      </c>
    </row>
    <row r="173" spans="1:23" x14ac:dyDescent="0.2">
      <c r="A173" s="9">
        <f>A172/$B$170</f>
        <v>0.79220779220779225</v>
      </c>
      <c r="B173" s="9">
        <f t="shared" ref="B173:G173" si="12">B172/$B$170</f>
        <v>0.4935064935064935</v>
      </c>
      <c r="C173" s="9">
        <f t="shared" si="12"/>
        <v>0.63636363636363635</v>
      </c>
      <c r="D173" s="9">
        <f t="shared" si="12"/>
        <v>0.12987012987012986</v>
      </c>
      <c r="E173" s="9">
        <f t="shared" si="12"/>
        <v>0.50649350649350644</v>
      </c>
      <c r="F173" s="9">
        <f t="shared" si="12"/>
        <v>0.27272727272727271</v>
      </c>
      <c r="G173" s="9">
        <f t="shared" si="12"/>
        <v>7.792207792207792E-2</v>
      </c>
      <c r="P173" s="13" t="s">
        <v>326</v>
      </c>
    </row>
    <row r="174" spans="1:23" x14ac:dyDescent="0.2">
      <c r="P174" s="11" t="s">
        <v>307</v>
      </c>
      <c r="Q174" s="11" t="s">
        <v>308</v>
      </c>
      <c r="R174" s="11" t="s">
        <v>309</v>
      </c>
      <c r="S174" s="11" t="s">
        <v>310</v>
      </c>
      <c r="T174" s="11" t="s">
        <v>311</v>
      </c>
      <c r="U174" s="12" t="s">
        <v>312</v>
      </c>
      <c r="V174" s="12" t="s">
        <v>313</v>
      </c>
      <c r="W174" s="11" t="s">
        <v>306</v>
      </c>
    </row>
    <row r="175" spans="1:23" x14ac:dyDescent="0.2">
      <c r="A175" s="21" t="s">
        <v>332</v>
      </c>
      <c r="C175" s="9">
        <v>60</v>
      </c>
      <c r="P175" s="9">
        <f>A168</f>
        <v>0.81666666666666665</v>
      </c>
      <c r="Q175" s="9">
        <f>A173</f>
        <v>0.79220779220779225</v>
      </c>
      <c r="R175" s="9">
        <f>P175*Q175</f>
        <v>0.64696969696969697</v>
      </c>
      <c r="S175" s="9">
        <f>P175^2</f>
        <v>0.66694444444444445</v>
      </c>
      <c r="T175" s="9">
        <f>Q175^2</f>
        <v>0.62759318603474457</v>
      </c>
      <c r="U175" s="9">
        <f>SQRT(S182)</f>
        <v>1.122868350846765</v>
      </c>
      <c r="V175" s="9">
        <f>SQRT(T182)</f>
        <v>1.2766966989552735</v>
      </c>
      <c r="W175" s="9">
        <f>R182/(U175*V175)</f>
        <v>0.97809804683546187</v>
      </c>
    </row>
    <row r="176" spans="1:23" x14ac:dyDescent="0.2">
      <c r="A176" s="19" t="s">
        <v>13</v>
      </c>
      <c r="B176" s="20" t="s">
        <v>25</v>
      </c>
      <c r="C176" s="20" t="s">
        <v>19</v>
      </c>
      <c r="D176" s="20" t="s">
        <v>20</v>
      </c>
      <c r="E176" s="20" t="s">
        <v>43</v>
      </c>
      <c r="F176" s="19"/>
      <c r="P176" s="9">
        <f>B168</f>
        <v>0.48333333333333334</v>
      </c>
      <c r="Q176" s="9">
        <f>B173</f>
        <v>0.4935064935064935</v>
      </c>
      <c r="R176" s="9">
        <f t="shared" ref="R176:R181" si="13">P176*Q176</f>
        <v>0.23852813852813853</v>
      </c>
      <c r="S176" s="9">
        <f t="shared" ref="S176:S181" si="14">P176^2</f>
        <v>0.2336111111111111</v>
      </c>
      <c r="T176" s="9">
        <f t="shared" ref="T176:T181" si="15">Q176^2</f>
        <v>0.24354865913307472</v>
      </c>
    </row>
    <row r="177" spans="1:23" x14ac:dyDescent="0.2">
      <c r="A177" s="9">
        <f>COUNTIF(B2:B61,"*3 ครั้ง / 1 สัปดาห์*")</f>
        <v>2</v>
      </c>
      <c r="B177" s="9">
        <f>COUNTIF(B2:B61,"*1 ครั้ง/ 1 สัปดาห์*")</f>
        <v>5</v>
      </c>
      <c r="C177" s="9">
        <f>COUNTIF(B2:B61,"*1-2 ครั้ง / 1 เดือน*")</f>
        <v>30</v>
      </c>
      <c r="D177" s="9">
        <f>COUNTIF(B2:B61,"*1-2 ครั้ง / 3 เดือน*")</f>
        <v>19</v>
      </c>
      <c r="E177" s="9">
        <f>COUNTIF(B2:B61,"*ไม่เคยซื้อเลยงะะะ ไม่น้าาาาาาาาาา*")</f>
        <v>1</v>
      </c>
      <c r="P177" s="9">
        <f>C168</f>
        <v>0.43333333333333335</v>
      </c>
      <c r="Q177" s="9">
        <f>C173</f>
        <v>0.63636363636363635</v>
      </c>
      <c r="R177" s="9">
        <f t="shared" si="13"/>
        <v>0.27575757575757576</v>
      </c>
      <c r="S177" s="9">
        <f t="shared" si="14"/>
        <v>0.18777777777777779</v>
      </c>
      <c r="T177" s="9">
        <f t="shared" si="15"/>
        <v>0.4049586776859504</v>
      </c>
    </row>
    <row r="178" spans="1:23" x14ac:dyDescent="0.2">
      <c r="A178" s="9">
        <f>A177/$C$175</f>
        <v>3.3333333333333333E-2</v>
      </c>
      <c r="B178" s="9">
        <f t="shared" ref="B178:E178" si="16">B177/$C$175</f>
        <v>8.3333333333333329E-2</v>
      </c>
      <c r="C178" s="9">
        <f t="shared" si="16"/>
        <v>0.5</v>
      </c>
      <c r="D178" s="9">
        <f t="shared" si="16"/>
        <v>0.31666666666666665</v>
      </c>
      <c r="E178" s="9">
        <f t="shared" si="16"/>
        <v>1.6666666666666666E-2</v>
      </c>
      <c r="P178" s="9">
        <f>D168</f>
        <v>0.1</v>
      </c>
      <c r="Q178" s="9">
        <f>D173</f>
        <v>0.12987012987012986</v>
      </c>
      <c r="R178" s="9">
        <f t="shared" si="13"/>
        <v>1.2987012987012986E-2</v>
      </c>
      <c r="S178" s="9">
        <f t="shared" si="14"/>
        <v>1.0000000000000002E-2</v>
      </c>
      <c r="T178" s="9">
        <f t="shared" si="15"/>
        <v>1.6866250632484394E-2</v>
      </c>
    </row>
    <row r="179" spans="1:23" x14ac:dyDescent="0.2">
      <c r="P179" s="9">
        <f>E168</f>
        <v>0.3</v>
      </c>
      <c r="Q179" s="9">
        <f>E173</f>
        <v>0.50649350649350644</v>
      </c>
      <c r="R179" s="9">
        <f t="shared" si="13"/>
        <v>0.15194805194805192</v>
      </c>
      <c r="S179" s="9">
        <f t="shared" si="14"/>
        <v>0.09</v>
      </c>
      <c r="T179" s="9">
        <f t="shared" si="15"/>
        <v>0.25653567212008765</v>
      </c>
    </row>
    <row r="180" spans="1:23" x14ac:dyDescent="0.2">
      <c r="A180" s="21" t="s">
        <v>333</v>
      </c>
      <c r="C180" s="9">
        <v>77</v>
      </c>
      <c r="P180" s="9">
        <f>F168</f>
        <v>0.25</v>
      </c>
      <c r="Q180" s="9">
        <f>F173</f>
        <v>0.27272727272727271</v>
      </c>
      <c r="R180" s="9">
        <f t="shared" si="13"/>
        <v>6.8181818181818177E-2</v>
      </c>
      <c r="S180" s="9">
        <f t="shared" si="14"/>
        <v>6.25E-2</v>
      </c>
      <c r="T180" s="9">
        <f t="shared" si="15"/>
        <v>7.4380165289256187E-2</v>
      </c>
    </row>
    <row r="181" spans="1:23" x14ac:dyDescent="0.2">
      <c r="A181" s="19" t="s">
        <v>13</v>
      </c>
      <c r="B181" s="20" t="s">
        <v>25</v>
      </c>
      <c r="C181" s="20" t="s">
        <v>19</v>
      </c>
      <c r="D181" s="20" t="s">
        <v>20</v>
      </c>
      <c r="E181" s="20" t="s">
        <v>43</v>
      </c>
      <c r="P181" s="9">
        <f>G168</f>
        <v>0.1</v>
      </c>
      <c r="Q181" s="9">
        <f>G173</f>
        <v>7.792207792207792E-2</v>
      </c>
      <c r="R181" s="9">
        <f t="shared" si="13"/>
        <v>7.7922077922077922E-3</v>
      </c>
      <c r="S181" s="9">
        <f t="shared" si="14"/>
        <v>1.0000000000000002E-2</v>
      </c>
      <c r="T181" s="9">
        <f t="shared" si="15"/>
        <v>6.0718502276943835E-3</v>
      </c>
    </row>
    <row r="182" spans="1:23" x14ac:dyDescent="0.2">
      <c r="A182" s="9">
        <f>COUNTIF(B64:B140,"*3 ครั้ง / 1 สัปดาห์*")</f>
        <v>10</v>
      </c>
      <c r="B182" s="9">
        <f>COUNTIF(B64:B140,"*1 ครั้ง/ 1 สัปดาห์*")</f>
        <v>18</v>
      </c>
      <c r="C182" s="9">
        <f>COUNTIF(B64:B140,"*1-2 ครั้ง / 1 เดือน*")</f>
        <v>43</v>
      </c>
      <c r="D182" s="9">
        <f>COUNTIF(B64:B140,"*1-2 ครั้ง / 3 เดือน*")</f>
        <v>5</v>
      </c>
      <c r="E182" s="9">
        <f>COUNTIF(B64:B140,"*ไม่เคยซื้อเลยงะะะ ไม่น้าาาาาาาาาา*")</f>
        <v>0</v>
      </c>
      <c r="P182" s="14">
        <f>SUM(P175:P181)</f>
        <v>2.4833333333333334</v>
      </c>
      <c r="Q182" s="14">
        <f t="shared" ref="Q182:T182" si="17">SUM(Q175:Q181)</f>
        <v>2.9090909090909092</v>
      </c>
      <c r="R182" s="14">
        <f t="shared" si="17"/>
        <v>1.4021645021645017</v>
      </c>
      <c r="S182" s="14">
        <f t="shared" si="17"/>
        <v>1.2608333333333335</v>
      </c>
      <c r="T182" s="14">
        <f t="shared" si="17"/>
        <v>1.6299544611232921</v>
      </c>
    </row>
    <row r="183" spans="1:23" x14ac:dyDescent="0.2">
      <c r="A183" s="9">
        <f>A182/$C$180</f>
        <v>0.12987012987012986</v>
      </c>
      <c r="B183" s="9">
        <f t="shared" ref="B183:E183" si="18">B182/$C$180</f>
        <v>0.23376623376623376</v>
      </c>
      <c r="C183" s="9">
        <f t="shared" si="18"/>
        <v>0.55844155844155841</v>
      </c>
      <c r="D183" s="9">
        <f t="shared" si="18"/>
        <v>6.4935064935064929E-2</v>
      </c>
      <c r="E183" s="9">
        <f t="shared" si="18"/>
        <v>0</v>
      </c>
    </row>
    <row r="184" spans="1:23" x14ac:dyDescent="0.2">
      <c r="P184" s="16" t="s">
        <v>334</v>
      </c>
    </row>
    <row r="185" spans="1:23" x14ac:dyDescent="0.2">
      <c r="A185" s="21" t="s">
        <v>331</v>
      </c>
      <c r="C185" s="9">
        <v>60</v>
      </c>
      <c r="P185" s="11" t="s">
        <v>307</v>
      </c>
      <c r="Q185" s="11" t="s">
        <v>308</v>
      </c>
      <c r="R185" s="11" t="s">
        <v>309</v>
      </c>
      <c r="S185" s="11" t="s">
        <v>310</v>
      </c>
      <c r="T185" s="11" t="s">
        <v>311</v>
      </c>
      <c r="U185" s="12" t="s">
        <v>312</v>
      </c>
      <c r="V185" s="12" t="s">
        <v>313</v>
      </c>
      <c r="W185" s="11" t="s">
        <v>306</v>
      </c>
    </row>
    <row r="186" spans="1:23" x14ac:dyDescent="0.2">
      <c r="A186" s="19" t="s">
        <v>13</v>
      </c>
      <c r="B186" s="20" t="s">
        <v>25</v>
      </c>
      <c r="C186" s="20" t="s">
        <v>19</v>
      </c>
      <c r="D186" s="20" t="s">
        <v>20</v>
      </c>
      <c r="E186" s="20" t="s">
        <v>43</v>
      </c>
      <c r="P186" s="9">
        <f>A178</f>
        <v>3.3333333333333333E-2</v>
      </c>
      <c r="Q186" s="9">
        <f>A183</f>
        <v>0.12987012987012986</v>
      </c>
      <c r="R186" s="9">
        <f>P186*Q186</f>
        <v>4.3290043290043281E-3</v>
      </c>
      <c r="S186" s="9">
        <f>P186^2</f>
        <v>1.1111111111111111E-3</v>
      </c>
      <c r="T186" s="9">
        <f>Q186^2</f>
        <v>1.6866250632484394E-2</v>
      </c>
      <c r="U186" s="9">
        <f>SQRT(S191)</f>
        <v>0.5988414741073893</v>
      </c>
      <c r="V186" s="9">
        <f>SQRT(T191)</f>
        <v>0.62256440593282503</v>
      </c>
      <c r="W186" s="9">
        <f>R191/(U186*V186)</f>
        <v>0.86796669158950757</v>
      </c>
    </row>
    <row r="187" spans="1:23" x14ac:dyDescent="0.2">
      <c r="A187" s="9">
        <f>COUNTIF(C2:C61,"*3 ครั้ง / 1 สัปดาห์*")</f>
        <v>0</v>
      </c>
      <c r="B187" s="9">
        <f>COUNTIF(C2:C61,"*1 ครั้ง/ 1 สัปดาห์*")</f>
        <v>0</v>
      </c>
      <c r="C187" s="9">
        <f>COUNTIF(C2:C61,"*1-2 ครั้ง / 1 เดือน*")</f>
        <v>6</v>
      </c>
      <c r="D187" s="9">
        <f>COUNTIF(C2:C61,"*1-2 ครั้ง / 3 เดือน*")</f>
        <v>29</v>
      </c>
      <c r="E187" s="9">
        <f>COUNTIF(C2:C61,"*ไม่เคยซื้อเลยงะะะ ไม่น้าาาาาาาาาา*")</f>
        <v>20</v>
      </c>
      <c r="P187" s="9">
        <f>B178</f>
        <v>8.3333333333333329E-2</v>
      </c>
      <c r="Q187" s="9">
        <f>B183</f>
        <v>0.23376623376623376</v>
      </c>
      <c r="R187" s="9">
        <f t="shared" ref="R187:R190" si="19">P187*Q187</f>
        <v>1.948051948051948E-2</v>
      </c>
      <c r="S187" s="9">
        <f t="shared" ref="S187:S190" si="20">P187^2</f>
        <v>6.9444444444444441E-3</v>
      </c>
      <c r="T187" s="9">
        <f t="shared" ref="T187:T190" si="21">Q187^2</f>
        <v>5.4646652049249449E-2</v>
      </c>
    </row>
    <row r="188" spans="1:23" x14ac:dyDescent="0.2">
      <c r="A188" s="9">
        <f>A187/$C$185</f>
        <v>0</v>
      </c>
      <c r="B188" s="9">
        <f t="shared" ref="B188:E188" si="22">B187/$C$185</f>
        <v>0</v>
      </c>
      <c r="C188" s="9">
        <f t="shared" si="22"/>
        <v>0.1</v>
      </c>
      <c r="D188" s="9">
        <f t="shared" si="22"/>
        <v>0.48333333333333334</v>
      </c>
      <c r="E188" s="9">
        <f t="shared" si="22"/>
        <v>0.33333333333333331</v>
      </c>
      <c r="P188" s="9">
        <f>C178</f>
        <v>0.5</v>
      </c>
      <c r="Q188" s="9">
        <f>C183</f>
        <v>0.55844155844155841</v>
      </c>
      <c r="R188" s="9">
        <f t="shared" si="19"/>
        <v>0.2792207792207792</v>
      </c>
      <c r="S188" s="9">
        <f t="shared" si="20"/>
        <v>0.25</v>
      </c>
      <c r="T188" s="9">
        <f t="shared" si="21"/>
        <v>0.31185697419463648</v>
      </c>
    </row>
    <row r="189" spans="1:23" x14ac:dyDescent="0.2">
      <c r="P189" s="9">
        <f>D178</f>
        <v>0.31666666666666665</v>
      </c>
      <c r="Q189" s="9">
        <f>D183</f>
        <v>6.4935064935064929E-2</v>
      </c>
      <c r="R189" s="9">
        <f t="shared" si="19"/>
        <v>2.056277056277056E-2</v>
      </c>
      <c r="S189" s="9">
        <f t="shared" si="20"/>
        <v>0.10027777777777777</v>
      </c>
      <c r="T189" s="9">
        <f t="shared" si="21"/>
        <v>4.2165626581210985E-3</v>
      </c>
    </row>
    <row r="190" spans="1:23" x14ac:dyDescent="0.2">
      <c r="A190" s="21" t="s">
        <v>335</v>
      </c>
      <c r="C190" s="9">
        <v>77</v>
      </c>
      <c r="P190" s="9">
        <f>E178</f>
        <v>1.6666666666666666E-2</v>
      </c>
      <c r="Q190" s="9">
        <f>E183</f>
        <v>0</v>
      </c>
      <c r="R190" s="9">
        <f t="shared" si="19"/>
        <v>0</v>
      </c>
      <c r="S190" s="9">
        <f t="shared" si="20"/>
        <v>2.7777777777777778E-4</v>
      </c>
      <c r="T190" s="9">
        <f t="shared" si="21"/>
        <v>0</v>
      </c>
    </row>
    <row r="191" spans="1:23" x14ac:dyDescent="0.2">
      <c r="A191" s="19" t="s">
        <v>13</v>
      </c>
      <c r="B191" s="20" t="s">
        <v>25</v>
      </c>
      <c r="C191" s="20" t="s">
        <v>19</v>
      </c>
      <c r="D191" s="20" t="s">
        <v>20</v>
      </c>
      <c r="E191" s="20" t="s">
        <v>43</v>
      </c>
      <c r="P191" s="14">
        <f>SUM(P186:P190)</f>
        <v>0.95000000000000007</v>
      </c>
      <c r="Q191" s="14">
        <f t="shared" ref="Q191:T191" si="23">SUM(Q186:Q190)</f>
        <v>0.98701298701298701</v>
      </c>
      <c r="R191" s="14">
        <f t="shared" si="23"/>
        <v>0.32359307359307354</v>
      </c>
      <c r="S191" s="14">
        <f t="shared" si="23"/>
        <v>0.35861111111111105</v>
      </c>
      <c r="T191" s="14">
        <f t="shared" si="23"/>
        <v>0.3875864395344914</v>
      </c>
    </row>
    <row r="192" spans="1:23" x14ac:dyDescent="0.2">
      <c r="A192" s="9">
        <f>COUNTIF(C64:C140,"*3 ครั้ง / 1 สัปดาห์*")</f>
        <v>3</v>
      </c>
      <c r="B192" s="9">
        <f>COUNTIF(C64:C140,"*1 ครั้ง/ 1 สัปดาห์*")</f>
        <v>5</v>
      </c>
      <c r="C192" s="9">
        <f>COUNTIF(C64:C140,"*1-2 ครั้ง / 1 เดือน*")</f>
        <v>15</v>
      </c>
      <c r="D192" s="9">
        <f>COUNTIF(C64:C140,"*1-2 ครั้ง / 3 เดือน*")</f>
        <v>23</v>
      </c>
      <c r="E192" s="9">
        <f>COUNTIF(C64:C140,"*ไม่เคยซื้อเลยงะะะ ไม่น้าาาาาาาาาา*")</f>
        <v>25</v>
      </c>
    </row>
    <row r="193" spans="1:23" x14ac:dyDescent="0.2">
      <c r="A193" s="9">
        <f>A192/$C$190</f>
        <v>3.896103896103896E-2</v>
      </c>
      <c r="B193" s="9">
        <f t="shared" ref="B193:E193" si="24">B192/$C$190</f>
        <v>6.4935064935064929E-2</v>
      </c>
      <c r="C193" s="9">
        <f t="shared" si="24"/>
        <v>0.19480519480519481</v>
      </c>
      <c r="D193" s="9">
        <f t="shared" si="24"/>
        <v>0.29870129870129869</v>
      </c>
      <c r="E193" s="9">
        <f t="shared" si="24"/>
        <v>0.32467532467532467</v>
      </c>
      <c r="P193" s="21" t="s">
        <v>336</v>
      </c>
    </row>
    <row r="194" spans="1:23" x14ac:dyDescent="0.2">
      <c r="P194" s="11" t="s">
        <v>307</v>
      </c>
      <c r="Q194" s="11" t="s">
        <v>308</v>
      </c>
      <c r="R194" s="11" t="s">
        <v>309</v>
      </c>
      <c r="S194" s="11" t="s">
        <v>310</v>
      </c>
      <c r="T194" s="11" t="s">
        <v>311</v>
      </c>
      <c r="U194" s="12" t="s">
        <v>312</v>
      </c>
      <c r="V194" s="12" t="s">
        <v>313</v>
      </c>
      <c r="W194" s="11" t="s">
        <v>306</v>
      </c>
    </row>
    <row r="195" spans="1:23" x14ac:dyDescent="0.2">
      <c r="A195" s="21" t="s">
        <v>338</v>
      </c>
      <c r="B195" s="9">
        <v>60</v>
      </c>
      <c r="P195" s="9">
        <f>A188</f>
        <v>0</v>
      </c>
      <c r="Q195" s="9">
        <f>A193</f>
        <v>3.896103896103896E-2</v>
      </c>
      <c r="R195" s="9">
        <f>P195*Q195</f>
        <v>0</v>
      </c>
      <c r="S195" s="9">
        <f>P195^2</f>
        <v>0</v>
      </c>
      <c r="T195" s="9">
        <f>Q195^2</f>
        <v>1.5179625569235959E-3</v>
      </c>
      <c r="U195" s="9">
        <f>SQRT(S200)</f>
        <v>0.59558561284018796</v>
      </c>
      <c r="V195" s="9">
        <f>SQRT(T200)</f>
        <v>0.48818041894058445</v>
      </c>
      <c r="W195" s="9">
        <f>R200/(U195*V195)</f>
        <v>0.9357692031245165</v>
      </c>
    </row>
    <row r="196" spans="1:23" x14ac:dyDescent="0.2">
      <c r="A196" s="24" t="s">
        <v>16</v>
      </c>
      <c r="B196" s="24" t="s">
        <v>55</v>
      </c>
      <c r="C196" s="24" t="s">
        <v>339</v>
      </c>
      <c r="D196" s="24" t="s">
        <v>32</v>
      </c>
      <c r="E196" s="24" t="s">
        <v>46</v>
      </c>
      <c r="F196" s="23"/>
      <c r="P196" s="9">
        <f>B188</f>
        <v>0</v>
      </c>
      <c r="Q196" s="9">
        <f>B193</f>
        <v>6.4935064935064929E-2</v>
      </c>
      <c r="R196" s="9">
        <f t="shared" ref="R196:R199" si="25">P196*Q196</f>
        <v>0</v>
      </c>
      <c r="S196" s="9">
        <f t="shared" ref="S196:S199" si="26">P196^2</f>
        <v>0</v>
      </c>
      <c r="T196" s="9">
        <f t="shared" ref="T196:T199" si="27">Q196^2</f>
        <v>4.2165626581210985E-3</v>
      </c>
      <c r="U196" s="9"/>
      <c r="V196" s="9"/>
      <c r="W196" s="9"/>
    </row>
    <row r="197" spans="1:23" x14ac:dyDescent="0.2">
      <c r="A197" s="9">
        <f>COUNTIF(F2:F64,"*เก็บเงินปลายทางค้าบบ*")</f>
        <v>22</v>
      </c>
      <c r="B197" s="9">
        <f>COUNTIF(F2:F64,"*หักผ่านบัตร เครดิต /เดบิต โลดดดด*")</f>
        <v>29</v>
      </c>
      <c r="C197" s="9">
        <f>COUNTIF(F2:F64,"*ชำระผ่าน ATM*")</f>
        <v>3</v>
      </c>
      <c r="D197" s="9">
        <f>COUNTIF(F2:F64,"*โอน/ชำระผ่านบัญชีธนาคาร*")</f>
        <v>27</v>
      </c>
      <c r="E197" s="9">
        <f>COUNTIF(F2:F64,"*ชำระเงินผ่านตัวแอปโดยตรงเลยย*")</f>
        <v>17</v>
      </c>
      <c r="P197" s="9">
        <f>C188</f>
        <v>0.1</v>
      </c>
      <c r="Q197" s="9">
        <f>C193</f>
        <v>0.19480519480519481</v>
      </c>
      <c r="R197" s="9">
        <f t="shared" si="25"/>
        <v>1.9480519480519484E-2</v>
      </c>
      <c r="S197" s="9">
        <f t="shared" si="26"/>
        <v>1.0000000000000002E-2</v>
      </c>
      <c r="T197" s="9">
        <f t="shared" si="27"/>
        <v>3.7949063923089901E-2</v>
      </c>
      <c r="U197" s="9"/>
      <c r="V197" s="9"/>
      <c r="W197" s="9"/>
    </row>
    <row r="198" spans="1:23" x14ac:dyDescent="0.2">
      <c r="A198" s="9">
        <f>A197/$B$195</f>
        <v>0.36666666666666664</v>
      </c>
      <c r="B198" s="9">
        <f t="shared" ref="B198:E198" si="28">B197/$B$195</f>
        <v>0.48333333333333334</v>
      </c>
      <c r="C198" s="9">
        <f t="shared" si="28"/>
        <v>0.05</v>
      </c>
      <c r="D198" s="9">
        <f t="shared" si="28"/>
        <v>0.45</v>
      </c>
      <c r="E198" s="9">
        <f t="shared" si="28"/>
        <v>0.28333333333333333</v>
      </c>
      <c r="P198" s="9">
        <f>D188</f>
        <v>0.48333333333333334</v>
      </c>
      <c r="Q198" s="9">
        <f>D193</f>
        <v>0.29870129870129869</v>
      </c>
      <c r="R198" s="9">
        <f t="shared" si="25"/>
        <v>0.14437229437229437</v>
      </c>
      <c r="S198" s="9">
        <f t="shared" si="26"/>
        <v>0.2336111111111111</v>
      </c>
      <c r="T198" s="9">
        <f t="shared" si="27"/>
        <v>8.9222465845842466E-2</v>
      </c>
      <c r="U198" s="9"/>
      <c r="V198" s="9"/>
      <c r="W198" s="9"/>
    </row>
    <row r="199" spans="1:23" x14ac:dyDescent="0.2">
      <c r="P199" s="9">
        <f>E188</f>
        <v>0.33333333333333331</v>
      </c>
      <c r="Q199" s="9">
        <f>E193</f>
        <v>0.32467532467532467</v>
      </c>
      <c r="R199" s="9">
        <f t="shared" si="25"/>
        <v>0.10822510822510822</v>
      </c>
      <c r="S199" s="9">
        <f t="shared" si="26"/>
        <v>0.1111111111111111</v>
      </c>
      <c r="T199" s="9">
        <f t="shared" si="27"/>
        <v>0.10541406645302749</v>
      </c>
      <c r="U199" s="9"/>
      <c r="V199" s="9"/>
      <c r="W199" s="9"/>
    </row>
    <row r="200" spans="1:23" x14ac:dyDescent="0.2">
      <c r="A200" s="21" t="s">
        <v>340</v>
      </c>
      <c r="B200" s="9">
        <v>77</v>
      </c>
      <c r="P200" s="14">
        <f>SUM(P195:P199)</f>
        <v>0.91666666666666674</v>
      </c>
      <c r="Q200" s="14">
        <f t="shared" ref="Q200:T200" si="29">SUM(Q195:Q199)</f>
        <v>0.92207792207792205</v>
      </c>
      <c r="R200" s="14">
        <f t="shared" si="29"/>
        <v>0.27207792207792209</v>
      </c>
      <c r="S200" s="14">
        <f t="shared" si="29"/>
        <v>0.35472222222222222</v>
      </c>
      <c r="T200" s="14">
        <f t="shared" si="29"/>
        <v>0.23832012143700454</v>
      </c>
      <c r="U200" s="9"/>
      <c r="V200" s="9"/>
      <c r="W200" s="9"/>
    </row>
    <row r="201" spans="1:23" x14ac:dyDescent="0.2">
      <c r="A201" s="24" t="s">
        <v>16</v>
      </c>
      <c r="B201" s="24" t="s">
        <v>55</v>
      </c>
      <c r="C201" s="24" t="s">
        <v>339</v>
      </c>
      <c r="D201" s="24" t="s">
        <v>32</v>
      </c>
      <c r="E201" s="24" t="s">
        <v>46</v>
      </c>
    </row>
    <row r="202" spans="1:23" x14ac:dyDescent="0.2">
      <c r="A202" s="9">
        <f>COUNTIF(F64:F140,"*เก็บเงินปลายทางค้าบบ*")</f>
        <v>18</v>
      </c>
      <c r="B202" s="9">
        <f>COUNTIF(F64:F140,"*หักผ่านบัตร เครดิต /เดบิต โลดดดด*")</f>
        <v>30</v>
      </c>
      <c r="C202" s="9">
        <f>COUNTIF(F64:F140,"*ชำระผ่าน ATM*")</f>
        <v>3</v>
      </c>
      <c r="D202" s="9">
        <f>COUNTIF(F64:F140,"*โอน/ชำระผ่านบัญชีธนาคาร*")</f>
        <v>65</v>
      </c>
      <c r="E202" s="9">
        <f>COUNTIF(F64:F140,"*ชำระเงินผ่านตัวแอปโดยตรงเลยย*")</f>
        <v>30</v>
      </c>
      <c r="P202" s="25" t="s">
        <v>337</v>
      </c>
    </row>
    <row r="203" spans="1:23" x14ac:dyDescent="0.2">
      <c r="A203" s="9">
        <f>A202/$B$200</f>
        <v>0.23376623376623376</v>
      </c>
      <c r="B203" s="9">
        <f t="shared" ref="B203:E203" si="30">B202/$B$200</f>
        <v>0.38961038961038963</v>
      </c>
      <c r="C203" s="9">
        <f t="shared" si="30"/>
        <v>3.896103896103896E-2</v>
      </c>
      <c r="D203" s="9">
        <f t="shared" si="30"/>
        <v>0.8441558441558441</v>
      </c>
      <c r="E203" s="9">
        <f t="shared" si="30"/>
        <v>0.38961038961038963</v>
      </c>
      <c r="P203" s="11" t="s">
        <v>307</v>
      </c>
      <c r="Q203" s="11" t="s">
        <v>308</v>
      </c>
      <c r="R203" s="11" t="s">
        <v>309</v>
      </c>
      <c r="S203" s="11" t="s">
        <v>310</v>
      </c>
      <c r="T203" s="11" t="s">
        <v>311</v>
      </c>
      <c r="U203" s="12" t="s">
        <v>312</v>
      </c>
      <c r="V203" s="12" t="s">
        <v>313</v>
      </c>
      <c r="W203" s="11" t="s">
        <v>306</v>
      </c>
    </row>
    <row r="204" spans="1:23" x14ac:dyDescent="0.2">
      <c r="P204" s="9">
        <f>A198</f>
        <v>0.36666666666666664</v>
      </c>
      <c r="Q204" s="9">
        <f>A203</f>
        <v>0.23376623376623376</v>
      </c>
      <c r="R204" s="9">
        <f>P204*Q204</f>
        <v>8.5714285714285701E-2</v>
      </c>
      <c r="S204" s="9">
        <f>P204^2</f>
        <v>0.13444444444444442</v>
      </c>
      <c r="T204" s="9">
        <f>Q204^2</f>
        <v>5.4646652049249449E-2</v>
      </c>
      <c r="U204" s="9">
        <f>SQRT(S209)</f>
        <v>0.80829037686547611</v>
      </c>
      <c r="V204" s="9">
        <f>SQRT(T209)</f>
        <v>1.0355463365843935</v>
      </c>
      <c r="W204" s="9">
        <f>R209/(U204*V204)</f>
        <v>0.91542831526646595</v>
      </c>
    </row>
    <row r="205" spans="1:23" x14ac:dyDescent="0.2">
      <c r="P205" s="9">
        <f>B198</f>
        <v>0.48333333333333334</v>
      </c>
      <c r="Q205" s="9">
        <f>B203</f>
        <v>0.38961038961038963</v>
      </c>
      <c r="R205" s="9">
        <f t="shared" ref="R205:R208" si="31">P205*Q205</f>
        <v>0.18831168831168832</v>
      </c>
      <c r="S205" s="9">
        <f t="shared" ref="S205:S207" si="32">P205^2</f>
        <v>0.2336111111111111</v>
      </c>
      <c r="T205" s="9">
        <f t="shared" ref="T205:T207" si="33">Q205^2</f>
        <v>0.15179625569235961</v>
      </c>
    </row>
    <row r="206" spans="1:23" x14ac:dyDescent="0.2">
      <c r="P206" s="9">
        <f>C198</f>
        <v>0.05</v>
      </c>
      <c r="Q206" s="9">
        <f>C203</f>
        <v>3.896103896103896E-2</v>
      </c>
      <c r="R206" s="9">
        <f t="shared" si="31"/>
        <v>1.9480519480519481E-3</v>
      </c>
      <c r="S206" s="9">
        <f t="shared" si="32"/>
        <v>2.5000000000000005E-3</v>
      </c>
      <c r="T206" s="9">
        <f t="shared" si="33"/>
        <v>1.5179625569235959E-3</v>
      </c>
    </row>
    <row r="207" spans="1:23" x14ac:dyDescent="0.2">
      <c r="P207" s="9">
        <f>D198</f>
        <v>0.45</v>
      </c>
      <c r="Q207" s="9">
        <f>D203</f>
        <v>0.8441558441558441</v>
      </c>
      <c r="R207" s="9">
        <f t="shared" si="31"/>
        <v>0.37987012987012986</v>
      </c>
      <c r="S207" s="9">
        <f t="shared" si="32"/>
        <v>0.20250000000000001</v>
      </c>
      <c r="T207" s="9">
        <f t="shared" si="33"/>
        <v>0.71259908922246573</v>
      </c>
    </row>
    <row r="208" spans="1:23" x14ac:dyDescent="0.2">
      <c r="P208" s="9">
        <f>E198</f>
        <v>0.28333333333333333</v>
      </c>
      <c r="Q208" s="9">
        <f>E203</f>
        <v>0.38961038961038963</v>
      </c>
      <c r="R208" s="9">
        <f t="shared" si="31"/>
        <v>0.1103896103896104</v>
      </c>
      <c r="S208" s="9">
        <f>P208^2</f>
        <v>8.0277777777777767E-2</v>
      </c>
      <c r="T208" s="9">
        <f>Q208^2</f>
        <v>0.15179625569235961</v>
      </c>
    </row>
    <row r="209" spans="16:20" x14ac:dyDescent="0.2">
      <c r="P209" s="14">
        <f>SUM(P204:P208)</f>
        <v>1.6333333333333333</v>
      </c>
      <c r="Q209" s="14">
        <f t="shared" ref="Q209:T209" si="34">SUM(Q204:Q208)</f>
        <v>1.8961038961038961</v>
      </c>
      <c r="R209" s="14">
        <f t="shared" si="34"/>
        <v>0.76623376623376616</v>
      </c>
      <c r="S209" s="14">
        <f t="shared" si="34"/>
        <v>0.65333333333333332</v>
      </c>
      <c r="T209" s="14">
        <f t="shared" si="34"/>
        <v>1.0723562152133579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AB52-0913-4E8A-9CF5-EF25EA47024F}">
  <dimension ref="A1:AA136"/>
  <sheetViews>
    <sheetView topLeftCell="E111" workbookViewId="0">
      <selection activeCell="O94" sqref="O94:V130"/>
    </sheetView>
  </sheetViews>
  <sheetFormatPr defaultRowHeight="12.75" x14ac:dyDescent="0.2"/>
  <sheetData>
    <row r="1" spans="1:7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7" x14ac:dyDescent="0.2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7" x14ac:dyDescent="0.2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7" x14ac:dyDescent="0.2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7" x14ac:dyDescent="0.2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7" x14ac:dyDescent="0.2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7" x14ac:dyDescent="0.2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7" x14ac:dyDescent="0.2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7" x14ac:dyDescent="0.2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7" x14ac:dyDescent="0.2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7" x14ac:dyDescent="0.2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7" x14ac:dyDescent="0.2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7" x14ac:dyDescent="0.2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7" x14ac:dyDescent="0.2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7" x14ac:dyDescent="0.2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3" spans="1:7" x14ac:dyDescent="0.2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">
      <c r="A64" s="7" t="s">
        <v>53</v>
      </c>
      <c r="B64" s="7" t="s">
        <v>20</v>
      </c>
      <c r="C64" s="7" t="s">
        <v>20</v>
      </c>
      <c r="D64" s="7" t="s">
        <v>14</v>
      </c>
      <c r="E64" s="7" t="s">
        <v>54</v>
      </c>
      <c r="F64" s="7" t="s">
        <v>55</v>
      </c>
      <c r="G64" s="7" t="s">
        <v>56</v>
      </c>
    </row>
    <row r="65" spans="1:27" x14ac:dyDescent="0.2">
      <c r="A65" s="7" t="s">
        <v>53</v>
      </c>
      <c r="B65" s="7" t="s">
        <v>25</v>
      </c>
      <c r="C65" s="7" t="s">
        <v>25</v>
      </c>
      <c r="D65" s="7" t="s">
        <v>57</v>
      </c>
      <c r="E65" s="7" t="s">
        <v>100</v>
      </c>
      <c r="F65" s="7" t="s">
        <v>27</v>
      </c>
      <c r="G65" s="7" t="s">
        <v>117</v>
      </c>
    </row>
    <row r="66" spans="1:27" x14ac:dyDescent="0.2">
      <c r="A66" s="7" t="s">
        <v>53</v>
      </c>
      <c r="B66" s="7" t="s">
        <v>20</v>
      </c>
      <c r="C66" s="7" t="s">
        <v>20</v>
      </c>
      <c r="D66" s="7" t="s">
        <v>131</v>
      </c>
      <c r="E66" s="7" t="s">
        <v>132</v>
      </c>
      <c r="F66" s="7" t="s">
        <v>66</v>
      </c>
      <c r="G66" s="7" t="s">
        <v>133</v>
      </c>
    </row>
    <row r="67" spans="1:27" x14ac:dyDescent="0.2">
      <c r="A67" s="7" t="s">
        <v>53</v>
      </c>
      <c r="B67" s="7" t="s">
        <v>19</v>
      </c>
      <c r="C67" s="7" t="s">
        <v>43</v>
      </c>
      <c r="D67" s="7" t="s">
        <v>149</v>
      </c>
      <c r="E67" s="7" t="s">
        <v>153</v>
      </c>
      <c r="F67" s="7" t="s">
        <v>32</v>
      </c>
      <c r="G67" s="7" t="s">
        <v>61</v>
      </c>
    </row>
    <row r="68" spans="1:27" x14ac:dyDescent="0.2">
      <c r="A68" s="7" t="s">
        <v>53</v>
      </c>
      <c r="B68" s="7" t="s">
        <v>13</v>
      </c>
      <c r="C68" s="7" t="s">
        <v>19</v>
      </c>
      <c r="D68" s="7" t="s">
        <v>149</v>
      </c>
      <c r="E68" s="7" t="s">
        <v>158</v>
      </c>
      <c r="F68" s="7" t="s">
        <v>159</v>
      </c>
      <c r="G68" s="7" t="s">
        <v>17</v>
      </c>
    </row>
    <row r="69" spans="1:27" x14ac:dyDescent="0.2">
      <c r="A69" s="7" t="s">
        <v>53</v>
      </c>
      <c r="B69" s="7" t="s">
        <v>20</v>
      </c>
      <c r="C69" s="7" t="s">
        <v>43</v>
      </c>
      <c r="D69" s="7" t="s">
        <v>172</v>
      </c>
      <c r="E69" s="7" t="s">
        <v>173</v>
      </c>
      <c r="F69" s="7" t="s">
        <v>174</v>
      </c>
      <c r="G69" s="7" t="s">
        <v>175</v>
      </c>
    </row>
    <row r="70" spans="1:27" x14ac:dyDescent="0.2">
      <c r="A70" s="7" t="s">
        <v>53</v>
      </c>
      <c r="B70" s="7" t="s">
        <v>19</v>
      </c>
      <c r="C70" s="7" t="s">
        <v>19</v>
      </c>
      <c r="D70" s="7" t="s">
        <v>14</v>
      </c>
      <c r="E70" s="7" t="s">
        <v>203</v>
      </c>
      <c r="F70" s="7" t="s">
        <v>16</v>
      </c>
      <c r="G70" s="7" t="s">
        <v>17</v>
      </c>
    </row>
    <row r="71" spans="1:27" x14ac:dyDescent="0.2">
      <c r="A71" s="7" t="s">
        <v>53</v>
      </c>
      <c r="B71" s="7" t="s">
        <v>20</v>
      </c>
      <c r="C71" s="7" t="s">
        <v>20</v>
      </c>
      <c r="D71" s="7" t="s">
        <v>63</v>
      </c>
      <c r="E71" s="7" t="s">
        <v>70</v>
      </c>
      <c r="F71" s="7" t="s">
        <v>16</v>
      </c>
      <c r="G71" s="7" t="s">
        <v>119</v>
      </c>
    </row>
    <row r="72" spans="1:27" x14ac:dyDescent="0.2">
      <c r="A72" s="7" t="s">
        <v>53</v>
      </c>
      <c r="B72" s="7" t="s">
        <v>19</v>
      </c>
      <c r="C72" s="7" t="s">
        <v>43</v>
      </c>
      <c r="D72" s="7" t="s">
        <v>14</v>
      </c>
      <c r="E72" s="7" t="s">
        <v>246</v>
      </c>
      <c r="F72" s="7" t="s">
        <v>46</v>
      </c>
      <c r="G72" s="7" t="s">
        <v>17</v>
      </c>
    </row>
    <row r="73" spans="1:27" x14ac:dyDescent="0.2">
      <c r="A73" s="7" t="s">
        <v>53</v>
      </c>
      <c r="B73" s="7" t="s">
        <v>25</v>
      </c>
      <c r="C73" s="7" t="s">
        <v>20</v>
      </c>
      <c r="D73" s="7" t="s">
        <v>14</v>
      </c>
      <c r="E73" s="7" t="s">
        <v>197</v>
      </c>
      <c r="F73" s="7" t="s">
        <v>32</v>
      </c>
      <c r="G73" s="7" t="s">
        <v>189</v>
      </c>
    </row>
    <row r="74" spans="1:27" x14ac:dyDescent="0.2">
      <c r="A74" s="7" t="s">
        <v>53</v>
      </c>
      <c r="B74" s="7" t="s">
        <v>19</v>
      </c>
      <c r="C74" s="7" t="s">
        <v>20</v>
      </c>
      <c r="D74" s="7" t="s">
        <v>14</v>
      </c>
      <c r="E74" s="7" t="s">
        <v>26</v>
      </c>
      <c r="F74" s="7" t="s">
        <v>66</v>
      </c>
      <c r="G74" s="7" t="s">
        <v>171</v>
      </c>
    </row>
    <row r="75" spans="1:27" x14ac:dyDescent="0.2">
      <c r="A75" s="7" t="s">
        <v>53</v>
      </c>
      <c r="B75" s="7" t="s">
        <v>13</v>
      </c>
      <c r="C75" s="7" t="s">
        <v>19</v>
      </c>
      <c r="D75" s="7" t="s">
        <v>14</v>
      </c>
      <c r="E75" s="7" t="s">
        <v>245</v>
      </c>
      <c r="F75" s="7" t="s">
        <v>32</v>
      </c>
      <c r="G75" s="7" t="s">
        <v>142</v>
      </c>
    </row>
    <row r="76" spans="1:27" x14ac:dyDescent="0.2">
      <c r="A76" s="27" t="s">
        <v>53</v>
      </c>
      <c r="B76" s="7" t="s">
        <v>20</v>
      </c>
      <c r="C76" s="7" t="s">
        <v>43</v>
      </c>
      <c r="D76" s="7" t="s">
        <v>213</v>
      </c>
      <c r="E76" s="7" t="s">
        <v>293</v>
      </c>
      <c r="F76" s="7" t="s">
        <v>55</v>
      </c>
      <c r="G76" s="7" t="s">
        <v>161</v>
      </c>
    </row>
    <row r="77" spans="1:27" x14ac:dyDescent="0.2">
      <c r="K77" s="13" t="s">
        <v>305</v>
      </c>
      <c r="T77" s="13" t="s">
        <v>314</v>
      </c>
    </row>
    <row r="78" spans="1:27" x14ac:dyDescent="0.2">
      <c r="A78" s="22" t="s">
        <v>303</v>
      </c>
      <c r="B78" s="8">
        <v>60</v>
      </c>
      <c r="C78" s="8"/>
      <c r="D78" s="8"/>
      <c r="E78" s="8"/>
      <c r="F78" s="8"/>
      <c r="G78" s="8"/>
      <c r="H78" s="8"/>
      <c r="I78" s="8"/>
      <c r="K78" s="11" t="s">
        <v>307</v>
      </c>
      <c r="L78" s="11" t="s">
        <v>347</v>
      </c>
      <c r="M78" s="11" t="s">
        <v>348</v>
      </c>
      <c r="N78" s="11" t="s">
        <v>310</v>
      </c>
      <c r="O78" s="11" t="s">
        <v>349</v>
      </c>
      <c r="P78" s="12" t="s">
        <v>312</v>
      </c>
      <c r="Q78" s="12" t="s">
        <v>350</v>
      </c>
      <c r="R78" s="11" t="s">
        <v>306</v>
      </c>
      <c r="T78" s="11" t="s">
        <v>307</v>
      </c>
      <c r="U78" s="11" t="s">
        <v>347</v>
      </c>
      <c r="V78" s="11" t="s">
        <v>348</v>
      </c>
      <c r="W78" s="11" t="s">
        <v>310</v>
      </c>
      <c r="X78" s="11" t="s">
        <v>349</v>
      </c>
      <c r="Y78" s="12" t="s">
        <v>312</v>
      </c>
      <c r="Z78" s="12" t="s">
        <v>350</v>
      </c>
      <c r="AA78" s="11" t="s">
        <v>306</v>
      </c>
    </row>
    <row r="79" spans="1:27" x14ac:dyDescent="0.2">
      <c r="A79" s="8" t="s">
        <v>14</v>
      </c>
      <c r="B79" s="8" t="s">
        <v>105</v>
      </c>
      <c r="C79" s="8" t="s">
        <v>296</v>
      </c>
      <c r="D79" s="8" t="s">
        <v>297</v>
      </c>
      <c r="E79" s="8" t="s">
        <v>298</v>
      </c>
      <c r="F79" s="8" t="s">
        <v>299</v>
      </c>
      <c r="G79" s="8" t="s">
        <v>300</v>
      </c>
      <c r="H79" s="8" t="s">
        <v>301</v>
      </c>
      <c r="I79" s="8" t="s">
        <v>302</v>
      </c>
      <c r="K79" s="9">
        <f>A81</f>
        <v>0.8833333333333333</v>
      </c>
      <c r="L79" s="9">
        <f>A86</f>
        <v>0.92307692307692313</v>
      </c>
      <c r="M79" s="9">
        <f>K79*L79</f>
        <v>0.81538461538461537</v>
      </c>
      <c r="N79" s="9">
        <f>K79^2</f>
        <v>0.78027777777777774</v>
      </c>
      <c r="O79" s="9">
        <f>L79^2</f>
        <v>0.8520710059171599</v>
      </c>
      <c r="P79" s="9">
        <f>SQRT(N88)</f>
        <v>1.1030261405182864</v>
      </c>
      <c r="Q79" s="9">
        <f>SQRT(O88)</f>
        <v>1.1279137152780909</v>
      </c>
      <c r="R79" s="9">
        <f>M88/(P79*Q79)</f>
        <v>0.849123629200085</v>
      </c>
      <c r="T79" s="9">
        <f>A91</f>
        <v>0.28333333333333333</v>
      </c>
      <c r="U79" s="9">
        <f>A96</f>
        <v>0.53846153846153844</v>
      </c>
      <c r="V79" s="9">
        <f>T79*U79</f>
        <v>0.15256410256410255</v>
      </c>
      <c r="W79" s="9">
        <f>T79^2</f>
        <v>8.0277777777777767E-2</v>
      </c>
      <c r="X79" s="9">
        <f>U79^2</f>
        <v>0.28994082840236685</v>
      </c>
      <c r="Y79" s="9">
        <f>SQRT(W92)</f>
        <v>1.0726395273136058</v>
      </c>
      <c r="Z79" s="9">
        <f>SQRT(X92)</f>
        <v>1.2522169689307467</v>
      </c>
      <c r="AA79" s="9">
        <f>V92/(Y79*Z79)</f>
        <v>0.79700031168436669</v>
      </c>
    </row>
    <row r="80" spans="1:27" x14ac:dyDescent="0.2">
      <c r="A80" s="9">
        <f>COUNTIF(D2:D61,"shopee*")</f>
        <v>53</v>
      </c>
      <c r="B80" s="9">
        <f>COUNTIF(D2:D61,"*LAZADA*")</f>
        <v>35</v>
      </c>
      <c r="C80" s="9">
        <f>COUNTIF(D2:D61,"*Amazon*")</f>
        <v>5</v>
      </c>
      <c r="D80" s="9">
        <f>COUNTIF(D2:D61,"*eBay*")</f>
        <v>6</v>
      </c>
      <c r="E80" s="9">
        <f>COUNTIF(D2:D61,"*JD CENTRA*")</f>
        <v>3</v>
      </c>
      <c r="F80" s="9">
        <f>COUNTIF(D2:D61,"*Instagram (Market)*")</f>
        <v>10</v>
      </c>
      <c r="G80" s="9">
        <f>COUNTIF(D2:D61,"*Facebook  (Market)*")</f>
        <v>12</v>
      </c>
      <c r="H80" s="9">
        <f>COUNTIF(D2:D61,"*LINE Shopping*")</f>
        <v>4</v>
      </c>
      <c r="I80" s="9">
        <f>COUNTIF(D2:D61,"*AliExpress*")</f>
        <v>4</v>
      </c>
      <c r="K80" s="9">
        <f>B81</f>
        <v>0.58333333333333337</v>
      </c>
      <c r="L80" s="9">
        <f>B86</f>
        <v>0.15384615384615385</v>
      </c>
      <c r="M80" s="9">
        <f t="shared" ref="M80:M87" si="0">K80*L80</f>
        <v>8.9743589743589758E-2</v>
      </c>
      <c r="N80" s="9">
        <f t="shared" ref="N80:N87" si="1">K80^2</f>
        <v>0.34027777777777785</v>
      </c>
      <c r="O80" s="9">
        <f t="shared" ref="O80:O87" si="2">L80^2</f>
        <v>2.3668639053254441E-2</v>
      </c>
      <c r="P80" s="9"/>
      <c r="Q80" s="9"/>
      <c r="R80" s="9"/>
      <c r="T80" s="9">
        <f>B91</f>
        <v>0.5</v>
      </c>
      <c r="U80" s="9">
        <f>B96</f>
        <v>0.76923076923076927</v>
      </c>
      <c r="V80" s="9">
        <f t="shared" ref="V80:V89" si="3">T80*U80</f>
        <v>0.38461538461538464</v>
      </c>
      <c r="W80" s="9">
        <f t="shared" ref="W80:W91" si="4">T80^2</f>
        <v>0.25</v>
      </c>
      <c r="X80" s="9">
        <f t="shared" ref="X80:X91" si="5">U80^2</f>
        <v>0.59171597633136097</v>
      </c>
      <c r="Y80" s="9"/>
      <c r="Z80" s="9"/>
      <c r="AA80" s="9"/>
    </row>
    <row r="81" spans="1:27" x14ac:dyDescent="0.2">
      <c r="A81" s="9">
        <f>A80/$B$78</f>
        <v>0.8833333333333333</v>
      </c>
      <c r="B81" s="9">
        <f t="shared" ref="B81:I81" si="6">B80/$B$78</f>
        <v>0.58333333333333337</v>
      </c>
      <c r="C81" s="9">
        <f t="shared" si="6"/>
        <v>8.3333333333333329E-2</v>
      </c>
      <c r="D81" s="9">
        <f t="shared" si="6"/>
        <v>0.1</v>
      </c>
      <c r="E81" s="9">
        <f t="shared" si="6"/>
        <v>0.05</v>
      </c>
      <c r="F81" s="9">
        <f t="shared" si="6"/>
        <v>0.16666666666666666</v>
      </c>
      <c r="G81" s="9">
        <f t="shared" si="6"/>
        <v>0.2</v>
      </c>
      <c r="H81" s="9">
        <f t="shared" si="6"/>
        <v>6.6666666666666666E-2</v>
      </c>
      <c r="I81" s="9">
        <f t="shared" si="6"/>
        <v>6.6666666666666666E-2</v>
      </c>
      <c r="K81" s="9">
        <f>C81</f>
        <v>8.3333333333333329E-2</v>
      </c>
      <c r="L81" s="9">
        <f>C86</f>
        <v>0</v>
      </c>
      <c r="M81" s="9">
        <f t="shared" si="0"/>
        <v>0</v>
      </c>
      <c r="N81" s="9">
        <f t="shared" si="1"/>
        <v>6.9444444444444441E-3</v>
      </c>
      <c r="O81" s="9">
        <f t="shared" si="2"/>
        <v>0</v>
      </c>
      <c r="P81" s="9"/>
      <c r="Q81" s="9"/>
      <c r="R81" s="9"/>
      <c r="T81" s="9">
        <f>C91</f>
        <v>8.3333333333333329E-2</v>
      </c>
      <c r="U81" s="9">
        <f>C96</f>
        <v>0.30769230769230771</v>
      </c>
      <c r="V81" s="9">
        <f t="shared" si="3"/>
        <v>2.564102564102564E-2</v>
      </c>
      <c r="W81" s="9">
        <f t="shared" si="4"/>
        <v>6.9444444444444441E-3</v>
      </c>
      <c r="X81" s="9">
        <f>U81^2</f>
        <v>9.4674556213017763E-2</v>
      </c>
      <c r="Y81" s="9"/>
      <c r="Z81" s="9"/>
      <c r="AA81" s="9"/>
    </row>
    <row r="82" spans="1:27" x14ac:dyDescent="0.2">
      <c r="K82" s="9">
        <f>D81</f>
        <v>0.1</v>
      </c>
      <c r="L82" s="9">
        <f>D86</f>
        <v>0</v>
      </c>
      <c r="M82" s="9">
        <f t="shared" si="0"/>
        <v>0</v>
      </c>
      <c r="N82" s="9">
        <f t="shared" si="1"/>
        <v>1.0000000000000002E-2</v>
      </c>
      <c r="O82" s="9">
        <f t="shared" si="2"/>
        <v>0</v>
      </c>
      <c r="P82" s="9"/>
      <c r="Q82" s="9"/>
      <c r="R82" s="9"/>
      <c r="T82" s="9">
        <f>D91</f>
        <v>0.1</v>
      </c>
      <c r="U82" s="9">
        <f>D96</f>
        <v>0.23076923076923078</v>
      </c>
      <c r="V82" s="9">
        <f t="shared" si="3"/>
        <v>2.3076923076923078E-2</v>
      </c>
      <c r="W82" s="9">
        <f t="shared" si="4"/>
        <v>1.0000000000000002E-2</v>
      </c>
      <c r="X82" s="9">
        <f t="shared" si="5"/>
        <v>5.3254437869822494E-2</v>
      </c>
      <c r="Y82" s="9"/>
      <c r="Z82" s="9"/>
      <c r="AA82" s="9"/>
    </row>
    <row r="83" spans="1:27" x14ac:dyDescent="0.2">
      <c r="A83" s="25" t="s">
        <v>341</v>
      </c>
      <c r="B83" s="8">
        <v>13</v>
      </c>
      <c r="C83" s="8"/>
      <c r="D83" s="8"/>
      <c r="E83" s="8"/>
      <c r="F83" s="8"/>
      <c r="G83" s="8"/>
      <c r="H83" s="8"/>
      <c r="I83" s="8"/>
      <c r="K83" s="9">
        <f>E81</f>
        <v>0.05</v>
      </c>
      <c r="L83" s="9">
        <f>E86</f>
        <v>0</v>
      </c>
      <c r="M83" s="9">
        <f t="shared" si="0"/>
        <v>0</v>
      </c>
      <c r="N83" s="9">
        <f t="shared" si="1"/>
        <v>2.5000000000000005E-3</v>
      </c>
      <c r="O83" s="9">
        <f t="shared" si="2"/>
        <v>0</v>
      </c>
      <c r="P83" s="9"/>
      <c r="Q83" s="9"/>
      <c r="R83" s="9"/>
      <c r="T83" s="9">
        <f>E91</f>
        <v>0.25</v>
      </c>
      <c r="U83" s="9">
        <f>E96</f>
        <v>0.38461538461538464</v>
      </c>
      <c r="V83" s="9">
        <f t="shared" si="3"/>
        <v>9.6153846153846159E-2</v>
      </c>
      <c r="W83" s="9">
        <f t="shared" si="4"/>
        <v>6.25E-2</v>
      </c>
      <c r="X83" s="9">
        <f t="shared" si="5"/>
        <v>0.14792899408284024</v>
      </c>
      <c r="Y83" s="9"/>
      <c r="Z83" s="9"/>
      <c r="AA83" s="9"/>
    </row>
    <row r="84" spans="1:27" x14ac:dyDescent="0.2">
      <c r="A84" s="8" t="s">
        <v>14</v>
      </c>
      <c r="B84" s="8" t="s">
        <v>105</v>
      </c>
      <c r="C84" s="8" t="s">
        <v>296</v>
      </c>
      <c r="D84" s="8" t="s">
        <v>297</v>
      </c>
      <c r="E84" s="8" t="s">
        <v>298</v>
      </c>
      <c r="F84" s="8" t="s">
        <v>299</v>
      </c>
      <c r="G84" s="8" t="s">
        <v>300</v>
      </c>
      <c r="H84" s="8" t="s">
        <v>301</v>
      </c>
      <c r="I84" s="8" t="s">
        <v>302</v>
      </c>
      <c r="K84" s="9">
        <f>F81</f>
        <v>0.16666666666666666</v>
      </c>
      <c r="L84" s="9">
        <f>F86</f>
        <v>0.53846153846153844</v>
      </c>
      <c r="M84" s="9">
        <f t="shared" si="0"/>
        <v>8.974358974358973E-2</v>
      </c>
      <c r="N84" s="9">
        <f t="shared" si="1"/>
        <v>2.7777777777777776E-2</v>
      </c>
      <c r="O84" s="9">
        <f t="shared" si="2"/>
        <v>0.28994082840236685</v>
      </c>
      <c r="P84" s="9"/>
      <c r="Q84" s="9"/>
      <c r="R84" s="9"/>
      <c r="T84" s="9">
        <f>F91</f>
        <v>0.3</v>
      </c>
      <c r="U84" s="9">
        <f>F96</f>
        <v>0.15384615384615385</v>
      </c>
      <c r="V84" s="9">
        <f t="shared" si="3"/>
        <v>4.6153846153846156E-2</v>
      </c>
      <c r="W84" s="9">
        <f t="shared" si="4"/>
        <v>0.09</v>
      </c>
      <c r="X84" s="9">
        <f t="shared" si="5"/>
        <v>2.3668639053254441E-2</v>
      </c>
      <c r="Y84" s="9"/>
      <c r="Z84" s="9"/>
      <c r="AA84" s="9"/>
    </row>
    <row r="85" spans="1:27" x14ac:dyDescent="0.2">
      <c r="A85" s="9">
        <f>COUNTIF(D64:D76,"shopee*")</f>
        <v>12</v>
      </c>
      <c r="B85" s="9">
        <f>COUNTIF(D64:D76,"*LAZADA*")</f>
        <v>2</v>
      </c>
      <c r="C85" s="9">
        <f>COUNTIF(D64:D76,"*Amazon*")</f>
        <v>0</v>
      </c>
      <c r="D85" s="9">
        <f>COUNTIF(D64:D76,"*eBay*")</f>
        <v>0</v>
      </c>
      <c r="E85" s="9">
        <f>COUNTIF(D64:D76,"*JD CENTRA*")</f>
        <v>0</v>
      </c>
      <c r="F85" s="9">
        <f>COUNTIF(D64:D76,"*Instagram (Market)*")</f>
        <v>7</v>
      </c>
      <c r="G85" s="9">
        <f>COUNTIF(D64:D76,"*Facebook  (Market)*")</f>
        <v>3</v>
      </c>
      <c r="H85" s="9">
        <f>COUNTIF(D64:D76,"*LINE Shopping*")</f>
        <v>3</v>
      </c>
      <c r="I85" s="9">
        <f>COUNTIF(D64:D76,"*AliExpress*")</f>
        <v>0</v>
      </c>
      <c r="K85" s="9">
        <f>G81</f>
        <v>0.2</v>
      </c>
      <c r="L85" s="9">
        <f>G86</f>
        <v>0.23076923076923078</v>
      </c>
      <c r="M85" s="9">
        <f t="shared" si="0"/>
        <v>4.6153846153846156E-2</v>
      </c>
      <c r="N85" s="9">
        <f t="shared" si="1"/>
        <v>4.0000000000000008E-2</v>
      </c>
      <c r="O85" s="9">
        <f t="shared" si="2"/>
        <v>5.3254437869822494E-2</v>
      </c>
      <c r="P85" s="9"/>
      <c r="Q85" s="9"/>
      <c r="R85" s="9"/>
      <c r="T85" s="11">
        <f>G91</f>
        <v>0.18333333333333332</v>
      </c>
      <c r="U85" s="9">
        <f>G96</f>
        <v>0</v>
      </c>
      <c r="V85" s="9">
        <f t="shared" si="3"/>
        <v>0</v>
      </c>
      <c r="W85" s="9">
        <f t="shared" si="4"/>
        <v>3.3611111111111105E-2</v>
      </c>
      <c r="X85" s="9">
        <f t="shared" si="5"/>
        <v>0</v>
      </c>
      <c r="Y85" s="9"/>
      <c r="Z85" s="9"/>
      <c r="AA85" s="9"/>
    </row>
    <row r="86" spans="1:27" x14ac:dyDescent="0.2">
      <c r="A86" s="9">
        <f>A85/$B$83</f>
        <v>0.92307692307692313</v>
      </c>
      <c r="B86" s="9">
        <f t="shared" ref="B86:I86" si="7">B85/$B$83</f>
        <v>0.15384615384615385</v>
      </c>
      <c r="C86" s="9">
        <f t="shared" si="7"/>
        <v>0</v>
      </c>
      <c r="D86" s="9">
        <f t="shared" si="7"/>
        <v>0</v>
      </c>
      <c r="E86" s="9">
        <f t="shared" si="7"/>
        <v>0</v>
      </c>
      <c r="F86" s="9">
        <f t="shared" si="7"/>
        <v>0.53846153846153844</v>
      </c>
      <c r="G86" s="9">
        <f t="shared" si="7"/>
        <v>0.23076923076923078</v>
      </c>
      <c r="H86" s="9">
        <f t="shared" si="7"/>
        <v>0.23076923076923078</v>
      </c>
      <c r="I86" s="9">
        <f t="shared" si="7"/>
        <v>0</v>
      </c>
      <c r="K86" s="9">
        <f>H81</f>
        <v>6.6666666666666666E-2</v>
      </c>
      <c r="L86" s="9">
        <f>H86</f>
        <v>0.23076923076923078</v>
      </c>
      <c r="M86" s="9">
        <f t="shared" si="0"/>
        <v>1.5384615384615385E-2</v>
      </c>
      <c r="N86" s="9">
        <f t="shared" si="1"/>
        <v>4.4444444444444444E-3</v>
      </c>
      <c r="O86" s="9">
        <f t="shared" si="2"/>
        <v>5.3254437869822494E-2</v>
      </c>
      <c r="P86" s="9"/>
      <c r="Q86" s="9"/>
      <c r="R86" s="9"/>
      <c r="T86" s="9">
        <f>H91</f>
        <v>6.6666666666666666E-2</v>
      </c>
      <c r="U86" s="9">
        <f>H96</f>
        <v>0</v>
      </c>
      <c r="V86" s="9">
        <f t="shared" si="3"/>
        <v>0</v>
      </c>
      <c r="W86" s="9">
        <f t="shared" si="4"/>
        <v>4.4444444444444444E-3</v>
      </c>
      <c r="X86" s="9">
        <f t="shared" si="5"/>
        <v>0</v>
      </c>
      <c r="Y86" s="9"/>
      <c r="Z86" s="9"/>
      <c r="AA86" s="9"/>
    </row>
    <row r="87" spans="1:27" x14ac:dyDescent="0.2">
      <c r="K87" s="9">
        <f>I81</f>
        <v>6.6666666666666666E-2</v>
      </c>
      <c r="L87" s="9">
        <f>I86</f>
        <v>0</v>
      </c>
      <c r="M87" s="9">
        <f t="shared" si="0"/>
        <v>0</v>
      </c>
      <c r="N87" s="9">
        <f t="shared" si="1"/>
        <v>4.4444444444444444E-3</v>
      </c>
      <c r="O87" s="9">
        <f t="shared" si="2"/>
        <v>0</v>
      </c>
      <c r="P87" s="9"/>
      <c r="Q87" s="9"/>
      <c r="R87" s="9"/>
      <c r="T87" s="9">
        <f>I91</f>
        <v>0.76666666666666672</v>
      </c>
      <c r="U87" s="9">
        <f>I96</f>
        <v>0.38461538461538464</v>
      </c>
      <c r="V87" s="9">
        <f t="shared" si="3"/>
        <v>0.29487179487179493</v>
      </c>
      <c r="W87" s="9">
        <f t="shared" si="4"/>
        <v>0.58777777777777784</v>
      </c>
      <c r="X87" s="9">
        <f t="shared" si="5"/>
        <v>0.14792899408284024</v>
      </c>
      <c r="Y87" s="9"/>
      <c r="Z87" s="9"/>
      <c r="AA87" s="9"/>
    </row>
    <row r="88" spans="1:27" x14ac:dyDescent="0.2">
      <c r="A88" s="21" t="s">
        <v>315</v>
      </c>
      <c r="B88" s="9">
        <v>60</v>
      </c>
      <c r="K88" s="14">
        <f>SUM(K79:K87)</f>
        <v>2.2000000000000006</v>
      </c>
      <c r="L88" s="14">
        <f t="shared" ref="L88:O88" si="8">SUM(L79:L87)</f>
        <v>2.0769230769230771</v>
      </c>
      <c r="M88" s="14">
        <f t="shared" si="8"/>
        <v>1.0564102564102564</v>
      </c>
      <c r="N88" s="14">
        <f t="shared" si="8"/>
        <v>1.2166666666666666</v>
      </c>
      <c r="O88" s="14">
        <f t="shared" si="8"/>
        <v>1.2721893491124263</v>
      </c>
      <c r="P88" s="9"/>
      <c r="Q88" s="9"/>
      <c r="R88" s="9"/>
      <c r="T88" s="9">
        <f>J91</f>
        <v>6.6666666666666666E-2</v>
      </c>
      <c r="U88" s="9">
        <f>J96</f>
        <v>0</v>
      </c>
      <c r="V88" s="9">
        <f t="shared" si="3"/>
        <v>0</v>
      </c>
      <c r="W88" s="9">
        <f>T88^2</f>
        <v>4.4444444444444444E-3</v>
      </c>
      <c r="X88" s="9">
        <f t="shared" si="5"/>
        <v>0</v>
      </c>
      <c r="Y88" s="9"/>
      <c r="Z88" s="9"/>
      <c r="AA88" s="9"/>
    </row>
    <row r="89" spans="1:27" x14ac:dyDescent="0.2">
      <c r="A89" s="15" t="s">
        <v>15</v>
      </c>
      <c r="B89" s="15" t="s">
        <v>54</v>
      </c>
      <c r="C89" s="15" t="s">
        <v>316</v>
      </c>
      <c r="D89" s="15" t="s">
        <v>317</v>
      </c>
      <c r="E89" s="15" t="s">
        <v>318</v>
      </c>
      <c r="F89" s="15" t="s">
        <v>319</v>
      </c>
      <c r="G89" s="15" t="s">
        <v>320</v>
      </c>
      <c r="H89" s="15" t="s">
        <v>321</v>
      </c>
      <c r="I89" s="15" t="s">
        <v>70</v>
      </c>
      <c r="J89" s="15" t="s">
        <v>322</v>
      </c>
      <c r="K89" s="15" t="s">
        <v>323</v>
      </c>
      <c r="L89" s="15" t="s">
        <v>282</v>
      </c>
      <c r="M89" s="15" t="s">
        <v>324</v>
      </c>
      <c r="T89" s="9">
        <f>K91</f>
        <v>0.11666666666666667</v>
      </c>
      <c r="U89" s="9">
        <f>K96</f>
        <v>7.6923076923076927E-2</v>
      </c>
      <c r="V89" s="9">
        <f t="shared" si="3"/>
        <v>8.9743589743589754E-3</v>
      </c>
      <c r="W89" s="9">
        <f t="shared" si="4"/>
        <v>1.3611111111111112E-2</v>
      </c>
      <c r="X89" s="9">
        <f>U89^2</f>
        <v>5.9171597633136102E-3</v>
      </c>
      <c r="Y89" s="9"/>
      <c r="Z89" s="9"/>
      <c r="AA89" s="9"/>
    </row>
    <row r="90" spans="1:27" x14ac:dyDescent="0.2">
      <c r="A90" s="9">
        <f>COUNTIF(E2:E61,"เสื้อผ้า / แฟชั่น*")</f>
        <v>17</v>
      </c>
      <c r="B90" s="9">
        <f>COUNTIF(E2:E61,"*ของใช้ส่วนตัว*")</f>
        <v>30</v>
      </c>
      <c r="C90" s="9">
        <f>COUNTIF(E2:E61,"*เครื่องประดับ*")</f>
        <v>5</v>
      </c>
      <c r="D90" s="9">
        <f>COUNTIF(E2:E61,"*อาหารเสริม / สุขภาพ ความงาม*")</f>
        <v>6</v>
      </c>
      <c r="E90" s="9">
        <f>COUNTIF(E2:E61,"*เครื่องเขียน / หนังสือ*")</f>
        <v>15</v>
      </c>
      <c r="F90" s="9">
        <f>COUNTIF(E2:E61,"*เครื่องใช้ไฟฟ้าภายในบ้าน*")</f>
        <v>18</v>
      </c>
      <c r="G90" s="9">
        <f>COUNTIF(E2:E61,"*อุปกรณ์กีฬา*")</f>
        <v>11</v>
      </c>
      <c r="H90" s="9">
        <f>COUNTIF(E2:E61,"*อุปกรณ์ท่องเที่ยว*")</f>
        <v>4</v>
      </c>
      <c r="I90" s="9">
        <f>COUNTIF(E2:E61,"*อุปกรณ์อิเล็กทรอนิกส์ / อุปกรณ์เสริม*")</f>
        <v>46</v>
      </c>
      <c r="J90" s="9">
        <f>COUNTIF(E2:E61,"*ยานยนต์ / อุปกรณ์เสริม*")</f>
        <v>4</v>
      </c>
      <c r="K90" s="9">
        <f>COUNTIF(E2:E61,"*เฟอร์นิเจอร์ / ของตกแต่งบ้าน*")</f>
        <v>7</v>
      </c>
      <c r="L90" s="9">
        <f>COUNTIF(E2:E61,"*อาหาร / ขนม*")</f>
        <v>5</v>
      </c>
      <c r="M90" s="9">
        <v>0</v>
      </c>
      <c r="T90" s="9">
        <f>L91</f>
        <v>8.3333333333333329E-2</v>
      </c>
      <c r="U90" s="9">
        <f>L96</f>
        <v>0.46153846153846156</v>
      </c>
      <c r="V90" s="9">
        <f>T90*U90</f>
        <v>3.8461538461538464E-2</v>
      </c>
      <c r="W90" s="9">
        <f>T90^2</f>
        <v>6.9444444444444441E-3</v>
      </c>
      <c r="X90" s="9">
        <f t="shared" si="5"/>
        <v>0.21301775147928997</v>
      </c>
      <c r="Y90" s="9"/>
      <c r="Z90" s="9"/>
      <c r="AA90" s="9"/>
    </row>
    <row r="91" spans="1:27" x14ac:dyDescent="0.2">
      <c r="A91" s="9">
        <f>A90/$B$88</f>
        <v>0.28333333333333333</v>
      </c>
      <c r="B91" s="9">
        <f t="shared" ref="B91:M91" si="9">B90/$B$88</f>
        <v>0.5</v>
      </c>
      <c r="C91" s="9">
        <f t="shared" si="9"/>
        <v>8.3333333333333329E-2</v>
      </c>
      <c r="D91" s="9">
        <f t="shared" si="9"/>
        <v>0.1</v>
      </c>
      <c r="E91" s="9">
        <f t="shared" si="9"/>
        <v>0.25</v>
      </c>
      <c r="F91" s="9">
        <f t="shared" si="9"/>
        <v>0.3</v>
      </c>
      <c r="G91" s="9">
        <f t="shared" si="9"/>
        <v>0.18333333333333332</v>
      </c>
      <c r="H91" s="9">
        <f t="shared" si="9"/>
        <v>6.6666666666666666E-2</v>
      </c>
      <c r="I91" s="9">
        <f t="shared" si="9"/>
        <v>0.76666666666666672</v>
      </c>
      <c r="J91" s="9">
        <f t="shared" si="9"/>
        <v>6.6666666666666666E-2</v>
      </c>
      <c r="K91" s="9">
        <f t="shared" si="9"/>
        <v>0.11666666666666667</v>
      </c>
      <c r="L91" s="9">
        <f t="shared" si="9"/>
        <v>8.3333333333333329E-2</v>
      </c>
      <c r="M91" s="9">
        <f t="shared" si="9"/>
        <v>0</v>
      </c>
      <c r="T91" s="9">
        <f>M91</f>
        <v>0</v>
      </c>
      <c r="U91" s="9">
        <f>M96</f>
        <v>0</v>
      </c>
      <c r="V91" s="9">
        <f>T91*U91</f>
        <v>0</v>
      </c>
      <c r="W91" s="9">
        <f t="shared" si="4"/>
        <v>0</v>
      </c>
      <c r="X91" s="9">
        <f t="shared" si="5"/>
        <v>0</v>
      </c>
      <c r="Y91" s="9"/>
      <c r="Z91" s="9"/>
      <c r="AA91" s="9"/>
    </row>
    <row r="92" spans="1:27" x14ac:dyDescent="0.2">
      <c r="T92" s="14">
        <f>SUM(T79:T91)</f>
        <v>2.8000000000000007</v>
      </c>
      <c r="U92" s="14">
        <f>SUM(U79:U91)</f>
        <v>3.3076923076923079</v>
      </c>
      <c r="V92" s="14">
        <f>SUM(V79:V91)</f>
        <v>1.0705128205128207</v>
      </c>
      <c r="W92" s="14">
        <f>SUM(W79:W91)</f>
        <v>1.1505555555555556</v>
      </c>
      <c r="X92" s="14">
        <f t="shared" ref="X92" si="10">SUM(X79:X91)</f>
        <v>1.5680473372781067</v>
      </c>
      <c r="Y92" s="9"/>
      <c r="Z92" s="9"/>
      <c r="AA92" s="9"/>
    </row>
    <row r="93" spans="1:27" x14ac:dyDescent="0.2">
      <c r="A93" s="21" t="s">
        <v>342</v>
      </c>
      <c r="B93" s="9">
        <v>13</v>
      </c>
    </row>
    <row r="94" spans="1:27" x14ac:dyDescent="0.2">
      <c r="A94" s="15" t="s">
        <v>15</v>
      </c>
      <c r="B94" s="15" t="s">
        <v>54</v>
      </c>
      <c r="C94" s="15" t="s">
        <v>316</v>
      </c>
      <c r="D94" s="15" t="s">
        <v>317</v>
      </c>
      <c r="E94" s="15" t="s">
        <v>318</v>
      </c>
      <c r="F94" s="15" t="s">
        <v>319</v>
      </c>
      <c r="G94" s="15" t="s">
        <v>320</v>
      </c>
      <c r="H94" s="15" t="s">
        <v>321</v>
      </c>
      <c r="I94" s="15" t="s">
        <v>70</v>
      </c>
      <c r="J94" s="15" t="s">
        <v>322</v>
      </c>
      <c r="K94" s="15" t="s">
        <v>323</v>
      </c>
      <c r="L94" s="15" t="s">
        <v>282</v>
      </c>
      <c r="M94" s="15" t="s">
        <v>324</v>
      </c>
      <c r="O94" s="25" t="s">
        <v>326</v>
      </c>
    </row>
    <row r="95" spans="1:27" x14ac:dyDescent="0.2">
      <c r="A95" s="9">
        <f>COUNTIF(E64:E76,"เสื้อผ้า / แฟชั่น*")</f>
        <v>7</v>
      </c>
      <c r="B95" s="9">
        <f>COUNTIF(E64:E76,"*ของใช้ส่วนตัว*")</f>
        <v>10</v>
      </c>
      <c r="C95" s="9">
        <f>COUNTIF(E64:E76,"*เครื่องประดับ*")</f>
        <v>4</v>
      </c>
      <c r="D95" s="9">
        <f>COUNTIF(E64:E76,"*อาหารเสริม / สุขภาพ ความงาม*")</f>
        <v>3</v>
      </c>
      <c r="E95" s="9">
        <f>COUNTIF(E64:E76,"*เครื่องเขียน / หนังสือ*")</f>
        <v>5</v>
      </c>
      <c r="F95" s="9">
        <f>COUNTIF(E64:E76,"*เครื่องใช้ไฟฟ้าภายในบ้าน*")</f>
        <v>2</v>
      </c>
      <c r="G95" s="9">
        <f>COUNTIF(E64:E76,"*อุปกรณ์กีฬา*")</f>
        <v>0</v>
      </c>
      <c r="H95" s="9">
        <f>COUNTIF(E64:E76,"*อุปกรณ์ท่องเที่ยว*")</f>
        <v>0</v>
      </c>
      <c r="I95" s="9">
        <f>COUNTIF(E64:E76,"*อุปกรณ์อิเล็กทรอนิกส์ / อุปกรณ์เสริม*")</f>
        <v>5</v>
      </c>
      <c r="J95" s="9">
        <f>COUNTIF(E64:E76,"*ยานยนต์ / อุปกรณ์เสริม*")</f>
        <v>0</v>
      </c>
      <c r="K95" s="9">
        <f>COUNTIF(E64:E76,"*เฟอร์นิเจอร์ / ของตกแต่งบ้าน*")</f>
        <v>1</v>
      </c>
      <c r="L95" s="9">
        <f>COUNTIF(E64:E76,"*อาหาร / ขนม*")</f>
        <v>6</v>
      </c>
      <c r="M95" s="9">
        <v>0</v>
      </c>
      <c r="O95" s="11" t="s">
        <v>307</v>
      </c>
      <c r="P95" s="11" t="s">
        <v>347</v>
      </c>
      <c r="Q95" s="11" t="s">
        <v>348</v>
      </c>
      <c r="R95" s="11" t="s">
        <v>310</v>
      </c>
      <c r="S95" s="11" t="s">
        <v>349</v>
      </c>
      <c r="T95" s="12" t="s">
        <v>312</v>
      </c>
      <c r="U95" s="12" t="s">
        <v>350</v>
      </c>
      <c r="V95" s="11" t="s">
        <v>306</v>
      </c>
    </row>
    <row r="96" spans="1:27" x14ac:dyDescent="0.2">
      <c r="A96" s="9">
        <f>A95/$B$93</f>
        <v>0.53846153846153844</v>
      </c>
      <c r="B96" s="9">
        <f t="shared" ref="B96:M96" si="11">B95/$B$93</f>
        <v>0.76923076923076927</v>
      </c>
      <c r="C96" s="9">
        <f t="shared" si="11"/>
        <v>0.30769230769230771</v>
      </c>
      <c r="D96" s="9">
        <f t="shared" si="11"/>
        <v>0.23076923076923078</v>
      </c>
      <c r="E96" s="9">
        <f t="shared" si="11"/>
        <v>0.38461538461538464</v>
      </c>
      <c r="F96" s="9">
        <f t="shared" si="11"/>
        <v>0.15384615384615385</v>
      </c>
      <c r="G96" s="9">
        <f t="shared" si="11"/>
        <v>0</v>
      </c>
      <c r="H96" s="9">
        <f t="shared" si="11"/>
        <v>0</v>
      </c>
      <c r="I96" s="9">
        <f t="shared" si="11"/>
        <v>0.38461538461538464</v>
      </c>
      <c r="J96" s="9">
        <f t="shared" si="11"/>
        <v>0</v>
      </c>
      <c r="K96" s="9">
        <f t="shared" si="11"/>
        <v>7.6923076923076927E-2</v>
      </c>
      <c r="L96" s="9">
        <f t="shared" si="11"/>
        <v>0.46153846153846156</v>
      </c>
      <c r="M96" s="9">
        <f t="shared" si="11"/>
        <v>0</v>
      </c>
      <c r="O96" s="9">
        <f>A101</f>
        <v>0.81666666666666665</v>
      </c>
      <c r="P96" s="9">
        <f>A106</f>
        <v>0.53846153846153844</v>
      </c>
      <c r="Q96" s="9">
        <f>O96*P96</f>
        <v>0.43974358974358974</v>
      </c>
      <c r="R96" s="9">
        <f>O96^2</f>
        <v>0.66694444444444445</v>
      </c>
      <c r="S96" s="9">
        <f>P96^2</f>
        <v>0.28994082840236685</v>
      </c>
      <c r="T96" s="9">
        <f>SQRT(R103)</f>
        <v>1.122868350846765</v>
      </c>
      <c r="U96" s="9">
        <f>SQRT(S103)</f>
        <v>0.95768458446067184</v>
      </c>
      <c r="V96" s="9">
        <f>Q103/(T96*U96)</f>
        <v>0.95734749406481701</v>
      </c>
    </row>
    <row r="97" spans="1:22" x14ac:dyDescent="0.2">
      <c r="O97" s="9">
        <f>B101</f>
        <v>0.48333333333333334</v>
      </c>
      <c r="P97" s="9">
        <f>B106</f>
        <v>0.46153846153846156</v>
      </c>
      <c r="Q97" s="9">
        <f t="shared" ref="Q97:Q102" si="12">O97*P97</f>
        <v>0.22307692307692309</v>
      </c>
      <c r="R97" s="9">
        <f t="shared" ref="R97:R102" si="13">O97^2</f>
        <v>0.2336111111111111</v>
      </c>
      <c r="S97" s="9">
        <f>P97^2</f>
        <v>0.21301775147928997</v>
      </c>
      <c r="T97" s="9"/>
      <c r="U97" s="9"/>
      <c r="V97" s="9"/>
    </row>
    <row r="98" spans="1:22" x14ac:dyDescent="0.2">
      <c r="A98" s="21" t="s">
        <v>327</v>
      </c>
      <c r="B98" s="9">
        <v>60</v>
      </c>
      <c r="O98" s="9">
        <f>C101</f>
        <v>0.43333333333333335</v>
      </c>
      <c r="P98" s="9">
        <f>C106</f>
        <v>0.38461538461538464</v>
      </c>
      <c r="Q98" s="9">
        <f t="shared" si="12"/>
        <v>0.16666666666666669</v>
      </c>
      <c r="R98" s="9">
        <f t="shared" si="13"/>
        <v>0.18777777777777779</v>
      </c>
      <c r="S98" s="9">
        <f t="shared" ref="S98:S102" si="14">P98^2</f>
        <v>0.14792899408284024</v>
      </c>
      <c r="T98" s="9"/>
      <c r="U98" s="9"/>
      <c r="V98" s="9"/>
    </row>
    <row r="99" spans="1:22" x14ac:dyDescent="0.2">
      <c r="A99" s="17" t="s">
        <v>17</v>
      </c>
      <c r="B99" s="18" t="s">
        <v>119</v>
      </c>
      <c r="C99" s="17" t="s">
        <v>116</v>
      </c>
      <c r="D99" s="17" t="s">
        <v>328</v>
      </c>
      <c r="E99" s="17" t="s">
        <v>182</v>
      </c>
      <c r="F99" s="17" t="s">
        <v>56</v>
      </c>
      <c r="G99" s="17" t="s">
        <v>329</v>
      </c>
      <c r="O99" s="9">
        <f>D101</f>
        <v>0.1</v>
      </c>
      <c r="P99" s="9">
        <f>D106</f>
        <v>0.15384615384615385</v>
      </c>
      <c r="Q99" s="9">
        <f t="shared" si="12"/>
        <v>1.5384615384615385E-2</v>
      </c>
      <c r="R99" s="9">
        <f t="shared" si="13"/>
        <v>1.0000000000000002E-2</v>
      </c>
      <c r="S99" s="9">
        <f>P99^2</f>
        <v>2.3668639053254441E-2</v>
      </c>
      <c r="T99" s="9"/>
      <c r="U99" s="9"/>
      <c r="V99" s="9"/>
    </row>
    <row r="100" spans="1:22" x14ac:dyDescent="0.2">
      <c r="A100" s="9">
        <f>COUNTIF(G2:G61,"*Kerry Express*")</f>
        <v>49</v>
      </c>
      <c r="B100" s="9">
        <f>COUNTIF(G2:G61,"*J&amp;T Express*")</f>
        <v>29</v>
      </c>
      <c r="C100" s="9">
        <f>COUNTIF(G2:G61,"*Flash*")</f>
        <v>26</v>
      </c>
      <c r="D100" s="9">
        <f>COUNTIF(G2:G61,"*BEST Express*")</f>
        <v>6</v>
      </c>
      <c r="E100" s="9">
        <f>COUNTIF(G2:G61,"*ThaiPost*")</f>
        <v>18</v>
      </c>
      <c r="F100" s="9">
        <f>COUNTIF(G2:G61,"*DHL Express*")</f>
        <v>15</v>
      </c>
      <c r="G100" s="9">
        <f>COUNTIF(G2:G61,"*Ninja Van*")</f>
        <v>6</v>
      </c>
      <c r="O100" s="9">
        <f>E101</f>
        <v>0.3</v>
      </c>
      <c r="P100" s="9">
        <f>E106</f>
        <v>0.46153846153846156</v>
      </c>
      <c r="Q100" s="9">
        <f t="shared" si="12"/>
        <v>0.13846153846153847</v>
      </c>
      <c r="R100" s="9">
        <f t="shared" si="13"/>
        <v>0.09</v>
      </c>
      <c r="S100" s="9">
        <f t="shared" si="14"/>
        <v>0.21301775147928997</v>
      </c>
      <c r="T100" s="9"/>
      <c r="U100" s="9"/>
      <c r="V100" s="9"/>
    </row>
    <row r="101" spans="1:22" x14ac:dyDescent="0.2">
      <c r="A101" s="9">
        <f>A100/$B$98</f>
        <v>0.81666666666666665</v>
      </c>
      <c r="B101" s="9">
        <f t="shared" ref="B101:G101" si="15">B100/$B$98</f>
        <v>0.48333333333333334</v>
      </c>
      <c r="C101" s="9">
        <f t="shared" si="15"/>
        <v>0.43333333333333335</v>
      </c>
      <c r="D101" s="9">
        <f t="shared" si="15"/>
        <v>0.1</v>
      </c>
      <c r="E101" s="9">
        <f t="shared" si="15"/>
        <v>0.3</v>
      </c>
      <c r="F101" s="9">
        <f t="shared" si="15"/>
        <v>0.25</v>
      </c>
      <c r="G101" s="9">
        <f t="shared" si="15"/>
        <v>0.1</v>
      </c>
      <c r="O101" s="9">
        <f>F101</f>
        <v>0.25</v>
      </c>
      <c r="P101" s="9">
        <f>F106</f>
        <v>0.15384615384615385</v>
      </c>
      <c r="Q101" s="9">
        <f t="shared" si="12"/>
        <v>3.8461538461538464E-2</v>
      </c>
      <c r="R101" s="9">
        <f t="shared" si="13"/>
        <v>6.25E-2</v>
      </c>
      <c r="S101" s="9">
        <f t="shared" si="14"/>
        <v>2.3668639053254441E-2</v>
      </c>
      <c r="T101" s="9"/>
      <c r="U101" s="9"/>
      <c r="V101" s="9"/>
    </row>
    <row r="102" spans="1:22" x14ac:dyDescent="0.2">
      <c r="O102" s="9">
        <f>G101</f>
        <v>0.1</v>
      </c>
      <c r="P102" s="9">
        <f>G106</f>
        <v>7.6923076923076927E-2</v>
      </c>
      <c r="Q102" s="9">
        <f t="shared" si="12"/>
        <v>7.6923076923076927E-3</v>
      </c>
      <c r="R102" s="9">
        <f t="shared" si="13"/>
        <v>1.0000000000000002E-2</v>
      </c>
      <c r="S102" s="9">
        <f t="shared" si="14"/>
        <v>5.9171597633136102E-3</v>
      </c>
      <c r="T102" s="9"/>
      <c r="U102" s="9"/>
      <c r="V102" s="9"/>
    </row>
    <row r="103" spans="1:22" x14ac:dyDescent="0.2">
      <c r="A103" s="21" t="s">
        <v>343</v>
      </c>
      <c r="B103" s="9">
        <v>13</v>
      </c>
      <c r="O103" s="14">
        <f>SUM(O96:O102)</f>
        <v>2.4833333333333334</v>
      </c>
      <c r="P103" s="14">
        <f t="shared" ref="P103:S103" si="16">SUM(P96:P102)</f>
        <v>2.2307692307692308</v>
      </c>
      <c r="Q103" s="14">
        <f t="shared" si="16"/>
        <v>1.0294871794871794</v>
      </c>
      <c r="R103" s="14">
        <f t="shared" si="16"/>
        <v>1.2608333333333335</v>
      </c>
      <c r="S103" s="14">
        <f t="shared" si="16"/>
        <v>0.9171597633136096</v>
      </c>
      <c r="T103" s="9"/>
      <c r="U103" s="9"/>
      <c r="V103" s="9"/>
    </row>
    <row r="104" spans="1:22" x14ac:dyDescent="0.2">
      <c r="A104" s="17" t="s">
        <v>17</v>
      </c>
      <c r="B104" s="18" t="s">
        <v>119</v>
      </c>
      <c r="C104" s="17" t="s">
        <v>116</v>
      </c>
      <c r="D104" s="17" t="s">
        <v>328</v>
      </c>
      <c r="E104" s="17" t="s">
        <v>182</v>
      </c>
      <c r="F104" s="17" t="s">
        <v>56</v>
      </c>
      <c r="G104" s="17" t="s">
        <v>329</v>
      </c>
    </row>
    <row r="105" spans="1:22" x14ac:dyDescent="0.2">
      <c r="A105" s="9">
        <f>COUNTIF(G64:G76,"*Kerry Express*")</f>
        <v>7</v>
      </c>
      <c r="B105" s="9">
        <f>COUNTIF(G64:G76,"*J&amp;T Express*")</f>
        <v>6</v>
      </c>
      <c r="C105" s="9">
        <f>COUNTIF(G64:G76,"*Flash*")</f>
        <v>5</v>
      </c>
      <c r="D105" s="9">
        <f>COUNTIF(G64:G76,"*BEST Express*")</f>
        <v>2</v>
      </c>
      <c r="E105" s="9">
        <f>COUNTIF(G64:G76,"*ThaiPost*")</f>
        <v>6</v>
      </c>
      <c r="F105" s="9">
        <f>COUNTIF(G64:G76,"*DHL Express*")</f>
        <v>2</v>
      </c>
      <c r="G105" s="9">
        <f>COUNTIF(G64:G76,"*Ninja Van*")</f>
        <v>1</v>
      </c>
      <c r="O105" s="16" t="s">
        <v>334</v>
      </c>
    </row>
    <row r="106" spans="1:22" x14ac:dyDescent="0.2">
      <c r="A106" s="9">
        <f>A105/$B$103</f>
        <v>0.53846153846153844</v>
      </c>
      <c r="B106" s="9">
        <f t="shared" ref="B106:G106" si="17">B105/$B$103</f>
        <v>0.46153846153846156</v>
      </c>
      <c r="C106" s="9">
        <f t="shared" si="17"/>
        <v>0.38461538461538464</v>
      </c>
      <c r="D106" s="9">
        <f t="shared" si="17"/>
        <v>0.15384615384615385</v>
      </c>
      <c r="E106" s="9">
        <f t="shared" si="17"/>
        <v>0.46153846153846156</v>
      </c>
      <c r="F106" s="9">
        <f t="shared" si="17"/>
        <v>0.15384615384615385</v>
      </c>
      <c r="G106" s="9">
        <f t="shared" si="17"/>
        <v>7.6923076923076927E-2</v>
      </c>
      <c r="O106" s="11" t="s">
        <v>307</v>
      </c>
      <c r="P106" s="11" t="s">
        <v>347</v>
      </c>
      <c r="Q106" s="11" t="s">
        <v>348</v>
      </c>
      <c r="R106" s="11" t="s">
        <v>310</v>
      </c>
      <c r="S106" s="11" t="s">
        <v>349</v>
      </c>
      <c r="T106" s="12" t="s">
        <v>312</v>
      </c>
      <c r="U106" s="12" t="s">
        <v>350</v>
      </c>
      <c r="V106" s="11" t="s">
        <v>306</v>
      </c>
    </row>
    <row r="107" spans="1:22" x14ac:dyDescent="0.2">
      <c r="O107" s="9">
        <f>A111</f>
        <v>3.3333333333333333E-2</v>
      </c>
      <c r="P107" s="9">
        <f>A116</f>
        <v>0.15384615384615385</v>
      </c>
      <c r="Q107" s="9">
        <f>O107*P107</f>
        <v>5.1282051282051282E-3</v>
      </c>
      <c r="R107" s="9">
        <f>O107^2</f>
        <v>1.1111111111111111E-3</v>
      </c>
      <c r="S107" s="9">
        <f>P107^2</f>
        <v>2.3668639053254441E-2</v>
      </c>
      <c r="T107" s="9">
        <f>SQRT(R112)</f>
        <v>0.5988414741073893</v>
      </c>
      <c r="U107" s="9">
        <f>SQRT(S112)</f>
        <v>0.53846153846153855</v>
      </c>
      <c r="V107" s="9">
        <f>Q112/(T107*U107)</f>
        <v>0.91048819898589473</v>
      </c>
    </row>
    <row r="108" spans="1:22" x14ac:dyDescent="0.2">
      <c r="A108" s="21" t="s">
        <v>332</v>
      </c>
      <c r="C108" s="9">
        <v>60</v>
      </c>
      <c r="O108" s="9">
        <v>8.3333333333333301E-2</v>
      </c>
      <c r="P108" s="9">
        <f>B116</f>
        <v>0.15384615384615385</v>
      </c>
      <c r="Q108" s="9">
        <f t="shared" ref="Q108:Q111" si="18">O108*P108</f>
        <v>1.2820512820512817E-2</v>
      </c>
      <c r="R108" s="9">
        <f t="shared" ref="R108:R111" si="19">O108^2</f>
        <v>6.9444444444444389E-3</v>
      </c>
      <c r="S108" s="9">
        <f t="shared" ref="S108:S111" si="20">P108^2</f>
        <v>2.3668639053254441E-2</v>
      </c>
      <c r="T108" s="9"/>
      <c r="U108" s="9"/>
      <c r="V108" s="9"/>
    </row>
    <row r="109" spans="1:22" x14ac:dyDescent="0.2">
      <c r="A109" s="19" t="s">
        <v>13</v>
      </c>
      <c r="B109" s="20" t="s">
        <v>25</v>
      </c>
      <c r="C109" s="20" t="s">
        <v>19</v>
      </c>
      <c r="D109" s="20" t="s">
        <v>20</v>
      </c>
      <c r="E109" s="20" t="s">
        <v>43</v>
      </c>
      <c r="O109" s="9">
        <f>C111</f>
        <v>0.5</v>
      </c>
      <c r="P109" s="9">
        <f>C116</f>
        <v>0.30769230769230771</v>
      </c>
      <c r="Q109" s="9">
        <f t="shared" si="18"/>
        <v>0.15384615384615385</v>
      </c>
      <c r="R109" s="9">
        <f t="shared" si="19"/>
        <v>0.25</v>
      </c>
      <c r="S109" s="9">
        <f>P109^2</f>
        <v>9.4674556213017763E-2</v>
      </c>
      <c r="T109" s="9"/>
      <c r="U109" s="9"/>
      <c r="V109" s="9"/>
    </row>
    <row r="110" spans="1:22" x14ac:dyDescent="0.2">
      <c r="A110" s="9">
        <f>COUNTIF(B2:B61,"*3 ครั้ง / 1 สัปดาห์*")</f>
        <v>2</v>
      </c>
      <c r="B110" s="9">
        <f>COUNTIF(B2:B61,"*1 ครั้ง/ 1 สัปดาห์*")</f>
        <v>5</v>
      </c>
      <c r="C110" s="9">
        <f>COUNTIF(B2:B61,"*1-2 ครั้ง / 1 เดือน*")</f>
        <v>30</v>
      </c>
      <c r="D110" s="9">
        <f>COUNTIF(B2:B61,"*1-2 ครั้ง / 3 เดือน*")</f>
        <v>19</v>
      </c>
      <c r="E110" s="9">
        <f>COUNTIF(B2:B61,"*ไม่เคยซื้อเลยงะะะ ไม่น้าาาาาาาาาา*")</f>
        <v>1</v>
      </c>
      <c r="O110" s="9">
        <f>D111</f>
        <v>0.31666666666666665</v>
      </c>
      <c r="P110" s="9">
        <f>D116</f>
        <v>0.38461538461538464</v>
      </c>
      <c r="Q110" s="9">
        <f t="shared" si="18"/>
        <v>0.12179487179487179</v>
      </c>
      <c r="R110" s="9">
        <f t="shared" si="19"/>
        <v>0.10027777777777777</v>
      </c>
      <c r="S110" s="9">
        <f t="shared" si="20"/>
        <v>0.14792899408284024</v>
      </c>
      <c r="T110" s="9"/>
      <c r="U110" s="9"/>
      <c r="V110" s="9"/>
    </row>
    <row r="111" spans="1:22" x14ac:dyDescent="0.2">
      <c r="A111" s="9">
        <f>A110/$C$108</f>
        <v>3.3333333333333333E-2</v>
      </c>
      <c r="B111" s="9">
        <f t="shared" ref="B111:E111" si="21">B110/$C$108</f>
        <v>8.3333333333333329E-2</v>
      </c>
      <c r="C111" s="9">
        <f t="shared" si="21"/>
        <v>0.5</v>
      </c>
      <c r="D111" s="9">
        <f t="shared" si="21"/>
        <v>0.31666666666666665</v>
      </c>
      <c r="E111" s="9">
        <f t="shared" si="21"/>
        <v>1.6666666666666666E-2</v>
      </c>
      <c r="O111" s="9">
        <f>E111</f>
        <v>1.6666666666666666E-2</v>
      </c>
      <c r="P111" s="9">
        <f>E116</f>
        <v>0</v>
      </c>
      <c r="Q111" s="9">
        <f t="shared" si="18"/>
        <v>0</v>
      </c>
      <c r="R111" s="9">
        <f t="shared" si="19"/>
        <v>2.7777777777777778E-4</v>
      </c>
      <c r="S111" s="9">
        <f t="shared" si="20"/>
        <v>0</v>
      </c>
      <c r="T111" s="9"/>
      <c r="U111" s="9"/>
      <c r="V111" s="9"/>
    </row>
    <row r="112" spans="1:22" x14ac:dyDescent="0.2">
      <c r="O112" s="14">
        <f>SUM(O107:O111)</f>
        <v>0.95000000000000007</v>
      </c>
      <c r="P112" s="14">
        <f t="shared" ref="P112:S112" si="22">SUM(P107:P111)</f>
        <v>1</v>
      </c>
      <c r="Q112" s="14">
        <f t="shared" si="22"/>
        <v>0.2935897435897436</v>
      </c>
      <c r="R112" s="14">
        <f t="shared" si="22"/>
        <v>0.35861111111111105</v>
      </c>
      <c r="S112" s="14">
        <f t="shared" si="22"/>
        <v>0.2899408284023669</v>
      </c>
      <c r="T112" s="9"/>
      <c r="U112" s="9"/>
      <c r="V112" s="9"/>
    </row>
    <row r="113" spans="1:22" x14ac:dyDescent="0.2">
      <c r="A113" s="21" t="s">
        <v>344</v>
      </c>
      <c r="C113" s="9">
        <v>13</v>
      </c>
    </row>
    <row r="114" spans="1:22" x14ac:dyDescent="0.2">
      <c r="A114" s="19" t="s">
        <v>13</v>
      </c>
      <c r="B114" s="20" t="s">
        <v>25</v>
      </c>
      <c r="C114" s="20" t="s">
        <v>19</v>
      </c>
      <c r="D114" s="20" t="s">
        <v>20</v>
      </c>
      <c r="E114" s="20" t="s">
        <v>43</v>
      </c>
      <c r="O114" s="16" t="s">
        <v>336</v>
      </c>
    </row>
    <row r="115" spans="1:22" x14ac:dyDescent="0.2">
      <c r="A115" s="9">
        <f>COUNTIF(B64:B76,"*3 ครั้ง / 1 สัปดาห์*")</f>
        <v>2</v>
      </c>
      <c r="B115" s="9">
        <f>COUNTIF(B64:B76,"*1 ครั้ง/ 1 สัปดาห์*")</f>
        <v>2</v>
      </c>
      <c r="C115" s="9">
        <f>COUNTIF(B64:B76,"*1-2 ครั้ง / 1 เดือน*")</f>
        <v>4</v>
      </c>
      <c r="D115" s="9">
        <f>COUNTIF(B64:B76,"*1-2 ครั้ง / 3 เดือน*")</f>
        <v>5</v>
      </c>
      <c r="E115" s="9">
        <f>COUNTIF(B64:B76,"*ไม่เคยซื้อเลยงะะะ ไม่น้าาาาาาาาาา*")</f>
        <v>0</v>
      </c>
      <c r="O115" s="11" t="s">
        <v>307</v>
      </c>
      <c r="P115" s="11" t="s">
        <v>347</v>
      </c>
      <c r="Q115" s="11" t="s">
        <v>348</v>
      </c>
      <c r="R115" s="11" t="s">
        <v>310</v>
      </c>
      <c r="S115" s="11" t="s">
        <v>349</v>
      </c>
      <c r="T115" s="12" t="s">
        <v>312</v>
      </c>
      <c r="U115" s="12" t="s">
        <v>350</v>
      </c>
      <c r="V115" s="11" t="s">
        <v>306</v>
      </c>
    </row>
    <row r="116" spans="1:22" x14ac:dyDescent="0.2">
      <c r="A116" s="9">
        <f>A115/$C$113</f>
        <v>0.15384615384615385</v>
      </c>
      <c r="B116" s="9">
        <f t="shared" ref="B116:E116" si="23">B115/$C$113</f>
        <v>0.15384615384615385</v>
      </c>
      <c r="C116" s="9">
        <f t="shared" si="23"/>
        <v>0.30769230769230771</v>
      </c>
      <c r="D116" s="9">
        <f t="shared" si="23"/>
        <v>0.38461538461538464</v>
      </c>
      <c r="E116" s="9">
        <f t="shared" si="23"/>
        <v>0</v>
      </c>
      <c r="O116" s="9">
        <f>A121</f>
        <v>0</v>
      </c>
      <c r="P116" s="9">
        <f>A126</f>
        <v>0</v>
      </c>
      <c r="Q116" s="9">
        <f>O116*P116</f>
        <v>0</v>
      </c>
      <c r="R116" s="9">
        <f>O116^2</f>
        <v>0</v>
      </c>
      <c r="S116" s="9">
        <f>P116^2</f>
        <v>0</v>
      </c>
      <c r="T116" s="9">
        <f>SQRT(R121)</f>
        <v>0.59558561284018796</v>
      </c>
      <c r="U116" s="9">
        <f>SQRT(S121)</f>
        <v>0.54934064834944996</v>
      </c>
      <c r="V116" s="9">
        <f>Q121/(T116*U116)</f>
        <v>0.95219464977827828</v>
      </c>
    </row>
    <row r="117" spans="1:22" x14ac:dyDescent="0.2">
      <c r="O117" s="9">
        <f>B121</f>
        <v>0</v>
      </c>
      <c r="P117" s="9">
        <f>B126</f>
        <v>7.6923076923076927E-2</v>
      </c>
      <c r="Q117" s="9">
        <f t="shared" ref="Q117:Q120" si="24">O117*P117</f>
        <v>0</v>
      </c>
      <c r="R117" s="9">
        <f t="shared" ref="R117:R120" si="25">O117^2</f>
        <v>0</v>
      </c>
      <c r="S117" s="9">
        <f t="shared" ref="S117:S120" si="26">P117^2</f>
        <v>5.9171597633136102E-3</v>
      </c>
      <c r="T117" s="9"/>
      <c r="U117" s="9"/>
      <c r="V117" s="9"/>
    </row>
    <row r="118" spans="1:22" x14ac:dyDescent="0.2">
      <c r="A118" s="21" t="s">
        <v>331</v>
      </c>
      <c r="C118" s="9">
        <v>60</v>
      </c>
      <c r="O118" s="9">
        <f>C121</f>
        <v>0.1</v>
      </c>
      <c r="P118" s="9">
        <f>C126</f>
        <v>0.23076923076923078</v>
      </c>
      <c r="Q118" s="9">
        <f t="shared" si="24"/>
        <v>2.3076923076923078E-2</v>
      </c>
      <c r="R118" s="9">
        <f t="shared" si="25"/>
        <v>1.0000000000000002E-2</v>
      </c>
      <c r="S118" s="9">
        <f>P118^2</f>
        <v>5.3254437869822494E-2</v>
      </c>
      <c r="T118" s="9"/>
      <c r="U118" s="9"/>
      <c r="V118" s="9"/>
    </row>
    <row r="119" spans="1:22" x14ac:dyDescent="0.2">
      <c r="A119" s="19" t="s">
        <v>13</v>
      </c>
      <c r="B119" s="20" t="s">
        <v>25</v>
      </c>
      <c r="C119" s="20" t="s">
        <v>19</v>
      </c>
      <c r="D119" s="20" t="s">
        <v>20</v>
      </c>
      <c r="E119" s="20" t="s">
        <v>43</v>
      </c>
      <c r="O119" s="9">
        <f>D121</f>
        <v>0.48333333333333334</v>
      </c>
      <c r="P119" s="9">
        <f>D126</f>
        <v>0.38461538461538464</v>
      </c>
      <c r="Q119" s="9">
        <f t="shared" si="24"/>
        <v>0.1858974358974359</v>
      </c>
      <c r="R119" s="9">
        <f t="shared" si="25"/>
        <v>0.2336111111111111</v>
      </c>
      <c r="S119" s="9">
        <f t="shared" si="26"/>
        <v>0.14792899408284024</v>
      </c>
      <c r="T119" s="9"/>
      <c r="U119" s="9"/>
      <c r="V119" s="9"/>
    </row>
    <row r="120" spans="1:22" x14ac:dyDescent="0.2">
      <c r="A120" s="9">
        <f>COUNTIF(C2:C61,"*3 ครั้ง / 1 สัปดาห์*")</f>
        <v>0</v>
      </c>
      <c r="B120" s="9">
        <f>COUNTIF(C2:C61,"*1 ครั้ง/ 1 สัปดาห์*")</f>
        <v>0</v>
      </c>
      <c r="C120" s="9">
        <f>COUNTIF(C2:C61,"*1-2 ครั้ง / 1 เดือน*")</f>
        <v>6</v>
      </c>
      <c r="D120" s="9">
        <f>COUNTIF(C2:C61,"*1-2 ครั้ง / 3 เดือน*")</f>
        <v>29</v>
      </c>
      <c r="E120" s="9">
        <f>COUNTIF(C2:C61,"*ไม่เคยซื้อเลยงะะะ ไม่น้าาาาาาาาาา*")</f>
        <v>20</v>
      </c>
      <c r="O120" s="9">
        <f>E121</f>
        <v>0.33333333333333331</v>
      </c>
      <c r="P120" s="9">
        <f>E126</f>
        <v>0.30769230769230771</v>
      </c>
      <c r="Q120" s="9">
        <f t="shared" si="24"/>
        <v>0.10256410256410256</v>
      </c>
      <c r="R120" s="9">
        <f t="shared" si="25"/>
        <v>0.1111111111111111</v>
      </c>
      <c r="S120" s="9">
        <f t="shared" si="26"/>
        <v>9.4674556213017763E-2</v>
      </c>
      <c r="T120" s="9"/>
      <c r="U120" s="9"/>
      <c r="V120" s="9"/>
    </row>
    <row r="121" spans="1:22" x14ac:dyDescent="0.2">
      <c r="A121" s="9">
        <f>A120/$C$118</f>
        <v>0</v>
      </c>
      <c r="B121" s="9">
        <f t="shared" ref="B121:E121" si="27">B120/$C$118</f>
        <v>0</v>
      </c>
      <c r="C121" s="9">
        <f t="shared" si="27"/>
        <v>0.1</v>
      </c>
      <c r="D121" s="9">
        <f t="shared" si="27"/>
        <v>0.48333333333333334</v>
      </c>
      <c r="E121" s="9">
        <f t="shared" si="27"/>
        <v>0.33333333333333331</v>
      </c>
      <c r="O121" s="14">
        <f>SUM(O116:O120)</f>
        <v>0.91666666666666674</v>
      </c>
      <c r="P121" s="14">
        <f t="shared" ref="P121:S121" si="28">SUM(P116:P120)</f>
        <v>1</v>
      </c>
      <c r="Q121" s="14">
        <f t="shared" si="28"/>
        <v>0.31153846153846154</v>
      </c>
      <c r="R121" s="14">
        <f t="shared" si="28"/>
        <v>0.35472222222222222</v>
      </c>
      <c r="S121" s="14">
        <f t="shared" si="28"/>
        <v>0.30177514792899407</v>
      </c>
      <c r="T121" s="9"/>
      <c r="U121" s="9"/>
      <c r="V121" s="9"/>
    </row>
    <row r="123" spans="1:22" x14ac:dyDescent="0.2">
      <c r="A123" s="21" t="s">
        <v>345</v>
      </c>
      <c r="C123" s="9">
        <v>13</v>
      </c>
      <c r="O123" s="13" t="s">
        <v>337</v>
      </c>
    </row>
    <row r="124" spans="1:22" x14ac:dyDescent="0.2">
      <c r="A124" s="19" t="s">
        <v>13</v>
      </c>
      <c r="B124" s="20" t="s">
        <v>25</v>
      </c>
      <c r="C124" s="20" t="s">
        <v>19</v>
      </c>
      <c r="D124" s="20" t="s">
        <v>20</v>
      </c>
      <c r="E124" s="20" t="s">
        <v>43</v>
      </c>
      <c r="O124" s="11" t="s">
        <v>307</v>
      </c>
      <c r="P124" s="11" t="s">
        <v>347</v>
      </c>
      <c r="Q124" s="11" t="s">
        <v>348</v>
      </c>
      <c r="R124" s="11" t="s">
        <v>310</v>
      </c>
      <c r="S124" s="11" t="s">
        <v>349</v>
      </c>
      <c r="T124" s="12" t="s">
        <v>312</v>
      </c>
      <c r="U124" s="12" t="s">
        <v>350</v>
      </c>
      <c r="V124" s="11" t="s">
        <v>306</v>
      </c>
    </row>
    <row r="125" spans="1:22" x14ac:dyDescent="0.2">
      <c r="A125" s="9">
        <f>COUNTIF(C64:C76,"*3 ครั้ง / 1 สัปดาห์*")</f>
        <v>0</v>
      </c>
      <c r="B125" s="9">
        <f>COUNTIF(C64:C76,"*1 ครั้ง/ 1 สัปดาห์*")</f>
        <v>1</v>
      </c>
      <c r="C125" s="9">
        <f>COUNTIF(C64:C76,"*1-2 ครั้ง / 1 เดือน*")</f>
        <v>3</v>
      </c>
      <c r="D125" s="9">
        <f>COUNTIF(C64:C76,"*1-2 ครั้ง / 3 เดือน*")</f>
        <v>5</v>
      </c>
      <c r="E125" s="9">
        <f>COUNTIF(C64:C76,"*ไม่เคยซื้อเลยงะะะ ไม่น้าาาาาาาาาา*")</f>
        <v>4</v>
      </c>
      <c r="O125" s="9">
        <f>A131</f>
        <v>0.36666666666666664</v>
      </c>
      <c r="P125" s="9">
        <f>A136</f>
        <v>0.46153846153846156</v>
      </c>
      <c r="Q125" s="9">
        <f>O125*P125</f>
        <v>0.16923076923076924</v>
      </c>
      <c r="R125" s="9">
        <f>O125^2</f>
        <v>0.13444444444444442</v>
      </c>
      <c r="S125" s="9">
        <f>P125^2</f>
        <v>0.21301775147928997</v>
      </c>
      <c r="T125" s="9">
        <f>SQRT(R130)</f>
        <v>0.79913147298245679</v>
      </c>
      <c r="U125" s="9">
        <f>SQRT(S130)</f>
        <v>0.84615384615384615</v>
      </c>
      <c r="V125" s="9">
        <f>Q130/(T125*U125)</f>
        <v>0.93472691568749522</v>
      </c>
    </row>
    <row r="126" spans="1:22" x14ac:dyDescent="0.2">
      <c r="A126" s="9">
        <f>A125/$C$123</f>
        <v>0</v>
      </c>
      <c r="B126" s="9">
        <f t="shared" ref="B126:E126" si="29">B125/$C$123</f>
        <v>7.6923076923076927E-2</v>
      </c>
      <c r="C126" s="9">
        <f t="shared" si="29"/>
        <v>0.23076923076923078</v>
      </c>
      <c r="D126" s="9">
        <f t="shared" si="29"/>
        <v>0.38461538461538464</v>
      </c>
      <c r="E126" s="9">
        <f t="shared" si="29"/>
        <v>0.30769230769230771</v>
      </c>
      <c r="O126" s="9">
        <f>B131</f>
        <v>0.48333333333333334</v>
      </c>
      <c r="P126" s="9">
        <f>B136</f>
        <v>0.30769230769230771</v>
      </c>
      <c r="Q126" s="9">
        <f t="shared" ref="Q126:Q129" si="30">O126*P126</f>
        <v>0.14871794871794872</v>
      </c>
      <c r="R126" s="9">
        <f t="shared" ref="R126:R129" si="31">O126^2</f>
        <v>0.2336111111111111</v>
      </c>
      <c r="S126" s="9">
        <f t="shared" ref="S126:S129" si="32">P126^2</f>
        <v>9.4674556213017763E-2</v>
      </c>
      <c r="T126" s="9"/>
      <c r="U126" s="9"/>
      <c r="V126" s="9"/>
    </row>
    <row r="127" spans="1:22" x14ac:dyDescent="0.2">
      <c r="O127" s="9">
        <f>C131</f>
        <v>0.05</v>
      </c>
      <c r="P127" s="9">
        <f>C136</f>
        <v>7.6923076923076927E-2</v>
      </c>
      <c r="Q127" s="9">
        <f t="shared" si="30"/>
        <v>3.8461538461538464E-3</v>
      </c>
      <c r="R127" s="9">
        <f t="shared" si="31"/>
        <v>2.5000000000000005E-3</v>
      </c>
      <c r="S127" s="9">
        <f>P127^2</f>
        <v>5.9171597633136102E-3</v>
      </c>
      <c r="T127" s="9"/>
      <c r="U127" s="9"/>
      <c r="V127" s="9"/>
    </row>
    <row r="128" spans="1:22" x14ac:dyDescent="0.2">
      <c r="A128" s="21" t="s">
        <v>338</v>
      </c>
      <c r="B128" s="9">
        <v>60</v>
      </c>
      <c r="O128" s="9">
        <f>D131</f>
        <v>0.43333333333333335</v>
      </c>
      <c r="P128" s="9">
        <f>D136</f>
        <v>0.61538461538461542</v>
      </c>
      <c r="Q128" s="9">
        <f t="shared" si="30"/>
        <v>0.26666666666666666</v>
      </c>
      <c r="R128" s="9">
        <f t="shared" si="31"/>
        <v>0.18777777777777779</v>
      </c>
      <c r="S128" s="9">
        <f t="shared" si="32"/>
        <v>0.37869822485207105</v>
      </c>
      <c r="T128" s="9"/>
      <c r="U128" s="9"/>
      <c r="V128" s="9"/>
    </row>
    <row r="129" spans="1:22" x14ac:dyDescent="0.2">
      <c r="A129" s="24" t="s">
        <v>16</v>
      </c>
      <c r="B129" s="24" t="s">
        <v>55</v>
      </c>
      <c r="C129" s="24" t="s">
        <v>339</v>
      </c>
      <c r="D129" s="24" t="s">
        <v>32</v>
      </c>
      <c r="E129" s="24" t="s">
        <v>46</v>
      </c>
      <c r="O129" s="9">
        <f>E131</f>
        <v>0.28333333333333333</v>
      </c>
      <c r="P129" s="9">
        <f>E136</f>
        <v>0.15384615384615385</v>
      </c>
      <c r="Q129" s="9">
        <f t="shared" si="30"/>
        <v>4.3589743589743594E-2</v>
      </c>
      <c r="R129" s="9">
        <f t="shared" si="31"/>
        <v>8.0277777777777767E-2</v>
      </c>
      <c r="S129" s="9">
        <f t="shared" si="32"/>
        <v>2.3668639053254441E-2</v>
      </c>
      <c r="T129" s="9"/>
      <c r="U129" s="9"/>
      <c r="V129" s="9"/>
    </row>
    <row r="130" spans="1:22" x14ac:dyDescent="0.2">
      <c r="A130" s="9">
        <f>COUNTIF(F2:F61,"*เก็บเงินปลายทางค้าบบ*")</f>
        <v>22</v>
      </c>
      <c r="B130" s="9">
        <f>COUNTIF(F2:F61,"*หักผ่านบัตร เครดิต /เดบิต โลดดดด*")</f>
        <v>29</v>
      </c>
      <c r="C130" s="9">
        <f>COUNTIF(F2:F61,"*ชำระผ่าน ATM*")</f>
        <v>3</v>
      </c>
      <c r="D130" s="9">
        <f>COUNTIF(F2:F61,"*โอน/ชำระผ่านบัญชีธนาคาร*")</f>
        <v>26</v>
      </c>
      <c r="E130" s="9">
        <f>COUNTIF(F2:F61,"*ชำระเงินผ่านตัวแอปโดยตรงเลยย*")</f>
        <v>17</v>
      </c>
      <c r="O130" s="14">
        <f>SUM(O125:O129)</f>
        <v>1.6166666666666667</v>
      </c>
      <c r="P130" s="14">
        <f t="shared" ref="P130:S130" si="33">SUM(P125:P129)</f>
        <v>1.6153846153846154</v>
      </c>
      <c r="Q130" s="14">
        <f t="shared" si="33"/>
        <v>0.63205128205128192</v>
      </c>
      <c r="R130" s="14">
        <f t="shared" si="33"/>
        <v>0.63861111111111113</v>
      </c>
      <c r="S130" s="14">
        <f t="shared" si="33"/>
        <v>0.71597633136094674</v>
      </c>
      <c r="T130" s="9"/>
      <c r="U130" s="9"/>
      <c r="V130" s="9"/>
    </row>
    <row r="131" spans="1:22" x14ac:dyDescent="0.2">
      <c r="A131" s="9">
        <f>A130/$B$128</f>
        <v>0.36666666666666664</v>
      </c>
      <c r="B131" s="9">
        <f t="shared" ref="B131:E131" si="34">B130/$B$128</f>
        <v>0.48333333333333334</v>
      </c>
      <c r="C131" s="9">
        <f t="shared" si="34"/>
        <v>0.05</v>
      </c>
      <c r="D131" s="9">
        <f t="shared" si="34"/>
        <v>0.43333333333333335</v>
      </c>
      <c r="E131" s="9">
        <f t="shared" si="34"/>
        <v>0.28333333333333333</v>
      </c>
      <c r="O131" s="9"/>
      <c r="P131" s="9"/>
      <c r="Q131" s="9"/>
      <c r="R131" s="9"/>
      <c r="S131" s="9"/>
      <c r="T131" s="9"/>
      <c r="U131" s="9"/>
      <c r="V131" s="9"/>
    </row>
    <row r="133" spans="1:22" x14ac:dyDescent="0.2">
      <c r="A133" s="21" t="s">
        <v>346</v>
      </c>
      <c r="B133" s="9">
        <v>13</v>
      </c>
    </row>
    <row r="134" spans="1:22" x14ac:dyDescent="0.2">
      <c r="A134" s="24" t="s">
        <v>16</v>
      </c>
      <c r="B134" s="24" t="s">
        <v>55</v>
      </c>
      <c r="C134" s="24" t="s">
        <v>339</v>
      </c>
      <c r="D134" s="24" t="s">
        <v>32</v>
      </c>
      <c r="E134" s="24" t="s">
        <v>46</v>
      </c>
    </row>
    <row r="135" spans="1:22" x14ac:dyDescent="0.2">
      <c r="A135" s="9">
        <f>COUNTIF(F64:F76,"*เก็บเงินปลายทางค้าบบ*")</f>
        <v>6</v>
      </c>
      <c r="B135" s="9">
        <f>COUNTIF(F64:F76,"*หักผ่านบัตร เครดิต /เดบิต โลดดดด*")</f>
        <v>4</v>
      </c>
      <c r="C135" s="9">
        <f>COUNTIF(F64:F76,"*ชำระผ่าน ATM*")</f>
        <v>1</v>
      </c>
      <c r="D135" s="9">
        <f>COUNTIF(F64:F76,"*โอน/ชำระผ่านบัญชีธนาคาร*")</f>
        <v>8</v>
      </c>
      <c r="E135" s="9">
        <f>COUNTIF(F64:F76,"*ชำระเงินผ่านตัวแอปโดยตรงเลยย*")</f>
        <v>2</v>
      </c>
    </row>
    <row r="136" spans="1:22" x14ac:dyDescent="0.2">
      <c r="A136" s="9">
        <f>A135/$B$133</f>
        <v>0.46153846153846156</v>
      </c>
      <c r="B136" s="9">
        <f t="shared" ref="B136:E136" si="35">B135/$B$133</f>
        <v>0.30769230769230771</v>
      </c>
      <c r="C136" s="9">
        <f t="shared" si="35"/>
        <v>7.6923076923076927E-2</v>
      </c>
      <c r="D136" s="9">
        <f t="shared" si="35"/>
        <v>0.61538461538461542</v>
      </c>
      <c r="E136" s="9">
        <f t="shared" si="35"/>
        <v>0.15384615384615385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813D-AB25-42C7-BC11-9ACE831A3853}">
  <dimension ref="A1:W159"/>
  <sheetViews>
    <sheetView topLeftCell="A123" workbookViewId="0">
      <selection activeCell="P106" sqref="P106:W159"/>
    </sheetView>
  </sheetViews>
  <sheetFormatPr defaultRowHeight="12.75" x14ac:dyDescent="0.2"/>
  <sheetData>
    <row r="1" spans="1:8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">
      <c r="A2" s="7" t="s">
        <v>29</v>
      </c>
      <c r="B2" s="7" t="s">
        <v>12</v>
      </c>
      <c r="C2" s="7" t="s">
        <v>19</v>
      </c>
      <c r="D2" s="7" t="s">
        <v>20</v>
      </c>
      <c r="E2" s="7" t="s">
        <v>30</v>
      </c>
      <c r="F2" s="7" t="s">
        <v>31</v>
      </c>
      <c r="G2" s="7" t="s">
        <v>32</v>
      </c>
      <c r="H2" s="7" t="s">
        <v>33</v>
      </c>
    </row>
    <row r="3" spans="1:8" x14ac:dyDescent="0.2">
      <c r="A3" s="7" t="s">
        <v>29</v>
      </c>
      <c r="B3" s="7" t="s">
        <v>12</v>
      </c>
      <c r="C3" s="7" t="s">
        <v>19</v>
      </c>
      <c r="D3" s="7" t="s">
        <v>19</v>
      </c>
      <c r="E3" s="7" t="s">
        <v>35</v>
      </c>
      <c r="F3" s="7" t="s">
        <v>36</v>
      </c>
      <c r="G3" s="7" t="s">
        <v>27</v>
      </c>
      <c r="H3" s="7" t="s">
        <v>37</v>
      </c>
    </row>
    <row r="4" spans="1:8" x14ac:dyDescent="0.2">
      <c r="A4" s="7" t="s">
        <v>29</v>
      </c>
      <c r="B4" s="7" t="s">
        <v>18</v>
      </c>
      <c r="C4" s="7" t="s">
        <v>13</v>
      </c>
      <c r="D4" s="6" t="s">
        <v>13</v>
      </c>
      <c r="E4" s="7" t="s">
        <v>63</v>
      </c>
      <c r="F4" s="7" t="s">
        <v>64</v>
      </c>
      <c r="G4" s="7" t="s">
        <v>27</v>
      </c>
      <c r="H4" s="7" t="s">
        <v>65</v>
      </c>
    </row>
    <row r="5" spans="1:8" x14ac:dyDescent="0.2">
      <c r="A5" s="7" t="s">
        <v>29</v>
      </c>
      <c r="B5" s="7" t="s">
        <v>12</v>
      </c>
      <c r="C5" s="7" t="s">
        <v>25</v>
      </c>
      <c r="D5" s="7" t="s">
        <v>19</v>
      </c>
      <c r="E5" s="7" t="s">
        <v>44</v>
      </c>
      <c r="F5" s="7" t="s">
        <v>77</v>
      </c>
      <c r="G5" s="7" t="s">
        <v>78</v>
      </c>
      <c r="H5" s="7" t="s">
        <v>79</v>
      </c>
    </row>
    <row r="6" spans="1:8" x14ac:dyDescent="0.2">
      <c r="A6" s="7" t="s">
        <v>29</v>
      </c>
      <c r="B6" s="7" t="s">
        <v>12</v>
      </c>
      <c r="C6" s="7" t="s">
        <v>25</v>
      </c>
      <c r="D6" s="7" t="s">
        <v>20</v>
      </c>
      <c r="E6" s="7" t="s">
        <v>57</v>
      </c>
      <c r="F6" s="7" t="s">
        <v>80</v>
      </c>
      <c r="G6" s="7" t="s">
        <v>27</v>
      </c>
      <c r="H6" s="7" t="s">
        <v>81</v>
      </c>
    </row>
    <row r="7" spans="1:8" x14ac:dyDescent="0.2">
      <c r="A7" s="7" t="s">
        <v>29</v>
      </c>
      <c r="B7" s="7" t="s">
        <v>48</v>
      </c>
      <c r="C7" s="7" t="s">
        <v>19</v>
      </c>
      <c r="D7" s="7" t="s">
        <v>43</v>
      </c>
      <c r="E7" s="7" t="s">
        <v>14</v>
      </c>
      <c r="F7" s="7" t="s">
        <v>15</v>
      </c>
      <c r="G7" s="7" t="s">
        <v>27</v>
      </c>
      <c r="H7" s="7" t="s">
        <v>52</v>
      </c>
    </row>
    <row r="8" spans="1:8" x14ac:dyDescent="0.2">
      <c r="A8" s="7" t="s">
        <v>29</v>
      </c>
      <c r="B8" s="7" t="s">
        <v>18</v>
      </c>
      <c r="C8" s="7" t="s">
        <v>13</v>
      </c>
      <c r="D8" s="6" t="s">
        <v>13</v>
      </c>
      <c r="E8" s="7" t="s">
        <v>30</v>
      </c>
      <c r="F8" s="7" t="s">
        <v>84</v>
      </c>
      <c r="G8" s="7" t="s">
        <v>78</v>
      </c>
      <c r="H8" s="7" t="s">
        <v>65</v>
      </c>
    </row>
    <row r="9" spans="1:8" x14ac:dyDescent="0.2">
      <c r="A9" s="7" t="s">
        <v>29</v>
      </c>
      <c r="B9" s="7" t="s">
        <v>18</v>
      </c>
      <c r="C9" s="7" t="s">
        <v>25</v>
      </c>
      <c r="D9" s="7" t="s">
        <v>19</v>
      </c>
      <c r="E9" s="7" t="s">
        <v>14</v>
      </c>
      <c r="F9" s="7" t="s">
        <v>85</v>
      </c>
      <c r="G9" s="7" t="s">
        <v>27</v>
      </c>
      <c r="H9" s="7" t="s">
        <v>86</v>
      </c>
    </row>
    <row r="10" spans="1:8" x14ac:dyDescent="0.2">
      <c r="A10" s="7" t="s">
        <v>29</v>
      </c>
      <c r="B10" s="7" t="s">
        <v>18</v>
      </c>
      <c r="C10" s="7" t="s">
        <v>25</v>
      </c>
      <c r="D10" s="7" t="s">
        <v>19</v>
      </c>
      <c r="E10" s="7" t="s">
        <v>14</v>
      </c>
      <c r="F10" s="7" t="s">
        <v>92</v>
      </c>
      <c r="G10" s="7" t="s">
        <v>27</v>
      </c>
      <c r="H10" s="7" t="s">
        <v>93</v>
      </c>
    </row>
    <row r="11" spans="1:8" x14ac:dyDescent="0.2">
      <c r="A11" s="7" t="s">
        <v>29</v>
      </c>
      <c r="B11" s="7" t="s">
        <v>12</v>
      </c>
      <c r="C11" s="7" t="s">
        <v>19</v>
      </c>
      <c r="D11" s="7" t="s">
        <v>94</v>
      </c>
      <c r="E11" s="7" t="s">
        <v>63</v>
      </c>
      <c r="F11" s="7" t="s">
        <v>95</v>
      </c>
      <c r="G11" s="7" t="s">
        <v>23</v>
      </c>
      <c r="H11" s="7" t="s">
        <v>61</v>
      </c>
    </row>
    <row r="12" spans="1:8" x14ac:dyDescent="0.2">
      <c r="A12" s="7" t="s">
        <v>29</v>
      </c>
      <c r="B12" s="7" t="s">
        <v>18</v>
      </c>
      <c r="C12" s="7" t="s">
        <v>13</v>
      </c>
      <c r="D12" s="7" t="s">
        <v>25</v>
      </c>
      <c r="E12" s="7" t="s">
        <v>14</v>
      </c>
      <c r="F12" s="7" t="s">
        <v>100</v>
      </c>
      <c r="G12" s="7" t="s">
        <v>32</v>
      </c>
      <c r="H12" s="7" t="s">
        <v>37</v>
      </c>
    </row>
    <row r="13" spans="1:8" x14ac:dyDescent="0.2">
      <c r="A13" s="7" t="s">
        <v>29</v>
      </c>
      <c r="B13" s="7" t="s">
        <v>12</v>
      </c>
      <c r="C13" s="7" t="s">
        <v>19</v>
      </c>
      <c r="D13" s="7" t="s">
        <v>20</v>
      </c>
      <c r="E13" s="7" t="s">
        <v>101</v>
      </c>
      <c r="F13" s="7" t="s">
        <v>102</v>
      </c>
      <c r="G13" s="7" t="s">
        <v>103</v>
      </c>
      <c r="H13" s="7" t="s">
        <v>104</v>
      </c>
    </row>
    <row r="14" spans="1:8" x14ac:dyDescent="0.2">
      <c r="A14" s="7" t="s">
        <v>29</v>
      </c>
      <c r="B14" s="7" t="s">
        <v>12</v>
      </c>
      <c r="C14" s="7" t="s">
        <v>19</v>
      </c>
      <c r="D14" s="7" t="s">
        <v>19</v>
      </c>
      <c r="E14" s="7" t="s">
        <v>63</v>
      </c>
      <c r="F14" s="7" t="s">
        <v>118</v>
      </c>
      <c r="G14" s="7" t="s">
        <v>51</v>
      </c>
      <c r="H14" s="7" t="s">
        <v>119</v>
      </c>
    </row>
    <row r="15" spans="1:8" x14ac:dyDescent="0.2">
      <c r="A15" s="7" t="s">
        <v>29</v>
      </c>
      <c r="B15" s="7" t="s">
        <v>12</v>
      </c>
      <c r="C15" s="7" t="s">
        <v>19</v>
      </c>
      <c r="D15" s="7" t="s">
        <v>19</v>
      </c>
      <c r="E15" s="7" t="s">
        <v>63</v>
      </c>
      <c r="F15" s="7" t="s">
        <v>123</v>
      </c>
      <c r="G15" s="7" t="s">
        <v>27</v>
      </c>
      <c r="H15" s="7" t="s">
        <v>52</v>
      </c>
    </row>
    <row r="16" spans="1:8" x14ac:dyDescent="0.2">
      <c r="A16" s="7" t="s">
        <v>29</v>
      </c>
      <c r="B16" s="7" t="s">
        <v>18</v>
      </c>
      <c r="C16" s="7" t="s">
        <v>19</v>
      </c>
      <c r="D16" s="7" t="s">
        <v>43</v>
      </c>
      <c r="E16" s="7" t="s">
        <v>134</v>
      </c>
      <c r="F16" s="7" t="s">
        <v>135</v>
      </c>
      <c r="G16" s="7" t="s">
        <v>32</v>
      </c>
      <c r="H16" s="7" t="s">
        <v>136</v>
      </c>
    </row>
    <row r="17" spans="1:8" x14ac:dyDescent="0.2">
      <c r="A17" s="7" t="s">
        <v>29</v>
      </c>
      <c r="B17" s="7" t="s">
        <v>126</v>
      </c>
      <c r="C17" s="7" t="s">
        <v>19</v>
      </c>
      <c r="D17" s="7" t="s">
        <v>20</v>
      </c>
      <c r="E17" s="7" t="s">
        <v>44</v>
      </c>
      <c r="F17" s="7" t="s">
        <v>141</v>
      </c>
      <c r="G17" s="7" t="s">
        <v>32</v>
      </c>
      <c r="H17" s="7" t="s">
        <v>142</v>
      </c>
    </row>
    <row r="18" spans="1:8" x14ac:dyDescent="0.2">
      <c r="A18" s="7" t="s">
        <v>29</v>
      </c>
      <c r="B18" s="7" t="s">
        <v>18</v>
      </c>
      <c r="C18" s="7" t="s">
        <v>19</v>
      </c>
      <c r="D18" s="7" t="s">
        <v>20</v>
      </c>
      <c r="E18" s="7" t="s">
        <v>30</v>
      </c>
      <c r="F18" s="7" t="s">
        <v>143</v>
      </c>
      <c r="G18" s="7" t="s">
        <v>51</v>
      </c>
      <c r="H18" s="7" t="s">
        <v>144</v>
      </c>
    </row>
    <row r="19" spans="1:8" x14ac:dyDescent="0.2">
      <c r="A19" s="7" t="s">
        <v>29</v>
      </c>
      <c r="B19" s="7" t="s">
        <v>126</v>
      </c>
      <c r="C19" s="7" t="s">
        <v>19</v>
      </c>
      <c r="D19" s="7" t="s">
        <v>43</v>
      </c>
      <c r="E19" s="7" t="s">
        <v>149</v>
      </c>
      <c r="F19" s="7" t="s">
        <v>150</v>
      </c>
      <c r="G19" s="7" t="s">
        <v>32</v>
      </c>
      <c r="H19" s="7" t="s">
        <v>151</v>
      </c>
    </row>
    <row r="20" spans="1:8" x14ac:dyDescent="0.2">
      <c r="A20" s="7" t="s">
        <v>29</v>
      </c>
      <c r="B20" s="7" t="s">
        <v>154</v>
      </c>
      <c r="C20" s="7" t="s">
        <v>19</v>
      </c>
      <c r="D20" s="7" t="s">
        <v>155</v>
      </c>
      <c r="E20" s="7" t="s">
        <v>57</v>
      </c>
      <c r="F20" s="7" t="s">
        <v>156</v>
      </c>
      <c r="G20" s="7" t="s">
        <v>157</v>
      </c>
      <c r="H20" s="7" t="s">
        <v>136</v>
      </c>
    </row>
    <row r="21" spans="1:8" x14ac:dyDescent="0.2">
      <c r="A21" s="7" t="s">
        <v>29</v>
      </c>
      <c r="B21" s="7" t="s">
        <v>18</v>
      </c>
      <c r="C21" s="7" t="s">
        <v>19</v>
      </c>
      <c r="D21" s="7" t="s">
        <v>20</v>
      </c>
      <c r="E21" s="7" t="s">
        <v>57</v>
      </c>
      <c r="F21" s="7" t="s">
        <v>160</v>
      </c>
      <c r="G21" s="7" t="s">
        <v>32</v>
      </c>
      <c r="H21" s="7" t="s">
        <v>161</v>
      </c>
    </row>
    <row r="22" spans="1:8" x14ac:dyDescent="0.2">
      <c r="A22" s="7" t="s">
        <v>29</v>
      </c>
      <c r="B22" s="7" t="s">
        <v>18</v>
      </c>
      <c r="C22" s="7" t="s">
        <v>19</v>
      </c>
      <c r="D22" s="7" t="s">
        <v>19</v>
      </c>
      <c r="E22" s="7" t="s">
        <v>163</v>
      </c>
      <c r="F22" s="7" t="s">
        <v>164</v>
      </c>
      <c r="G22" s="7" t="s">
        <v>27</v>
      </c>
      <c r="H22" s="7" t="s">
        <v>79</v>
      </c>
    </row>
    <row r="23" spans="1:8" x14ac:dyDescent="0.2">
      <c r="A23" s="7" t="s">
        <v>29</v>
      </c>
      <c r="B23" s="7" t="s">
        <v>18</v>
      </c>
      <c r="C23" s="7" t="s">
        <v>13</v>
      </c>
      <c r="D23" s="7" t="s">
        <v>25</v>
      </c>
      <c r="E23" s="7" t="s">
        <v>63</v>
      </c>
      <c r="F23" s="7" t="s">
        <v>165</v>
      </c>
      <c r="G23" s="7" t="s">
        <v>73</v>
      </c>
      <c r="H23" s="7" t="s">
        <v>116</v>
      </c>
    </row>
    <row r="24" spans="1:8" x14ac:dyDescent="0.2">
      <c r="A24" s="7" t="s">
        <v>29</v>
      </c>
      <c r="B24" s="7" t="s">
        <v>18</v>
      </c>
      <c r="C24" s="7" t="s">
        <v>20</v>
      </c>
      <c r="D24" s="7" t="s">
        <v>20</v>
      </c>
      <c r="E24" s="7" t="s">
        <v>63</v>
      </c>
      <c r="F24" s="7" t="s">
        <v>166</v>
      </c>
      <c r="G24" s="7" t="s">
        <v>66</v>
      </c>
      <c r="H24" s="7" t="s">
        <v>104</v>
      </c>
    </row>
    <row r="25" spans="1:8" x14ac:dyDescent="0.2">
      <c r="A25" s="7" t="s">
        <v>29</v>
      </c>
      <c r="B25" s="7" t="s">
        <v>18</v>
      </c>
      <c r="C25" s="7" t="s">
        <v>19</v>
      </c>
      <c r="D25" s="7" t="s">
        <v>43</v>
      </c>
      <c r="E25" s="7" t="s">
        <v>149</v>
      </c>
      <c r="F25" s="7" t="s">
        <v>170</v>
      </c>
      <c r="G25" s="7" t="s">
        <v>121</v>
      </c>
      <c r="H25" s="7" t="s">
        <v>171</v>
      </c>
    </row>
    <row r="26" spans="1:8" x14ac:dyDescent="0.2">
      <c r="A26" s="7" t="s">
        <v>29</v>
      </c>
      <c r="B26" s="7" t="s">
        <v>18</v>
      </c>
      <c r="C26" s="7" t="s">
        <v>25</v>
      </c>
      <c r="D26" s="7" t="s">
        <v>20</v>
      </c>
      <c r="E26" s="7" t="s">
        <v>14</v>
      </c>
      <c r="F26" s="7" t="s">
        <v>176</v>
      </c>
      <c r="G26" s="7" t="s">
        <v>32</v>
      </c>
      <c r="H26" s="7" t="s">
        <v>61</v>
      </c>
    </row>
    <row r="27" spans="1:8" x14ac:dyDescent="0.2">
      <c r="A27" s="7" t="s">
        <v>29</v>
      </c>
      <c r="B27" s="7" t="s">
        <v>48</v>
      </c>
      <c r="C27" s="7" t="s">
        <v>20</v>
      </c>
      <c r="D27" s="7" t="s">
        <v>19</v>
      </c>
      <c r="E27" s="7" t="s">
        <v>30</v>
      </c>
      <c r="F27" s="7" t="s">
        <v>177</v>
      </c>
      <c r="G27" s="7" t="s">
        <v>174</v>
      </c>
      <c r="H27" s="7" t="s">
        <v>79</v>
      </c>
    </row>
    <row r="28" spans="1:8" x14ac:dyDescent="0.2">
      <c r="A28" s="7" t="s">
        <v>29</v>
      </c>
      <c r="B28" s="7" t="s">
        <v>18</v>
      </c>
      <c r="C28" s="7" t="s">
        <v>19</v>
      </c>
      <c r="D28" s="7" t="s">
        <v>20</v>
      </c>
      <c r="E28" s="7" t="s">
        <v>14</v>
      </c>
      <c r="F28" s="7" t="s">
        <v>178</v>
      </c>
      <c r="G28" s="7" t="s">
        <v>27</v>
      </c>
      <c r="H28" s="7" t="s">
        <v>107</v>
      </c>
    </row>
    <row r="29" spans="1:8" x14ac:dyDescent="0.2">
      <c r="A29" s="7" t="s">
        <v>29</v>
      </c>
      <c r="B29" s="7" t="s">
        <v>126</v>
      </c>
      <c r="C29" s="7" t="s">
        <v>13</v>
      </c>
      <c r="D29" s="7" t="s">
        <v>19</v>
      </c>
      <c r="E29" s="7" t="s">
        <v>14</v>
      </c>
      <c r="F29" s="7" t="s">
        <v>184</v>
      </c>
      <c r="G29" s="7" t="s">
        <v>32</v>
      </c>
      <c r="H29" s="7" t="s">
        <v>17</v>
      </c>
    </row>
    <row r="30" spans="1:8" x14ac:dyDescent="0.2">
      <c r="A30" s="7" t="s">
        <v>29</v>
      </c>
      <c r="B30" s="7" t="s">
        <v>18</v>
      </c>
      <c r="C30" s="7" t="s">
        <v>25</v>
      </c>
      <c r="D30" s="7" t="s">
        <v>43</v>
      </c>
      <c r="E30" s="7" t="s">
        <v>186</v>
      </c>
      <c r="F30" s="7" t="s">
        <v>187</v>
      </c>
      <c r="G30" s="7" t="s">
        <v>174</v>
      </c>
      <c r="H30" s="7" t="s">
        <v>76</v>
      </c>
    </row>
    <row r="31" spans="1:8" x14ac:dyDescent="0.2">
      <c r="A31" s="7" t="s">
        <v>29</v>
      </c>
      <c r="B31" s="7" t="s">
        <v>18</v>
      </c>
      <c r="C31" s="7" t="s">
        <v>19</v>
      </c>
      <c r="D31" s="7" t="s">
        <v>43</v>
      </c>
      <c r="E31" s="7" t="s">
        <v>14</v>
      </c>
      <c r="F31" s="7" t="s">
        <v>188</v>
      </c>
      <c r="G31" s="7" t="s">
        <v>51</v>
      </c>
      <c r="H31" s="7" t="s">
        <v>189</v>
      </c>
    </row>
    <row r="32" spans="1:8" x14ac:dyDescent="0.2">
      <c r="A32" s="7" t="s">
        <v>29</v>
      </c>
      <c r="B32" s="7" t="s">
        <v>126</v>
      </c>
      <c r="C32" s="7" t="s">
        <v>19</v>
      </c>
      <c r="D32" s="7" t="s">
        <v>43</v>
      </c>
      <c r="E32" s="7" t="s">
        <v>191</v>
      </c>
      <c r="F32" s="7" t="s">
        <v>192</v>
      </c>
      <c r="G32" s="7" t="s">
        <v>121</v>
      </c>
      <c r="H32" s="7" t="s">
        <v>193</v>
      </c>
    </row>
    <row r="33" spans="1:8" x14ac:dyDescent="0.2">
      <c r="A33" s="7" t="s">
        <v>29</v>
      </c>
      <c r="B33" s="7" t="s">
        <v>18</v>
      </c>
      <c r="C33" s="7" t="s">
        <v>19</v>
      </c>
      <c r="D33" s="7" t="s">
        <v>43</v>
      </c>
      <c r="E33" s="7" t="s">
        <v>196</v>
      </c>
      <c r="F33" s="7" t="s">
        <v>197</v>
      </c>
      <c r="G33" s="7" t="s">
        <v>32</v>
      </c>
      <c r="H33" s="7" t="s">
        <v>198</v>
      </c>
    </row>
    <row r="34" spans="1:8" x14ac:dyDescent="0.2">
      <c r="A34" s="7" t="s">
        <v>29</v>
      </c>
      <c r="B34" s="7" t="s">
        <v>18</v>
      </c>
      <c r="C34" s="7" t="s">
        <v>13</v>
      </c>
      <c r="D34" s="7" t="s">
        <v>43</v>
      </c>
      <c r="E34" s="7" t="s">
        <v>14</v>
      </c>
      <c r="F34" s="7" t="s">
        <v>205</v>
      </c>
      <c r="G34" s="7" t="s">
        <v>55</v>
      </c>
      <c r="H34" s="7" t="s">
        <v>61</v>
      </c>
    </row>
    <row r="35" spans="1:8" x14ac:dyDescent="0.2">
      <c r="A35" s="7" t="s">
        <v>29</v>
      </c>
      <c r="B35" s="7" t="s">
        <v>18</v>
      </c>
      <c r="C35" s="7" t="s">
        <v>13</v>
      </c>
      <c r="D35" s="7" t="s">
        <v>43</v>
      </c>
      <c r="E35" s="7" t="s">
        <v>14</v>
      </c>
      <c r="F35" s="7" t="s">
        <v>54</v>
      </c>
      <c r="G35" s="7" t="s">
        <v>55</v>
      </c>
      <c r="H35" s="7" t="s">
        <v>206</v>
      </c>
    </row>
    <row r="36" spans="1:8" x14ac:dyDescent="0.2">
      <c r="A36" s="7" t="s">
        <v>29</v>
      </c>
      <c r="B36" s="7" t="s">
        <v>18</v>
      </c>
      <c r="C36" s="7" t="s">
        <v>25</v>
      </c>
      <c r="D36" s="7" t="s">
        <v>20</v>
      </c>
      <c r="E36" s="7" t="s">
        <v>30</v>
      </c>
      <c r="F36" s="7" t="s">
        <v>211</v>
      </c>
      <c r="G36" s="7" t="s">
        <v>16</v>
      </c>
      <c r="H36" s="7" t="s">
        <v>212</v>
      </c>
    </row>
    <row r="37" spans="1:8" x14ac:dyDescent="0.2">
      <c r="A37" s="7" t="s">
        <v>29</v>
      </c>
      <c r="B37" s="7" t="s">
        <v>18</v>
      </c>
      <c r="C37" s="7" t="s">
        <v>19</v>
      </c>
      <c r="D37" s="7" t="s">
        <v>43</v>
      </c>
      <c r="E37" s="7" t="s">
        <v>213</v>
      </c>
      <c r="F37" s="7" t="s">
        <v>214</v>
      </c>
      <c r="G37" s="7" t="s">
        <v>32</v>
      </c>
      <c r="H37" s="7" t="s">
        <v>182</v>
      </c>
    </row>
    <row r="38" spans="1:8" x14ac:dyDescent="0.2">
      <c r="A38" s="7" t="s">
        <v>29</v>
      </c>
      <c r="B38" s="7" t="s">
        <v>18</v>
      </c>
      <c r="C38" s="7" t="s">
        <v>19</v>
      </c>
      <c r="D38" s="7" t="s">
        <v>20</v>
      </c>
      <c r="E38" s="7" t="s">
        <v>63</v>
      </c>
      <c r="F38" s="7" t="s">
        <v>115</v>
      </c>
      <c r="G38" s="7" t="s">
        <v>66</v>
      </c>
      <c r="H38" s="7" t="s">
        <v>17</v>
      </c>
    </row>
    <row r="39" spans="1:8" x14ac:dyDescent="0.2">
      <c r="A39" s="7" t="s">
        <v>29</v>
      </c>
      <c r="B39" s="7" t="s">
        <v>18</v>
      </c>
      <c r="C39" s="7" t="s">
        <v>19</v>
      </c>
      <c r="D39" s="7" t="s">
        <v>20</v>
      </c>
      <c r="E39" s="7" t="s">
        <v>14</v>
      </c>
      <c r="F39" s="7" t="s">
        <v>205</v>
      </c>
      <c r="G39" s="7" t="s">
        <v>78</v>
      </c>
      <c r="H39" s="7" t="s">
        <v>61</v>
      </c>
    </row>
    <row r="40" spans="1:8" x14ac:dyDescent="0.2">
      <c r="A40" s="7" t="s">
        <v>29</v>
      </c>
      <c r="B40" s="7" t="s">
        <v>18</v>
      </c>
      <c r="C40" s="7" t="s">
        <v>19</v>
      </c>
      <c r="D40" s="7" t="s">
        <v>199</v>
      </c>
      <c r="E40" s="7" t="s">
        <v>163</v>
      </c>
      <c r="F40" s="7" t="s">
        <v>219</v>
      </c>
      <c r="G40" s="7" t="s">
        <v>51</v>
      </c>
      <c r="H40" s="7" t="s">
        <v>220</v>
      </c>
    </row>
    <row r="41" spans="1:8" x14ac:dyDescent="0.2">
      <c r="A41" s="7" t="s">
        <v>29</v>
      </c>
      <c r="B41" s="7" t="s">
        <v>18</v>
      </c>
      <c r="C41" s="7" t="s">
        <v>19</v>
      </c>
      <c r="D41" s="7" t="s">
        <v>43</v>
      </c>
      <c r="E41" s="7" t="s">
        <v>44</v>
      </c>
      <c r="F41" s="7" t="s">
        <v>226</v>
      </c>
      <c r="G41" s="7" t="s">
        <v>32</v>
      </c>
      <c r="H41" s="7" t="s">
        <v>182</v>
      </c>
    </row>
    <row r="42" spans="1:8" x14ac:dyDescent="0.2">
      <c r="A42" s="7" t="s">
        <v>29</v>
      </c>
      <c r="B42" s="7" t="s">
        <v>18</v>
      </c>
      <c r="C42" s="7" t="s">
        <v>19</v>
      </c>
      <c r="D42" s="7" t="s">
        <v>98</v>
      </c>
      <c r="E42" s="7" t="s">
        <v>229</v>
      </c>
      <c r="F42" s="7" t="s">
        <v>230</v>
      </c>
      <c r="G42" s="7" t="s">
        <v>66</v>
      </c>
      <c r="H42" s="7" t="s">
        <v>189</v>
      </c>
    </row>
    <row r="43" spans="1:8" x14ac:dyDescent="0.2">
      <c r="A43" s="7" t="s">
        <v>29</v>
      </c>
      <c r="B43" s="7" t="s">
        <v>18</v>
      </c>
      <c r="C43" s="7" t="s">
        <v>25</v>
      </c>
      <c r="D43" s="7" t="s">
        <v>25</v>
      </c>
      <c r="E43" s="7" t="s">
        <v>14</v>
      </c>
      <c r="F43" s="7" t="s">
        <v>232</v>
      </c>
      <c r="G43" s="7" t="s">
        <v>27</v>
      </c>
      <c r="H43" s="7" t="s">
        <v>136</v>
      </c>
    </row>
    <row r="44" spans="1:8" x14ac:dyDescent="0.2">
      <c r="A44" s="7" t="s">
        <v>29</v>
      </c>
      <c r="B44" s="7" t="s">
        <v>18</v>
      </c>
      <c r="C44" s="7" t="s">
        <v>19</v>
      </c>
      <c r="D44" s="7" t="s">
        <v>20</v>
      </c>
      <c r="E44" s="7" t="s">
        <v>233</v>
      </c>
      <c r="F44" s="7" t="s">
        <v>234</v>
      </c>
      <c r="G44" s="7" t="s">
        <v>27</v>
      </c>
      <c r="H44" s="7" t="s">
        <v>116</v>
      </c>
    </row>
    <row r="45" spans="1:8" x14ac:dyDescent="0.2">
      <c r="A45" s="7" t="s">
        <v>29</v>
      </c>
      <c r="B45" s="7" t="s">
        <v>18</v>
      </c>
      <c r="C45" s="7" t="s">
        <v>20</v>
      </c>
      <c r="D45" s="7" t="s">
        <v>43</v>
      </c>
      <c r="E45" s="7" t="s">
        <v>44</v>
      </c>
      <c r="F45" s="7" t="s">
        <v>80</v>
      </c>
      <c r="G45" s="7" t="s">
        <v>66</v>
      </c>
      <c r="H45" s="7" t="s">
        <v>235</v>
      </c>
    </row>
    <row r="46" spans="1:8" x14ac:dyDescent="0.2">
      <c r="A46" s="7" t="s">
        <v>29</v>
      </c>
      <c r="B46" s="7" t="s">
        <v>18</v>
      </c>
      <c r="C46" s="7" t="s">
        <v>19</v>
      </c>
      <c r="D46" s="7" t="s">
        <v>43</v>
      </c>
      <c r="E46" s="7" t="s">
        <v>213</v>
      </c>
      <c r="F46" s="7" t="s">
        <v>237</v>
      </c>
      <c r="G46" s="7" t="s">
        <v>78</v>
      </c>
      <c r="H46" s="7" t="s">
        <v>61</v>
      </c>
    </row>
    <row r="47" spans="1:8" x14ac:dyDescent="0.2">
      <c r="A47" s="7" t="s">
        <v>29</v>
      </c>
      <c r="B47" s="7" t="s">
        <v>48</v>
      </c>
      <c r="C47" s="7" t="s">
        <v>19</v>
      </c>
      <c r="D47" s="7" t="s">
        <v>43</v>
      </c>
      <c r="E47" s="7" t="s">
        <v>233</v>
      </c>
      <c r="F47" s="7" t="s">
        <v>238</v>
      </c>
      <c r="G47" s="7" t="s">
        <v>32</v>
      </c>
      <c r="H47" s="7" t="s">
        <v>189</v>
      </c>
    </row>
    <row r="48" spans="1:8" x14ac:dyDescent="0.2">
      <c r="A48" s="7" t="s">
        <v>29</v>
      </c>
      <c r="B48" s="7" t="s">
        <v>48</v>
      </c>
      <c r="C48" s="7" t="s">
        <v>25</v>
      </c>
      <c r="D48" s="7" t="s">
        <v>19</v>
      </c>
      <c r="E48" s="7" t="s">
        <v>57</v>
      </c>
      <c r="F48" s="7" t="s">
        <v>239</v>
      </c>
      <c r="G48" s="7" t="s">
        <v>78</v>
      </c>
      <c r="H48" s="7" t="s">
        <v>182</v>
      </c>
    </row>
    <row r="49" spans="1:8" x14ac:dyDescent="0.2">
      <c r="A49" s="7" t="s">
        <v>29</v>
      </c>
      <c r="B49" s="7" t="s">
        <v>48</v>
      </c>
      <c r="C49" s="7" t="s">
        <v>240</v>
      </c>
      <c r="D49" s="7" t="s">
        <v>43</v>
      </c>
      <c r="E49" s="7" t="s">
        <v>44</v>
      </c>
      <c r="F49" s="7" t="s">
        <v>241</v>
      </c>
      <c r="G49" s="7" t="s">
        <v>78</v>
      </c>
      <c r="H49" s="7" t="s">
        <v>17</v>
      </c>
    </row>
    <row r="50" spans="1:8" x14ac:dyDescent="0.2">
      <c r="A50" s="7" t="s">
        <v>29</v>
      </c>
      <c r="B50" s="7" t="s">
        <v>48</v>
      </c>
      <c r="C50" s="7" t="s">
        <v>25</v>
      </c>
      <c r="D50" s="7" t="s">
        <v>242</v>
      </c>
      <c r="E50" s="7" t="s">
        <v>243</v>
      </c>
      <c r="F50" s="7" t="s">
        <v>244</v>
      </c>
      <c r="G50" s="7" t="s">
        <v>51</v>
      </c>
      <c r="H50" s="7" t="s">
        <v>189</v>
      </c>
    </row>
    <row r="51" spans="1:8" x14ac:dyDescent="0.2">
      <c r="A51" s="7" t="s">
        <v>29</v>
      </c>
      <c r="B51" s="7" t="s">
        <v>126</v>
      </c>
      <c r="C51" s="7" t="s">
        <v>13</v>
      </c>
      <c r="D51" s="7" t="s">
        <v>20</v>
      </c>
      <c r="E51" s="7" t="s">
        <v>14</v>
      </c>
      <c r="F51" s="7" t="s">
        <v>245</v>
      </c>
      <c r="G51" s="7" t="s">
        <v>55</v>
      </c>
      <c r="H51" s="7" t="s">
        <v>151</v>
      </c>
    </row>
    <row r="52" spans="1:8" x14ac:dyDescent="0.2">
      <c r="A52" s="7" t="s">
        <v>29</v>
      </c>
      <c r="B52" s="7" t="s">
        <v>48</v>
      </c>
      <c r="C52" s="7" t="s">
        <v>25</v>
      </c>
      <c r="D52" s="7" t="s">
        <v>20</v>
      </c>
      <c r="E52" s="7" t="s">
        <v>247</v>
      </c>
      <c r="F52" s="7" t="s">
        <v>188</v>
      </c>
      <c r="G52" s="7" t="s">
        <v>51</v>
      </c>
      <c r="H52" s="7" t="s">
        <v>189</v>
      </c>
    </row>
    <row r="53" spans="1:8" x14ac:dyDescent="0.2">
      <c r="A53" s="7" t="s">
        <v>29</v>
      </c>
      <c r="B53" s="7" t="s">
        <v>126</v>
      </c>
      <c r="C53" s="7" t="s">
        <v>25</v>
      </c>
      <c r="D53" s="7" t="s">
        <v>19</v>
      </c>
      <c r="E53" s="7" t="s">
        <v>63</v>
      </c>
      <c r="F53" s="7" t="s">
        <v>248</v>
      </c>
      <c r="G53" s="7" t="s">
        <v>32</v>
      </c>
      <c r="H53" s="7" t="s">
        <v>17</v>
      </c>
    </row>
    <row r="54" spans="1:8" x14ac:dyDescent="0.2">
      <c r="A54" s="7" t="s">
        <v>29</v>
      </c>
      <c r="B54" s="7" t="s">
        <v>180</v>
      </c>
      <c r="C54" s="7" t="s">
        <v>25</v>
      </c>
      <c r="D54" s="7" t="s">
        <v>20</v>
      </c>
      <c r="E54" s="7" t="s">
        <v>249</v>
      </c>
      <c r="F54" s="7" t="s">
        <v>250</v>
      </c>
      <c r="G54" s="7" t="s">
        <v>51</v>
      </c>
      <c r="H54" s="7" t="s">
        <v>142</v>
      </c>
    </row>
    <row r="55" spans="1:8" x14ac:dyDescent="0.2">
      <c r="A55" s="7" t="s">
        <v>29</v>
      </c>
      <c r="B55" s="7" t="s">
        <v>18</v>
      </c>
      <c r="C55" s="7" t="s">
        <v>25</v>
      </c>
      <c r="D55" s="7" t="s">
        <v>19</v>
      </c>
      <c r="E55" s="7" t="s">
        <v>149</v>
      </c>
      <c r="F55" s="7" t="s">
        <v>252</v>
      </c>
      <c r="G55" s="7" t="s">
        <v>27</v>
      </c>
      <c r="H55" s="7" t="s">
        <v>253</v>
      </c>
    </row>
    <row r="56" spans="1:8" x14ac:dyDescent="0.2">
      <c r="A56" s="7" t="s">
        <v>29</v>
      </c>
      <c r="B56" s="7" t="s">
        <v>48</v>
      </c>
      <c r="C56" s="7" t="s">
        <v>20</v>
      </c>
      <c r="D56" s="7" t="s">
        <v>43</v>
      </c>
      <c r="E56" s="7" t="s">
        <v>14</v>
      </c>
      <c r="F56" s="7" t="s">
        <v>255</v>
      </c>
      <c r="G56" s="7" t="s">
        <v>32</v>
      </c>
      <c r="H56" s="7" t="s">
        <v>17</v>
      </c>
    </row>
    <row r="57" spans="1:8" x14ac:dyDescent="0.2">
      <c r="A57" s="7" t="s">
        <v>29</v>
      </c>
      <c r="B57" s="7" t="s">
        <v>18</v>
      </c>
      <c r="C57" s="7" t="s">
        <v>13</v>
      </c>
      <c r="D57" s="6" t="s">
        <v>13</v>
      </c>
      <c r="E57" s="7" t="s">
        <v>256</v>
      </c>
      <c r="F57" s="7" t="s">
        <v>257</v>
      </c>
      <c r="G57" s="7" t="s">
        <v>258</v>
      </c>
      <c r="H57" s="7" t="s">
        <v>104</v>
      </c>
    </row>
    <row r="58" spans="1:8" x14ac:dyDescent="0.2">
      <c r="A58" s="7" t="s">
        <v>29</v>
      </c>
      <c r="B58" s="7" t="s">
        <v>126</v>
      </c>
      <c r="C58" s="7" t="s">
        <v>13</v>
      </c>
      <c r="D58" s="7" t="s">
        <v>25</v>
      </c>
      <c r="E58" s="7" t="s">
        <v>149</v>
      </c>
      <c r="F58" s="7" t="s">
        <v>260</v>
      </c>
      <c r="G58" s="7" t="s">
        <v>46</v>
      </c>
      <c r="H58" s="7" t="s">
        <v>261</v>
      </c>
    </row>
    <row r="59" spans="1:8" x14ac:dyDescent="0.2">
      <c r="A59" s="7" t="s">
        <v>29</v>
      </c>
      <c r="B59" s="7" t="s">
        <v>12</v>
      </c>
      <c r="C59" s="7" t="s">
        <v>25</v>
      </c>
      <c r="D59" s="7" t="s">
        <v>43</v>
      </c>
      <c r="E59" s="7" t="s">
        <v>14</v>
      </c>
      <c r="F59" s="7" t="s">
        <v>15</v>
      </c>
      <c r="G59" s="7" t="s">
        <v>66</v>
      </c>
      <c r="H59" s="7" t="s">
        <v>116</v>
      </c>
    </row>
    <row r="60" spans="1:8" x14ac:dyDescent="0.2">
      <c r="A60" s="7" t="s">
        <v>29</v>
      </c>
      <c r="B60" s="7" t="s">
        <v>48</v>
      </c>
      <c r="C60" s="7" t="s">
        <v>20</v>
      </c>
      <c r="D60" s="7" t="s">
        <v>43</v>
      </c>
      <c r="E60" s="7" t="s">
        <v>213</v>
      </c>
      <c r="F60" s="7" t="s">
        <v>176</v>
      </c>
      <c r="G60" s="7" t="s">
        <v>32</v>
      </c>
      <c r="H60" s="7" t="s">
        <v>104</v>
      </c>
    </row>
    <row r="61" spans="1:8" x14ac:dyDescent="0.2">
      <c r="A61" s="7" t="s">
        <v>29</v>
      </c>
      <c r="B61" s="7" t="s">
        <v>126</v>
      </c>
      <c r="C61" s="7" t="s">
        <v>19</v>
      </c>
      <c r="D61" s="7" t="s">
        <v>263</v>
      </c>
      <c r="E61" s="7" t="s">
        <v>63</v>
      </c>
      <c r="F61" s="7" t="s">
        <v>141</v>
      </c>
      <c r="G61" s="7" t="s">
        <v>66</v>
      </c>
      <c r="H61" s="7" t="s">
        <v>17</v>
      </c>
    </row>
    <row r="62" spans="1:8" x14ac:dyDescent="0.2">
      <c r="A62" s="7" t="s">
        <v>29</v>
      </c>
      <c r="B62" s="7" t="s">
        <v>48</v>
      </c>
      <c r="C62" s="7" t="s">
        <v>25</v>
      </c>
      <c r="D62" s="7" t="s">
        <v>19</v>
      </c>
      <c r="E62" s="7" t="s">
        <v>57</v>
      </c>
      <c r="F62" s="7" t="s">
        <v>265</v>
      </c>
      <c r="G62" s="7" t="s">
        <v>51</v>
      </c>
      <c r="H62" s="7" t="s">
        <v>104</v>
      </c>
    </row>
    <row r="63" spans="1:8" x14ac:dyDescent="0.2">
      <c r="A63" s="7" t="s">
        <v>29</v>
      </c>
      <c r="B63" s="7" t="s">
        <v>12</v>
      </c>
      <c r="C63" s="7" t="s">
        <v>19</v>
      </c>
      <c r="D63" s="7" t="s">
        <v>43</v>
      </c>
      <c r="E63" s="7" t="s">
        <v>63</v>
      </c>
      <c r="F63" s="7" t="s">
        <v>267</v>
      </c>
      <c r="G63" s="7" t="s">
        <v>66</v>
      </c>
      <c r="H63" s="7" t="s">
        <v>61</v>
      </c>
    </row>
    <row r="64" spans="1:8" x14ac:dyDescent="0.2">
      <c r="A64" s="7" t="s">
        <v>29</v>
      </c>
      <c r="B64" s="7" t="s">
        <v>48</v>
      </c>
      <c r="C64" s="7" t="s">
        <v>19</v>
      </c>
      <c r="D64" s="7" t="s">
        <v>25</v>
      </c>
      <c r="E64" s="7" t="s">
        <v>63</v>
      </c>
      <c r="F64" s="7" t="s">
        <v>232</v>
      </c>
      <c r="G64" s="7" t="s">
        <v>78</v>
      </c>
      <c r="H64" s="7" t="s">
        <v>136</v>
      </c>
    </row>
    <row r="65" spans="1:8" x14ac:dyDescent="0.2">
      <c r="A65" s="7" t="s">
        <v>29</v>
      </c>
      <c r="B65" s="7" t="s">
        <v>126</v>
      </c>
      <c r="C65" s="7" t="s">
        <v>19</v>
      </c>
      <c r="D65" s="7" t="s">
        <v>43</v>
      </c>
      <c r="E65" s="7" t="s">
        <v>63</v>
      </c>
      <c r="F65" s="7" t="s">
        <v>269</v>
      </c>
      <c r="G65" s="7" t="s">
        <v>174</v>
      </c>
      <c r="H65" s="7" t="s">
        <v>189</v>
      </c>
    </row>
    <row r="66" spans="1:8" x14ac:dyDescent="0.2">
      <c r="A66" s="7" t="s">
        <v>29</v>
      </c>
      <c r="B66" s="7" t="s">
        <v>48</v>
      </c>
      <c r="C66" s="7" t="s">
        <v>19</v>
      </c>
      <c r="D66" s="7" t="s">
        <v>20</v>
      </c>
      <c r="E66" s="7" t="s">
        <v>271</v>
      </c>
      <c r="F66" s="7" t="s">
        <v>272</v>
      </c>
      <c r="G66" s="7" t="s">
        <v>73</v>
      </c>
      <c r="H66" s="7" t="s">
        <v>161</v>
      </c>
    </row>
    <row r="67" spans="1:8" x14ac:dyDescent="0.2">
      <c r="A67" s="7" t="s">
        <v>29</v>
      </c>
      <c r="B67" s="7" t="s">
        <v>12</v>
      </c>
      <c r="C67" s="7" t="s">
        <v>19</v>
      </c>
      <c r="D67" s="7" t="s">
        <v>20</v>
      </c>
      <c r="E67" s="7" t="s">
        <v>57</v>
      </c>
      <c r="F67" s="7" t="s">
        <v>273</v>
      </c>
      <c r="G67" s="7" t="s">
        <v>66</v>
      </c>
      <c r="H67" s="7" t="s">
        <v>116</v>
      </c>
    </row>
    <row r="68" spans="1:8" x14ac:dyDescent="0.2">
      <c r="A68" s="7" t="s">
        <v>29</v>
      </c>
      <c r="B68" s="7" t="s">
        <v>126</v>
      </c>
      <c r="C68" s="7" t="s">
        <v>19</v>
      </c>
      <c r="D68" s="7" t="s">
        <v>43</v>
      </c>
      <c r="E68" s="7" t="s">
        <v>63</v>
      </c>
      <c r="F68" s="7" t="s">
        <v>166</v>
      </c>
      <c r="G68" s="7" t="s">
        <v>121</v>
      </c>
      <c r="H68" s="7" t="s">
        <v>113</v>
      </c>
    </row>
    <row r="69" spans="1:8" x14ac:dyDescent="0.2">
      <c r="A69" s="7" t="s">
        <v>29</v>
      </c>
      <c r="B69" s="7" t="s">
        <v>126</v>
      </c>
      <c r="C69" s="7" t="s">
        <v>25</v>
      </c>
      <c r="D69" s="7" t="s">
        <v>20</v>
      </c>
      <c r="E69" s="7" t="s">
        <v>63</v>
      </c>
      <c r="F69" s="7" t="s">
        <v>138</v>
      </c>
      <c r="G69" s="7" t="s">
        <v>32</v>
      </c>
      <c r="H69" s="7" t="s">
        <v>161</v>
      </c>
    </row>
    <row r="70" spans="1:8" x14ac:dyDescent="0.2">
      <c r="A70" s="7" t="s">
        <v>29</v>
      </c>
      <c r="B70" s="7" t="s">
        <v>126</v>
      </c>
      <c r="C70" s="7" t="s">
        <v>19</v>
      </c>
      <c r="D70" s="7" t="s">
        <v>20</v>
      </c>
      <c r="E70" s="7" t="s">
        <v>57</v>
      </c>
      <c r="F70" s="7" t="s">
        <v>284</v>
      </c>
      <c r="G70" s="7" t="s">
        <v>285</v>
      </c>
      <c r="H70" s="7" t="s">
        <v>185</v>
      </c>
    </row>
    <row r="71" spans="1:8" x14ac:dyDescent="0.2">
      <c r="A71" s="7" t="s">
        <v>29</v>
      </c>
      <c r="B71" s="7" t="s">
        <v>48</v>
      </c>
      <c r="C71" s="7" t="s">
        <v>19</v>
      </c>
      <c r="D71" s="7" t="s">
        <v>20</v>
      </c>
      <c r="E71" s="7" t="s">
        <v>63</v>
      </c>
      <c r="F71" s="7" t="s">
        <v>288</v>
      </c>
      <c r="G71" s="7" t="s">
        <v>51</v>
      </c>
      <c r="H71" s="7" t="s">
        <v>61</v>
      </c>
    </row>
    <row r="72" spans="1:8" x14ac:dyDescent="0.2">
      <c r="A72" s="7" t="s">
        <v>29</v>
      </c>
      <c r="B72" s="7" t="s">
        <v>126</v>
      </c>
      <c r="C72" s="7" t="s">
        <v>19</v>
      </c>
      <c r="D72" s="7" t="s">
        <v>19</v>
      </c>
      <c r="E72" s="7" t="s">
        <v>44</v>
      </c>
      <c r="F72" s="7" t="s">
        <v>289</v>
      </c>
      <c r="G72" s="7" t="s">
        <v>27</v>
      </c>
      <c r="H72" s="7" t="s">
        <v>161</v>
      </c>
    </row>
    <row r="73" spans="1:8" x14ac:dyDescent="0.2">
      <c r="A73" s="7" t="s">
        <v>29</v>
      </c>
      <c r="B73" s="7" t="s">
        <v>48</v>
      </c>
      <c r="C73" s="7" t="s">
        <v>19</v>
      </c>
      <c r="D73" s="7" t="s">
        <v>20</v>
      </c>
      <c r="E73" s="7" t="s">
        <v>30</v>
      </c>
      <c r="F73" s="7" t="s">
        <v>239</v>
      </c>
      <c r="G73" s="7" t="s">
        <v>32</v>
      </c>
      <c r="H73" s="7" t="s">
        <v>161</v>
      </c>
    </row>
    <row r="74" spans="1:8" x14ac:dyDescent="0.2">
      <c r="A74" s="7" t="s">
        <v>29</v>
      </c>
      <c r="B74" s="7" t="s">
        <v>48</v>
      </c>
      <c r="C74" s="7" t="s">
        <v>19</v>
      </c>
      <c r="D74" s="7" t="s">
        <v>43</v>
      </c>
      <c r="E74" s="7" t="s">
        <v>44</v>
      </c>
      <c r="F74" s="7" t="s">
        <v>260</v>
      </c>
      <c r="G74" s="7" t="s">
        <v>27</v>
      </c>
      <c r="H74" s="7" t="s">
        <v>17</v>
      </c>
    </row>
    <row r="75" spans="1:8" x14ac:dyDescent="0.2">
      <c r="A75" s="7" t="s">
        <v>29</v>
      </c>
      <c r="B75" s="7" t="s">
        <v>48</v>
      </c>
      <c r="C75" s="7" t="s">
        <v>19</v>
      </c>
      <c r="D75" s="7" t="s">
        <v>20</v>
      </c>
      <c r="E75" s="7" t="s">
        <v>163</v>
      </c>
      <c r="F75" s="7" t="s">
        <v>178</v>
      </c>
      <c r="G75" s="7" t="s">
        <v>27</v>
      </c>
      <c r="H75" s="7" t="s">
        <v>17</v>
      </c>
    </row>
    <row r="76" spans="1:8" x14ac:dyDescent="0.2">
      <c r="A76" s="7" t="s">
        <v>29</v>
      </c>
      <c r="B76" s="7" t="s">
        <v>48</v>
      </c>
      <c r="C76" s="7" t="s">
        <v>19</v>
      </c>
      <c r="D76" s="7" t="s">
        <v>43</v>
      </c>
      <c r="E76" s="7" t="s">
        <v>30</v>
      </c>
      <c r="F76" s="7" t="s">
        <v>239</v>
      </c>
      <c r="G76" s="7" t="s">
        <v>51</v>
      </c>
      <c r="H76" s="7" t="s">
        <v>79</v>
      </c>
    </row>
    <row r="77" spans="1:8" x14ac:dyDescent="0.2">
      <c r="A77" s="7" t="s">
        <v>29</v>
      </c>
      <c r="B77" s="7" t="s">
        <v>126</v>
      </c>
      <c r="C77" s="7" t="s">
        <v>19</v>
      </c>
      <c r="D77" s="7" t="s">
        <v>43</v>
      </c>
      <c r="E77" s="7" t="s">
        <v>44</v>
      </c>
      <c r="F77" s="7" t="s">
        <v>292</v>
      </c>
      <c r="G77" s="7" t="s">
        <v>27</v>
      </c>
      <c r="H77" s="7" t="s">
        <v>182</v>
      </c>
    </row>
    <row r="78" spans="1:8" x14ac:dyDescent="0.2">
      <c r="A78" s="7" t="s">
        <v>29</v>
      </c>
      <c r="B78" s="7" t="s">
        <v>126</v>
      </c>
      <c r="C78" s="7" t="s">
        <v>25</v>
      </c>
      <c r="D78" s="7" t="s">
        <v>19</v>
      </c>
      <c r="E78" s="7" t="s">
        <v>44</v>
      </c>
      <c r="F78" s="7" t="s">
        <v>294</v>
      </c>
      <c r="G78" s="7" t="s">
        <v>16</v>
      </c>
      <c r="H78" s="7" t="s">
        <v>17</v>
      </c>
    </row>
    <row r="80" spans="1:8" x14ac:dyDescent="0.2">
      <c r="A80" s="2" t="s">
        <v>1</v>
      </c>
      <c r="B80" s="2" t="s">
        <v>2</v>
      </c>
      <c r="C80" s="2" t="s">
        <v>3</v>
      </c>
      <c r="D80" s="2" t="s">
        <v>4</v>
      </c>
      <c r="E80" s="2" t="s">
        <v>5</v>
      </c>
      <c r="F80" s="2" t="s">
        <v>6</v>
      </c>
      <c r="G80" s="2" t="s">
        <v>7</v>
      </c>
      <c r="H80" s="2" t="s">
        <v>8</v>
      </c>
    </row>
    <row r="81" spans="1:18" x14ac:dyDescent="0.2">
      <c r="A81" s="7" t="s">
        <v>53</v>
      </c>
      <c r="B81" s="7" t="s">
        <v>12</v>
      </c>
      <c r="C81" s="7" t="s">
        <v>20</v>
      </c>
      <c r="D81" s="7" t="s">
        <v>20</v>
      </c>
      <c r="E81" s="7" t="s">
        <v>14</v>
      </c>
      <c r="F81" s="7" t="s">
        <v>54</v>
      </c>
      <c r="G81" s="7" t="s">
        <v>55</v>
      </c>
      <c r="H81" s="7" t="s">
        <v>56</v>
      </c>
    </row>
    <row r="82" spans="1:18" x14ac:dyDescent="0.2">
      <c r="A82" s="7" t="s">
        <v>53</v>
      </c>
      <c r="B82" s="7" t="s">
        <v>12</v>
      </c>
      <c r="C82" s="7" t="s">
        <v>25</v>
      </c>
      <c r="D82" s="7" t="s">
        <v>25</v>
      </c>
      <c r="E82" s="7" t="s">
        <v>57</v>
      </c>
      <c r="F82" s="7" t="s">
        <v>100</v>
      </c>
      <c r="G82" s="7" t="s">
        <v>27</v>
      </c>
      <c r="H82" s="7" t="s">
        <v>117</v>
      </c>
    </row>
    <row r="83" spans="1:18" x14ac:dyDescent="0.2">
      <c r="A83" s="7" t="s">
        <v>53</v>
      </c>
      <c r="B83" s="7" t="s">
        <v>18</v>
      </c>
      <c r="C83" s="7" t="s">
        <v>20</v>
      </c>
      <c r="D83" s="7" t="s">
        <v>20</v>
      </c>
      <c r="E83" s="7" t="s">
        <v>131</v>
      </c>
      <c r="F83" s="7" t="s">
        <v>132</v>
      </c>
      <c r="G83" s="7" t="s">
        <v>66</v>
      </c>
      <c r="H83" s="7" t="s">
        <v>133</v>
      </c>
    </row>
    <row r="84" spans="1:18" x14ac:dyDescent="0.2">
      <c r="A84" s="7" t="s">
        <v>53</v>
      </c>
      <c r="B84" s="7" t="s">
        <v>18</v>
      </c>
      <c r="C84" s="7" t="s">
        <v>19</v>
      </c>
      <c r="D84" s="7" t="s">
        <v>43</v>
      </c>
      <c r="E84" s="7" t="s">
        <v>149</v>
      </c>
      <c r="F84" s="7" t="s">
        <v>153</v>
      </c>
      <c r="G84" s="7" t="s">
        <v>32</v>
      </c>
      <c r="H84" s="7" t="s">
        <v>61</v>
      </c>
    </row>
    <row r="85" spans="1:18" x14ac:dyDescent="0.2">
      <c r="A85" s="7" t="s">
        <v>53</v>
      </c>
      <c r="B85" s="7" t="s">
        <v>126</v>
      </c>
      <c r="C85" s="7" t="s">
        <v>13</v>
      </c>
      <c r="D85" s="7" t="s">
        <v>19</v>
      </c>
      <c r="E85" s="7" t="s">
        <v>149</v>
      </c>
      <c r="F85" s="7" t="s">
        <v>158</v>
      </c>
      <c r="G85" s="7" t="s">
        <v>159</v>
      </c>
      <c r="H85" s="7" t="s">
        <v>17</v>
      </c>
    </row>
    <row r="86" spans="1:18" x14ac:dyDescent="0.2">
      <c r="A86" s="7" t="s">
        <v>53</v>
      </c>
      <c r="B86" s="7" t="s">
        <v>18</v>
      </c>
      <c r="C86" s="7" t="s">
        <v>20</v>
      </c>
      <c r="D86" s="7" t="s">
        <v>43</v>
      </c>
      <c r="E86" s="7" t="s">
        <v>172</v>
      </c>
      <c r="F86" s="7" t="s">
        <v>173</v>
      </c>
      <c r="G86" s="7" t="s">
        <v>174</v>
      </c>
      <c r="H86" s="7" t="s">
        <v>175</v>
      </c>
    </row>
    <row r="87" spans="1:18" x14ac:dyDescent="0.2">
      <c r="A87" s="7" t="s">
        <v>53</v>
      </c>
      <c r="B87" s="7" t="s">
        <v>12</v>
      </c>
      <c r="C87" s="7" t="s">
        <v>19</v>
      </c>
      <c r="D87" s="7" t="s">
        <v>19</v>
      </c>
      <c r="E87" s="7" t="s">
        <v>14</v>
      </c>
      <c r="F87" s="7" t="s">
        <v>203</v>
      </c>
      <c r="G87" s="7" t="s">
        <v>16</v>
      </c>
      <c r="H87" s="7" t="s">
        <v>17</v>
      </c>
    </row>
    <row r="88" spans="1:18" x14ac:dyDescent="0.2">
      <c r="A88" s="7" t="s">
        <v>53</v>
      </c>
      <c r="B88" s="7" t="s">
        <v>12</v>
      </c>
      <c r="C88" s="7" t="s">
        <v>20</v>
      </c>
      <c r="D88" s="7" t="s">
        <v>20</v>
      </c>
      <c r="E88" s="7" t="s">
        <v>63</v>
      </c>
      <c r="F88" s="7" t="s">
        <v>70</v>
      </c>
      <c r="G88" s="7" t="s">
        <v>16</v>
      </c>
      <c r="H88" s="7" t="s">
        <v>119</v>
      </c>
    </row>
    <row r="89" spans="1:18" x14ac:dyDescent="0.2">
      <c r="A89" s="7" t="s">
        <v>53</v>
      </c>
      <c r="B89" s="7" t="s">
        <v>48</v>
      </c>
      <c r="C89" s="7" t="s">
        <v>19</v>
      </c>
      <c r="D89" s="7" t="s">
        <v>43</v>
      </c>
      <c r="E89" s="7" t="s">
        <v>14</v>
      </c>
      <c r="F89" s="7" t="s">
        <v>246</v>
      </c>
      <c r="G89" s="7" t="s">
        <v>46</v>
      </c>
      <c r="H89" s="7" t="s">
        <v>17</v>
      </c>
    </row>
    <row r="90" spans="1:18" x14ac:dyDescent="0.2">
      <c r="A90" s="7" t="s">
        <v>53</v>
      </c>
      <c r="B90" s="7" t="s">
        <v>48</v>
      </c>
      <c r="C90" s="7" t="s">
        <v>25</v>
      </c>
      <c r="D90" s="7" t="s">
        <v>20</v>
      </c>
      <c r="E90" s="7" t="s">
        <v>14</v>
      </c>
      <c r="F90" s="7" t="s">
        <v>197</v>
      </c>
      <c r="G90" s="7" t="s">
        <v>32</v>
      </c>
      <c r="H90" s="7" t="s">
        <v>189</v>
      </c>
    </row>
    <row r="91" spans="1:18" x14ac:dyDescent="0.2">
      <c r="A91" s="7" t="s">
        <v>53</v>
      </c>
      <c r="B91" s="7" t="s">
        <v>126</v>
      </c>
      <c r="C91" s="7" t="s">
        <v>19</v>
      </c>
      <c r="D91" s="7" t="s">
        <v>20</v>
      </c>
      <c r="E91" s="7" t="s">
        <v>14</v>
      </c>
      <c r="F91" s="7" t="s">
        <v>26</v>
      </c>
      <c r="G91" s="7" t="s">
        <v>66</v>
      </c>
      <c r="H91" s="7" t="s">
        <v>171</v>
      </c>
    </row>
    <row r="92" spans="1:18" x14ac:dyDescent="0.2">
      <c r="A92" s="7" t="s">
        <v>53</v>
      </c>
      <c r="B92" s="7" t="s">
        <v>18</v>
      </c>
      <c r="C92" s="7" t="s">
        <v>13</v>
      </c>
      <c r="D92" s="7" t="s">
        <v>19</v>
      </c>
      <c r="E92" s="7" t="s">
        <v>14</v>
      </c>
      <c r="F92" s="7" t="s">
        <v>245</v>
      </c>
      <c r="G92" s="7" t="s">
        <v>32</v>
      </c>
      <c r="H92" s="7" t="s">
        <v>142</v>
      </c>
    </row>
    <row r="93" spans="1:18" x14ac:dyDescent="0.2">
      <c r="A93" s="27" t="s">
        <v>53</v>
      </c>
      <c r="B93" s="7" t="s">
        <v>18</v>
      </c>
      <c r="C93" s="7" t="s">
        <v>20</v>
      </c>
      <c r="D93" s="7" t="s">
        <v>43</v>
      </c>
      <c r="E93" s="7" t="s">
        <v>213</v>
      </c>
      <c r="F93" s="7" t="s">
        <v>293</v>
      </c>
      <c r="G93" s="7" t="s">
        <v>55</v>
      </c>
      <c r="H93" s="7" t="s">
        <v>161</v>
      </c>
    </row>
    <row r="94" spans="1:18" x14ac:dyDescent="0.2">
      <c r="K94" s="13" t="s">
        <v>305</v>
      </c>
    </row>
    <row r="95" spans="1:18" x14ac:dyDescent="0.2">
      <c r="A95" s="16" t="s">
        <v>304</v>
      </c>
      <c r="B95" s="10">
        <v>77</v>
      </c>
      <c r="K95" s="11" t="s">
        <v>308</v>
      </c>
      <c r="L95" s="11" t="s">
        <v>347</v>
      </c>
      <c r="M95" s="11" t="s">
        <v>352</v>
      </c>
      <c r="N95" s="11" t="s">
        <v>311</v>
      </c>
      <c r="O95" s="11" t="s">
        <v>349</v>
      </c>
      <c r="P95" s="12" t="s">
        <v>313</v>
      </c>
      <c r="Q95" s="12" t="s">
        <v>350</v>
      </c>
      <c r="R95" s="11" t="s">
        <v>306</v>
      </c>
    </row>
    <row r="96" spans="1:18" x14ac:dyDescent="0.2">
      <c r="A96" s="8" t="s">
        <v>14</v>
      </c>
      <c r="B96" s="8" t="s">
        <v>105</v>
      </c>
      <c r="C96" s="8" t="s">
        <v>296</v>
      </c>
      <c r="D96" s="8" t="s">
        <v>297</v>
      </c>
      <c r="E96" s="8" t="s">
        <v>298</v>
      </c>
      <c r="F96" s="8" t="s">
        <v>299</v>
      </c>
      <c r="G96" s="8" t="s">
        <v>300</v>
      </c>
      <c r="H96" s="8" t="s">
        <v>301</v>
      </c>
      <c r="I96" s="9" t="s">
        <v>302</v>
      </c>
      <c r="J96" s="15"/>
      <c r="K96" s="11">
        <f>A98</f>
        <v>0.97402597402597402</v>
      </c>
      <c r="L96" s="11">
        <f>A103</f>
        <v>0.92307692307692313</v>
      </c>
      <c r="M96" s="11">
        <f>K96*L96</f>
        <v>0.89910089910089919</v>
      </c>
      <c r="N96" s="9">
        <f>K96^2</f>
        <v>0.94872659807724746</v>
      </c>
      <c r="O96" s="9">
        <f>L96^2</f>
        <v>0.8520710059171599</v>
      </c>
      <c r="P96" s="9">
        <f>SQRT(N105)</f>
        <v>1.2049960651182983</v>
      </c>
      <c r="Q96" s="9">
        <f>SQRT(O105)</f>
        <v>1.1279137152780909</v>
      </c>
      <c r="R96" s="9">
        <f>M105/(P96*Q96)</f>
        <v>0.99596416189403647</v>
      </c>
    </row>
    <row r="97" spans="1:23" x14ac:dyDescent="0.2">
      <c r="A97" s="9">
        <f>COUNTIF(E2:E78,"shopee*")</f>
        <v>75</v>
      </c>
      <c r="B97" s="9">
        <f>COUNTIF(E2:E78,"*LAZADA*")</f>
        <v>19</v>
      </c>
      <c r="C97" s="9">
        <f>COUNTIF(E2:E78,"*Amazon*")</f>
        <v>2</v>
      </c>
      <c r="D97" s="9">
        <f>COUNTIF(E2:E78,"*eBay*")</f>
        <v>0</v>
      </c>
      <c r="E97" s="9">
        <f>COUNTIF(E2:E78,"*JD CENTRA*")</f>
        <v>2</v>
      </c>
      <c r="F97" s="9">
        <f>COUNTIF(E2:E78,"*Instagram (Market)*")</f>
        <v>45</v>
      </c>
      <c r="G97" s="9">
        <f>COUNTIF(E2:E78,"*Facebook  (Market)*")</f>
        <v>15</v>
      </c>
      <c r="H97" s="9">
        <f>COUNTIF(E2:E78,"*LINE Shopping*")</f>
        <v>19</v>
      </c>
      <c r="I97" s="9">
        <f>COUNTIF(E2:E78,"*AliExpress*")</f>
        <v>2</v>
      </c>
      <c r="J97" s="9"/>
      <c r="K97" s="9">
        <f>B98</f>
        <v>0.24675324675324675</v>
      </c>
      <c r="L97" s="9">
        <f>B103</f>
        <v>0.15384615384615385</v>
      </c>
      <c r="M97" s="11">
        <f t="shared" ref="M97:M104" si="0">K97*L97</f>
        <v>3.7962037962037967E-2</v>
      </c>
      <c r="N97" s="9">
        <f t="shared" ref="N97:N104" si="1">K97^2</f>
        <v>6.088716478326868E-2</v>
      </c>
      <c r="O97" s="9">
        <f t="shared" ref="O97:O104" si="2">L97^2</f>
        <v>2.3668639053254441E-2</v>
      </c>
      <c r="P97" s="9"/>
      <c r="Q97" s="9"/>
      <c r="R97" s="9"/>
    </row>
    <row r="98" spans="1:23" x14ac:dyDescent="0.2">
      <c r="A98" s="9">
        <f>A97/$B$95</f>
        <v>0.97402597402597402</v>
      </c>
      <c r="B98" s="9">
        <f t="shared" ref="B98:I98" si="3">B97/$B$95</f>
        <v>0.24675324675324675</v>
      </c>
      <c r="C98" s="9">
        <f t="shared" si="3"/>
        <v>2.5974025974025976E-2</v>
      </c>
      <c r="D98" s="9">
        <f t="shared" si="3"/>
        <v>0</v>
      </c>
      <c r="E98" s="9">
        <f t="shared" si="3"/>
        <v>2.5974025974025976E-2</v>
      </c>
      <c r="F98" s="9">
        <f t="shared" si="3"/>
        <v>0.58441558441558439</v>
      </c>
      <c r="G98" s="9">
        <f t="shared" si="3"/>
        <v>0.19480519480519481</v>
      </c>
      <c r="H98" s="9">
        <f t="shared" si="3"/>
        <v>0.24675324675324675</v>
      </c>
      <c r="I98" s="9">
        <f t="shared" si="3"/>
        <v>2.5974025974025976E-2</v>
      </c>
      <c r="K98" s="9">
        <f>C98</f>
        <v>2.5974025974025976E-2</v>
      </c>
      <c r="L98" s="9">
        <f>C103</f>
        <v>0</v>
      </c>
      <c r="M98" s="11">
        <f t="shared" si="0"/>
        <v>0</v>
      </c>
      <c r="N98" s="9">
        <f t="shared" si="1"/>
        <v>6.7465002529937604E-4</v>
      </c>
      <c r="O98" s="9">
        <f t="shared" si="2"/>
        <v>0</v>
      </c>
      <c r="P98" s="9"/>
      <c r="Q98" s="9"/>
      <c r="R98" s="9"/>
    </row>
    <row r="99" spans="1:23" x14ac:dyDescent="0.2">
      <c r="K99" s="9">
        <f>D98</f>
        <v>0</v>
      </c>
      <c r="L99" s="9">
        <f>D103</f>
        <v>0</v>
      </c>
      <c r="M99" s="11">
        <f t="shared" si="0"/>
        <v>0</v>
      </c>
      <c r="N99" s="9">
        <f t="shared" si="1"/>
        <v>0</v>
      </c>
      <c r="O99" s="9">
        <f t="shared" si="2"/>
        <v>0</v>
      </c>
      <c r="P99" s="9"/>
      <c r="Q99" s="9"/>
      <c r="R99" s="9"/>
    </row>
    <row r="100" spans="1:23" x14ac:dyDescent="0.2">
      <c r="A100" s="21" t="s">
        <v>351</v>
      </c>
      <c r="B100" s="10">
        <v>13</v>
      </c>
      <c r="K100" s="9">
        <f>E98</f>
        <v>2.5974025974025976E-2</v>
      </c>
      <c r="L100" s="9">
        <f>E103</f>
        <v>0</v>
      </c>
      <c r="M100" s="11">
        <f t="shared" si="0"/>
        <v>0</v>
      </c>
      <c r="N100" s="9">
        <f t="shared" si="1"/>
        <v>6.7465002529937604E-4</v>
      </c>
      <c r="O100" s="9">
        <f t="shared" si="2"/>
        <v>0</v>
      </c>
      <c r="P100" s="9"/>
      <c r="Q100" s="9"/>
      <c r="R100" s="9"/>
    </row>
    <row r="101" spans="1:23" x14ac:dyDescent="0.2">
      <c r="A101" s="8" t="s">
        <v>14</v>
      </c>
      <c r="B101" s="8" t="s">
        <v>105</v>
      </c>
      <c r="C101" s="8" t="s">
        <v>296</v>
      </c>
      <c r="D101" s="8" t="s">
        <v>297</v>
      </c>
      <c r="E101" s="8" t="s">
        <v>298</v>
      </c>
      <c r="F101" s="8" t="s">
        <v>299</v>
      </c>
      <c r="G101" s="8" t="s">
        <v>300</v>
      </c>
      <c r="H101" s="8" t="s">
        <v>301</v>
      </c>
      <c r="I101" s="9" t="s">
        <v>302</v>
      </c>
      <c r="K101" s="9">
        <f>F98</f>
        <v>0.58441558441558439</v>
      </c>
      <c r="L101" s="9">
        <f>F103</f>
        <v>0.53846153846153844</v>
      </c>
      <c r="M101" s="11">
        <f t="shared" si="0"/>
        <v>0.31468531468531463</v>
      </c>
      <c r="N101" s="9">
        <f t="shared" si="1"/>
        <v>0.34154157530780904</v>
      </c>
      <c r="O101" s="9">
        <f t="shared" si="2"/>
        <v>0.28994082840236685</v>
      </c>
      <c r="P101" s="9"/>
      <c r="Q101" s="9"/>
      <c r="R101" s="9"/>
    </row>
    <row r="102" spans="1:23" x14ac:dyDescent="0.2">
      <c r="A102" s="9">
        <f>COUNTIF(E81:E93,"shopee*")</f>
        <v>12</v>
      </c>
      <c r="B102" s="9">
        <f>COUNTIF(E81:E93,"*LAZADA*")</f>
        <v>2</v>
      </c>
      <c r="C102" s="9">
        <f>COUNTIF(E81:E93,"*Amazon*")</f>
        <v>0</v>
      </c>
      <c r="D102" s="9">
        <f>COUNTIF(E81:E93,"*eBay*")</f>
        <v>0</v>
      </c>
      <c r="E102" s="9">
        <f>COUNTIF(E81:E93,"*JD CENTRA*")</f>
        <v>0</v>
      </c>
      <c r="F102" s="9">
        <f>COUNTIF(E81:E93,"*Instagram (Market)*")</f>
        <v>7</v>
      </c>
      <c r="G102" s="9">
        <f>COUNTIF(E81:E93,"*Facebook  (Market)*")</f>
        <v>3</v>
      </c>
      <c r="H102" s="9">
        <f>COUNTIF(E81:E93,"*LINE Shopping*")</f>
        <v>3</v>
      </c>
      <c r="I102" s="9">
        <f>COUNTIF(E81:E93,"*AliExpress*")</f>
        <v>0</v>
      </c>
      <c r="K102" s="9">
        <f>G98</f>
        <v>0.19480519480519481</v>
      </c>
      <c r="L102" s="9">
        <f>G103</f>
        <v>0.23076923076923078</v>
      </c>
      <c r="M102" s="11">
        <f t="shared" si="0"/>
        <v>4.4955044955044959E-2</v>
      </c>
      <c r="N102" s="9">
        <f t="shared" si="1"/>
        <v>3.7949063923089901E-2</v>
      </c>
      <c r="O102" s="9">
        <f>L102^2</f>
        <v>5.3254437869822494E-2</v>
      </c>
      <c r="P102" s="9"/>
      <c r="Q102" s="9"/>
      <c r="R102" s="9"/>
    </row>
    <row r="103" spans="1:23" x14ac:dyDescent="0.2">
      <c r="A103" s="9">
        <f>A102/$B$100</f>
        <v>0.92307692307692313</v>
      </c>
      <c r="B103" s="9">
        <f t="shared" ref="B103:I103" si="4">B102/$B$100</f>
        <v>0.15384615384615385</v>
      </c>
      <c r="C103" s="9">
        <f t="shared" si="4"/>
        <v>0</v>
      </c>
      <c r="D103" s="9">
        <f t="shared" si="4"/>
        <v>0</v>
      </c>
      <c r="E103" s="9">
        <f t="shared" si="4"/>
        <v>0</v>
      </c>
      <c r="F103" s="9">
        <f t="shared" si="4"/>
        <v>0.53846153846153844</v>
      </c>
      <c r="G103" s="9">
        <f t="shared" si="4"/>
        <v>0.23076923076923078</v>
      </c>
      <c r="H103" s="9">
        <f t="shared" si="4"/>
        <v>0.23076923076923078</v>
      </c>
      <c r="I103" s="9">
        <f t="shared" si="4"/>
        <v>0</v>
      </c>
      <c r="K103" s="9">
        <f>H98</f>
        <v>0.24675324675324675</v>
      </c>
      <c r="L103" s="9">
        <f>H103</f>
        <v>0.23076923076923078</v>
      </c>
      <c r="M103" s="11">
        <f t="shared" si="0"/>
        <v>5.6943056943056944E-2</v>
      </c>
      <c r="N103" s="9">
        <f t="shared" si="1"/>
        <v>6.088716478326868E-2</v>
      </c>
      <c r="O103" s="9">
        <f t="shared" si="2"/>
        <v>5.3254437869822494E-2</v>
      </c>
      <c r="P103" s="9"/>
      <c r="Q103" s="9"/>
      <c r="R103" s="9"/>
    </row>
    <row r="104" spans="1:23" x14ac:dyDescent="0.2">
      <c r="K104" s="9">
        <f>I98</f>
        <v>2.5974025974025976E-2</v>
      </c>
      <c r="L104" s="9">
        <f>I103</f>
        <v>0</v>
      </c>
      <c r="M104" s="11">
        <f t="shared" si="0"/>
        <v>0</v>
      </c>
      <c r="N104" s="9">
        <f t="shared" si="1"/>
        <v>6.7465002529937604E-4</v>
      </c>
      <c r="O104" s="9">
        <f t="shared" si="2"/>
        <v>0</v>
      </c>
      <c r="P104" s="9"/>
      <c r="Q104" s="9"/>
      <c r="R104" s="9"/>
    </row>
    <row r="105" spans="1:23" x14ac:dyDescent="0.2">
      <c r="A105" s="28" t="s">
        <v>325</v>
      </c>
      <c r="B105" s="8">
        <v>77</v>
      </c>
      <c r="C105" s="29"/>
      <c r="D105" s="29"/>
      <c r="E105" s="29"/>
      <c r="F105" s="29"/>
      <c r="G105" s="29"/>
      <c r="H105" s="29"/>
      <c r="I105" s="29"/>
      <c r="J105" s="29"/>
      <c r="K105" s="34">
        <f>SUM(K96:K104)</f>
        <v>2.3246753246753245</v>
      </c>
      <c r="L105" s="34">
        <f t="shared" ref="L105:O105" si="5">SUM(L96:L104)</f>
        <v>2.0769230769230771</v>
      </c>
      <c r="M105" s="34">
        <f t="shared" si="5"/>
        <v>1.3536463536463537</v>
      </c>
      <c r="N105" s="34">
        <f t="shared" si="5"/>
        <v>1.4520155169505822</v>
      </c>
      <c r="O105" s="34">
        <f t="shared" si="5"/>
        <v>1.2721893491124263</v>
      </c>
      <c r="P105" s="9"/>
      <c r="Q105" s="9"/>
      <c r="R105" s="9"/>
    </row>
    <row r="106" spans="1:23" x14ac:dyDescent="0.2">
      <c r="A106" s="15" t="s">
        <v>15</v>
      </c>
      <c r="B106" s="15" t="s">
        <v>54</v>
      </c>
      <c r="C106" s="15" t="s">
        <v>316</v>
      </c>
      <c r="D106" s="15" t="s">
        <v>317</v>
      </c>
      <c r="E106" s="15" t="s">
        <v>318</v>
      </c>
      <c r="F106" s="15" t="s">
        <v>319</v>
      </c>
      <c r="G106" s="15" t="s">
        <v>320</v>
      </c>
      <c r="H106" s="15" t="s">
        <v>321</v>
      </c>
      <c r="I106" s="15" t="s">
        <v>70</v>
      </c>
      <c r="J106" s="15" t="s">
        <v>322</v>
      </c>
      <c r="K106" s="15" t="s">
        <v>323</v>
      </c>
      <c r="L106" s="15" t="s">
        <v>282</v>
      </c>
      <c r="M106" s="15" t="s">
        <v>324</v>
      </c>
      <c r="P106" s="13" t="s">
        <v>314</v>
      </c>
    </row>
    <row r="107" spans="1:23" x14ac:dyDescent="0.2">
      <c r="A107" s="9">
        <v>64</v>
      </c>
      <c r="B107" s="9">
        <v>59</v>
      </c>
      <c r="C107" s="9">
        <v>34</v>
      </c>
      <c r="D107" s="9">
        <v>37</v>
      </c>
      <c r="E107" s="9">
        <v>32</v>
      </c>
      <c r="F107" s="9">
        <v>13</v>
      </c>
      <c r="G107" s="9">
        <v>3</v>
      </c>
      <c r="H107" s="9">
        <v>2</v>
      </c>
      <c r="I107" s="9">
        <v>29</v>
      </c>
      <c r="J107" s="9">
        <v>0</v>
      </c>
      <c r="K107" s="9">
        <v>28</v>
      </c>
      <c r="L107" s="9">
        <v>40</v>
      </c>
      <c r="M107" s="9">
        <v>0</v>
      </c>
      <c r="P107" s="11" t="s">
        <v>308</v>
      </c>
      <c r="Q107" s="11" t="s">
        <v>347</v>
      </c>
      <c r="R107" s="11" t="s">
        <v>352</v>
      </c>
      <c r="S107" s="11" t="s">
        <v>311</v>
      </c>
      <c r="T107" s="11" t="s">
        <v>349</v>
      </c>
      <c r="U107" s="12" t="s">
        <v>313</v>
      </c>
      <c r="V107" s="12" t="s">
        <v>350</v>
      </c>
      <c r="W107" s="11" t="s">
        <v>306</v>
      </c>
    </row>
    <row r="108" spans="1:23" x14ac:dyDescent="0.2">
      <c r="A108" s="9">
        <f>A107/$B$105</f>
        <v>0.83116883116883122</v>
      </c>
      <c r="B108" s="9">
        <f t="shared" ref="B108:M108" si="6">B107/$B$105</f>
        <v>0.76623376623376627</v>
      </c>
      <c r="C108" s="9">
        <f t="shared" si="6"/>
        <v>0.44155844155844154</v>
      </c>
      <c r="D108" s="9">
        <f t="shared" si="6"/>
        <v>0.48051948051948051</v>
      </c>
      <c r="E108" s="9">
        <f t="shared" si="6"/>
        <v>0.41558441558441561</v>
      </c>
      <c r="F108" s="9">
        <f t="shared" si="6"/>
        <v>0.16883116883116883</v>
      </c>
      <c r="G108" s="9">
        <f t="shared" si="6"/>
        <v>3.896103896103896E-2</v>
      </c>
      <c r="H108" s="9">
        <f t="shared" si="6"/>
        <v>2.5974025974025976E-2</v>
      </c>
      <c r="I108" s="9">
        <f t="shared" si="6"/>
        <v>0.37662337662337664</v>
      </c>
      <c r="J108" s="9">
        <f t="shared" si="6"/>
        <v>0</v>
      </c>
      <c r="K108" s="9">
        <f t="shared" si="6"/>
        <v>0.36363636363636365</v>
      </c>
      <c r="L108" s="9">
        <f t="shared" si="6"/>
        <v>0.51948051948051943</v>
      </c>
      <c r="M108" s="9">
        <f t="shared" si="6"/>
        <v>0</v>
      </c>
      <c r="P108" s="9">
        <f>A108</f>
        <v>0.83116883116883122</v>
      </c>
      <c r="Q108" s="9">
        <f>A113</f>
        <v>0.53846153846153844</v>
      </c>
      <c r="R108" s="9">
        <f>P108*Q108</f>
        <v>0.44755244755244755</v>
      </c>
      <c r="S108" s="9">
        <f>P108^2</f>
        <v>0.69084162590656106</v>
      </c>
      <c r="T108" s="9">
        <f>Q108^2</f>
        <v>0.28994082840236685</v>
      </c>
      <c r="U108" s="9">
        <f>SQRT(S121)</f>
        <v>1.5656219864382839</v>
      </c>
      <c r="V108" s="9">
        <f>SQRT(T121)</f>
        <v>1.2522169689307467</v>
      </c>
      <c r="W108" s="9">
        <f>R121/(U108*V108)</f>
        <v>0.96002009718671244</v>
      </c>
    </row>
    <row r="109" spans="1:23" x14ac:dyDescent="0.2">
      <c r="P109" s="9">
        <f>B108</f>
        <v>0.76623376623376627</v>
      </c>
      <c r="Q109" s="9">
        <f>B113</f>
        <v>0.76923076923076927</v>
      </c>
      <c r="R109" s="9">
        <f t="shared" ref="R109:R120" si="7">P109*Q109</f>
        <v>0.58941058941058944</v>
      </c>
      <c r="S109" s="9">
        <f t="shared" ref="S109:S120" si="8">P109^2</f>
        <v>0.58711418451678199</v>
      </c>
      <c r="T109" s="9">
        <f t="shared" ref="T109:T120" si="9">Q109^2</f>
        <v>0.59171597633136097</v>
      </c>
      <c r="U109" s="9"/>
      <c r="V109" s="9"/>
      <c r="W109" s="9"/>
    </row>
    <row r="110" spans="1:23" x14ac:dyDescent="0.2">
      <c r="A110" s="30" t="s">
        <v>342</v>
      </c>
      <c r="B110" s="8">
        <v>13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P110" s="9">
        <f>C108</f>
        <v>0.44155844155844154</v>
      </c>
      <c r="Q110" s="9">
        <f>C113</f>
        <v>0.30769230769230771</v>
      </c>
      <c r="R110" s="9">
        <f t="shared" si="7"/>
        <v>0.13586413586413587</v>
      </c>
      <c r="S110" s="9">
        <f t="shared" si="8"/>
        <v>0.19497385731151964</v>
      </c>
      <c r="T110" s="9">
        <f t="shared" si="9"/>
        <v>9.4674556213017763E-2</v>
      </c>
      <c r="U110" s="9"/>
      <c r="V110" s="9"/>
      <c r="W110" s="9"/>
    </row>
    <row r="111" spans="1:23" x14ac:dyDescent="0.2">
      <c r="A111" s="15" t="s">
        <v>15</v>
      </c>
      <c r="B111" s="15" t="s">
        <v>54</v>
      </c>
      <c r="C111" s="15" t="s">
        <v>316</v>
      </c>
      <c r="D111" s="15" t="s">
        <v>317</v>
      </c>
      <c r="E111" s="15" t="s">
        <v>318</v>
      </c>
      <c r="F111" s="15" t="s">
        <v>319</v>
      </c>
      <c r="G111" s="15" t="s">
        <v>320</v>
      </c>
      <c r="H111" s="15" t="s">
        <v>321</v>
      </c>
      <c r="I111" s="15" t="s">
        <v>70</v>
      </c>
      <c r="J111" s="15" t="s">
        <v>322</v>
      </c>
      <c r="K111" s="15" t="s">
        <v>323</v>
      </c>
      <c r="L111" s="15" t="s">
        <v>282</v>
      </c>
      <c r="M111" s="15" t="s">
        <v>324</v>
      </c>
      <c r="P111" s="9">
        <f>D108</f>
        <v>0.48051948051948051</v>
      </c>
      <c r="Q111" s="9">
        <f>D113</f>
        <v>0.23076923076923078</v>
      </c>
      <c r="R111" s="9">
        <f t="shared" si="7"/>
        <v>0.1108891108891109</v>
      </c>
      <c r="S111" s="9">
        <f t="shared" si="8"/>
        <v>0.23089897115871141</v>
      </c>
      <c r="T111" s="9">
        <f t="shared" si="9"/>
        <v>5.3254437869822494E-2</v>
      </c>
      <c r="U111" s="9"/>
      <c r="V111" s="9"/>
      <c r="W111" s="9"/>
    </row>
    <row r="112" spans="1:23" x14ac:dyDescent="0.2">
      <c r="A112" s="9">
        <v>7</v>
      </c>
      <c r="B112" s="9">
        <v>10</v>
      </c>
      <c r="C112" s="9">
        <v>4</v>
      </c>
      <c r="D112" s="9">
        <v>3</v>
      </c>
      <c r="E112" s="9">
        <v>5</v>
      </c>
      <c r="F112" s="9">
        <v>2</v>
      </c>
      <c r="G112" s="9">
        <v>0</v>
      </c>
      <c r="H112" s="9">
        <v>0</v>
      </c>
      <c r="I112" s="9">
        <v>5</v>
      </c>
      <c r="J112" s="9">
        <v>0</v>
      </c>
      <c r="K112" s="9">
        <v>1</v>
      </c>
      <c r="L112" s="9">
        <v>6</v>
      </c>
      <c r="M112" s="9">
        <v>0</v>
      </c>
      <c r="P112" s="9">
        <f>E108</f>
        <v>0.41558441558441561</v>
      </c>
      <c r="Q112" s="9">
        <f>E113</f>
        <v>0.38461538461538464</v>
      </c>
      <c r="R112" s="9">
        <f t="shared" si="7"/>
        <v>0.15984015984015987</v>
      </c>
      <c r="S112" s="9">
        <f t="shared" si="8"/>
        <v>0.17271040647664027</v>
      </c>
      <c r="T112" s="9">
        <f t="shared" si="9"/>
        <v>0.14792899408284024</v>
      </c>
      <c r="U112" s="9"/>
      <c r="V112" s="9"/>
      <c r="W112" s="9"/>
    </row>
    <row r="113" spans="1:23" x14ac:dyDescent="0.2">
      <c r="A113" s="9">
        <f>A112/$B$110</f>
        <v>0.53846153846153844</v>
      </c>
      <c r="B113" s="9">
        <f t="shared" ref="B113:M113" si="10">B112/$B$110</f>
        <v>0.76923076923076927</v>
      </c>
      <c r="C113" s="9">
        <f t="shared" si="10"/>
        <v>0.30769230769230771</v>
      </c>
      <c r="D113" s="9">
        <f t="shared" si="10"/>
        <v>0.23076923076923078</v>
      </c>
      <c r="E113" s="9">
        <f t="shared" si="10"/>
        <v>0.38461538461538464</v>
      </c>
      <c r="F113" s="9">
        <f t="shared" si="10"/>
        <v>0.15384615384615385</v>
      </c>
      <c r="G113" s="9">
        <f t="shared" si="10"/>
        <v>0</v>
      </c>
      <c r="H113" s="9">
        <f t="shared" si="10"/>
        <v>0</v>
      </c>
      <c r="I113" s="9">
        <f t="shared" si="10"/>
        <v>0.38461538461538464</v>
      </c>
      <c r="J113" s="9">
        <f t="shared" si="10"/>
        <v>0</v>
      </c>
      <c r="K113" s="9">
        <f t="shared" si="10"/>
        <v>7.6923076923076927E-2</v>
      </c>
      <c r="L113" s="9">
        <f t="shared" si="10"/>
        <v>0.46153846153846156</v>
      </c>
      <c r="M113" s="9">
        <f t="shared" si="10"/>
        <v>0</v>
      </c>
      <c r="P113" s="9">
        <f>F108</f>
        <v>0.16883116883116883</v>
      </c>
      <c r="Q113" s="9">
        <f>F113</f>
        <v>0.15384615384615385</v>
      </c>
      <c r="R113" s="9">
        <f t="shared" si="7"/>
        <v>2.5974025974025976E-2</v>
      </c>
      <c r="S113" s="9">
        <f t="shared" si="8"/>
        <v>2.8503963568898633E-2</v>
      </c>
      <c r="T113" s="9">
        <f>Q113^2</f>
        <v>2.3668639053254441E-2</v>
      </c>
      <c r="U113" s="9"/>
      <c r="V113" s="9"/>
      <c r="W113" s="9"/>
    </row>
    <row r="114" spans="1:23" x14ac:dyDescent="0.2">
      <c r="P114" s="9">
        <f>G108</f>
        <v>3.896103896103896E-2</v>
      </c>
      <c r="Q114" s="9">
        <f>G113</f>
        <v>0</v>
      </c>
      <c r="R114" s="9">
        <f t="shared" si="7"/>
        <v>0</v>
      </c>
      <c r="S114" s="9">
        <f t="shared" si="8"/>
        <v>1.5179625569235959E-3</v>
      </c>
      <c r="T114" s="9">
        <f t="shared" si="9"/>
        <v>0</v>
      </c>
      <c r="U114" s="9"/>
      <c r="V114" s="9"/>
      <c r="W114" s="9"/>
    </row>
    <row r="115" spans="1:23" x14ac:dyDescent="0.2">
      <c r="A115" s="28" t="s">
        <v>330</v>
      </c>
      <c r="B115" s="8">
        <v>77</v>
      </c>
      <c r="C115" s="29"/>
      <c r="D115" s="29"/>
      <c r="E115" s="29"/>
      <c r="F115" s="29"/>
      <c r="G115" s="29"/>
      <c r="P115" s="9">
        <f>H108</f>
        <v>2.5974025974025976E-2</v>
      </c>
      <c r="Q115" s="9">
        <f>H113</f>
        <v>0</v>
      </c>
      <c r="R115" s="9">
        <f t="shared" si="7"/>
        <v>0</v>
      </c>
      <c r="S115" s="9">
        <f t="shared" si="8"/>
        <v>6.7465002529937604E-4</v>
      </c>
      <c r="T115" s="9">
        <f t="shared" si="9"/>
        <v>0</v>
      </c>
      <c r="U115" s="9"/>
      <c r="V115" s="9"/>
      <c r="W115" s="9"/>
    </row>
    <row r="116" spans="1:23" x14ac:dyDescent="0.2">
      <c r="A116" s="17" t="s">
        <v>17</v>
      </c>
      <c r="B116" s="18" t="s">
        <v>119</v>
      </c>
      <c r="C116" s="17" t="s">
        <v>116</v>
      </c>
      <c r="D116" s="17" t="s">
        <v>328</v>
      </c>
      <c r="E116" s="17" t="s">
        <v>182</v>
      </c>
      <c r="F116" s="17" t="s">
        <v>56</v>
      </c>
      <c r="G116" s="17" t="s">
        <v>329</v>
      </c>
      <c r="P116" s="9">
        <f>I108</f>
        <v>0.37662337662337664</v>
      </c>
      <c r="Q116" s="9">
        <f>I113</f>
        <v>0.38461538461538464</v>
      </c>
      <c r="R116" s="9">
        <f t="shared" si="7"/>
        <v>0.14485514485514486</v>
      </c>
      <c r="S116" s="9">
        <f t="shared" si="8"/>
        <v>0.14184516781919379</v>
      </c>
      <c r="T116" s="9">
        <f t="shared" si="9"/>
        <v>0.14792899408284024</v>
      </c>
      <c r="U116" s="9"/>
      <c r="V116" s="9"/>
      <c r="W116" s="9"/>
    </row>
    <row r="117" spans="1:23" x14ac:dyDescent="0.2">
      <c r="A117" s="9">
        <v>61</v>
      </c>
      <c r="B117" s="9">
        <v>38</v>
      </c>
      <c r="C117" s="9">
        <v>49</v>
      </c>
      <c r="D117" s="9">
        <v>10</v>
      </c>
      <c r="E117" s="9">
        <v>39</v>
      </c>
      <c r="F117" s="9">
        <v>21</v>
      </c>
      <c r="G117" s="9">
        <v>6</v>
      </c>
      <c r="P117" s="9">
        <f>J108</f>
        <v>0</v>
      </c>
      <c r="Q117" s="9">
        <f>J113</f>
        <v>0</v>
      </c>
      <c r="R117" s="9">
        <f t="shared" si="7"/>
        <v>0</v>
      </c>
      <c r="S117" s="9">
        <f t="shared" si="8"/>
        <v>0</v>
      </c>
      <c r="T117" s="9">
        <f t="shared" si="9"/>
        <v>0</v>
      </c>
      <c r="U117" s="9"/>
      <c r="V117" s="9"/>
      <c r="W117" s="9"/>
    </row>
    <row r="118" spans="1:23" x14ac:dyDescent="0.2">
      <c r="A118" s="9">
        <f>A117/$B$115</f>
        <v>0.79220779220779225</v>
      </c>
      <c r="B118" s="9">
        <f t="shared" ref="B118:G118" si="11">B117/$B$115</f>
        <v>0.4935064935064935</v>
      </c>
      <c r="C118" s="9">
        <f t="shared" si="11"/>
        <v>0.63636363636363635</v>
      </c>
      <c r="D118" s="9">
        <f t="shared" si="11"/>
        <v>0.12987012987012986</v>
      </c>
      <c r="E118" s="9">
        <f t="shared" si="11"/>
        <v>0.50649350649350644</v>
      </c>
      <c r="F118" s="9">
        <f t="shared" si="11"/>
        <v>0.27272727272727271</v>
      </c>
      <c r="G118" s="9">
        <f t="shared" si="11"/>
        <v>7.792207792207792E-2</v>
      </c>
      <c r="P118" s="9">
        <f>K108</f>
        <v>0.36363636363636365</v>
      </c>
      <c r="Q118" s="9">
        <f>K113</f>
        <v>7.6923076923076927E-2</v>
      </c>
      <c r="R118" s="9">
        <f t="shared" si="7"/>
        <v>2.7972027972027975E-2</v>
      </c>
      <c r="S118" s="9">
        <f t="shared" si="8"/>
        <v>0.13223140495867769</v>
      </c>
      <c r="T118" s="9">
        <f t="shared" si="9"/>
        <v>5.9171597633136102E-3</v>
      </c>
      <c r="U118" s="9"/>
      <c r="V118" s="9"/>
      <c r="W118" s="9"/>
    </row>
    <row r="119" spans="1:23" x14ac:dyDescent="0.2">
      <c r="P119" s="9">
        <f>L108</f>
        <v>0.51948051948051943</v>
      </c>
      <c r="Q119" s="9">
        <f>L113</f>
        <v>0.46153846153846156</v>
      </c>
      <c r="R119" s="9">
        <f t="shared" si="7"/>
        <v>0.23976023976023975</v>
      </c>
      <c r="S119" s="9">
        <f t="shared" si="8"/>
        <v>0.2698600101197503</v>
      </c>
      <c r="T119" s="9">
        <f t="shared" si="9"/>
        <v>0.21301775147928997</v>
      </c>
      <c r="U119" s="9"/>
      <c r="V119" s="9"/>
      <c r="W119" s="9"/>
    </row>
    <row r="120" spans="1:23" x14ac:dyDescent="0.2">
      <c r="A120" s="30" t="s">
        <v>343</v>
      </c>
      <c r="B120" s="8">
        <v>13</v>
      </c>
      <c r="C120" s="29"/>
      <c r="D120" s="29"/>
      <c r="E120" s="29"/>
      <c r="F120" s="29"/>
      <c r="G120" s="29"/>
      <c r="P120" s="9">
        <f>M108</f>
        <v>0</v>
      </c>
      <c r="Q120" s="9">
        <f>M113</f>
        <v>0</v>
      </c>
      <c r="R120" s="9">
        <f t="shared" si="7"/>
        <v>0</v>
      </c>
      <c r="S120" s="9">
        <f t="shared" si="8"/>
        <v>0</v>
      </c>
      <c r="T120" s="9">
        <f t="shared" si="9"/>
        <v>0</v>
      </c>
      <c r="U120" s="9"/>
      <c r="V120" s="9"/>
      <c r="W120" s="9"/>
    </row>
    <row r="121" spans="1:23" x14ac:dyDescent="0.2">
      <c r="A121" s="17" t="s">
        <v>17</v>
      </c>
      <c r="B121" s="18" t="s">
        <v>119</v>
      </c>
      <c r="C121" s="17" t="s">
        <v>116</v>
      </c>
      <c r="D121" s="17" t="s">
        <v>328</v>
      </c>
      <c r="E121" s="17" t="s">
        <v>182</v>
      </c>
      <c r="F121" s="17" t="s">
        <v>56</v>
      </c>
      <c r="G121" s="17" t="s">
        <v>329</v>
      </c>
      <c r="P121" s="35">
        <f>SUM(P108:P120)</f>
        <v>4.4285714285714279</v>
      </c>
      <c r="Q121" s="35">
        <f t="shared" ref="Q121:T121" si="12">SUM(Q108:Q120)</f>
        <v>3.3076923076923079</v>
      </c>
      <c r="R121" s="35">
        <f t="shared" si="12"/>
        <v>1.8821178821178823</v>
      </c>
      <c r="S121" s="35">
        <f t="shared" si="12"/>
        <v>2.4511722044189579</v>
      </c>
      <c r="T121" s="35">
        <f t="shared" si="12"/>
        <v>1.5680473372781067</v>
      </c>
      <c r="U121" s="9"/>
      <c r="V121" s="9"/>
      <c r="W121" s="9"/>
    </row>
    <row r="122" spans="1:23" x14ac:dyDescent="0.2">
      <c r="A122" s="9">
        <v>7</v>
      </c>
      <c r="B122" s="9">
        <v>6</v>
      </c>
      <c r="C122" s="9">
        <v>5</v>
      </c>
      <c r="D122" s="9">
        <v>2</v>
      </c>
      <c r="E122" s="9">
        <v>6</v>
      </c>
      <c r="F122" s="9">
        <v>2</v>
      </c>
      <c r="G122" s="9">
        <v>1</v>
      </c>
    </row>
    <row r="123" spans="1:23" x14ac:dyDescent="0.2">
      <c r="A123" s="9">
        <f>A122/$B$120</f>
        <v>0.53846153846153844</v>
      </c>
      <c r="B123" s="9">
        <f t="shared" ref="B123:G123" si="13">B122/$B$120</f>
        <v>0.46153846153846156</v>
      </c>
      <c r="C123" s="9">
        <f t="shared" si="13"/>
        <v>0.38461538461538464</v>
      </c>
      <c r="D123" s="9">
        <f t="shared" si="13"/>
        <v>0.15384615384615385</v>
      </c>
      <c r="E123" s="9">
        <f t="shared" si="13"/>
        <v>0.46153846153846156</v>
      </c>
      <c r="F123" s="9">
        <f t="shared" si="13"/>
        <v>0.15384615384615385</v>
      </c>
      <c r="G123" s="9">
        <f t="shared" si="13"/>
        <v>7.6923076923076927E-2</v>
      </c>
      <c r="P123" s="25" t="s">
        <v>326</v>
      </c>
    </row>
    <row r="124" spans="1:23" x14ac:dyDescent="0.2">
      <c r="P124" s="11" t="s">
        <v>308</v>
      </c>
      <c r="Q124" s="11" t="s">
        <v>347</v>
      </c>
      <c r="R124" s="11" t="s">
        <v>352</v>
      </c>
      <c r="S124" s="11" t="s">
        <v>311</v>
      </c>
      <c r="T124" s="11" t="s">
        <v>349</v>
      </c>
      <c r="U124" s="12" t="s">
        <v>313</v>
      </c>
      <c r="V124" s="12" t="s">
        <v>350</v>
      </c>
      <c r="W124" s="11" t="s">
        <v>306</v>
      </c>
    </row>
    <row r="125" spans="1:23" x14ac:dyDescent="0.2">
      <c r="A125" s="30" t="s">
        <v>333</v>
      </c>
      <c r="B125" s="29"/>
      <c r="C125" s="8">
        <v>77</v>
      </c>
      <c r="D125" s="29"/>
      <c r="E125" s="29"/>
      <c r="F125" s="29"/>
      <c r="G125" s="29"/>
      <c r="P125" s="9">
        <f>A118</f>
        <v>0.79220779220779225</v>
      </c>
      <c r="Q125" s="9">
        <f>A123</f>
        <v>0.53846153846153844</v>
      </c>
      <c r="R125" s="9">
        <f>P125*Q125</f>
        <v>0.42657342657342656</v>
      </c>
      <c r="S125" s="9">
        <f>P125^2</f>
        <v>0.62759318603474457</v>
      </c>
      <c r="T125" s="9">
        <f>Q125^2</f>
        <v>0.28994082840236685</v>
      </c>
      <c r="U125" s="9">
        <f>SQRT(S132)</f>
        <v>1.2766966989552735</v>
      </c>
      <c r="V125" s="9">
        <f>SQRT(T132)</f>
        <v>0.95768458446067184</v>
      </c>
      <c r="W125" s="9">
        <f>R132/(U125*V125)</f>
        <v>0.98211005613346103</v>
      </c>
    </row>
    <row r="126" spans="1:23" x14ac:dyDescent="0.2">
      <c r="A126" s="31" t="s">
        <v>13</v>
      </c>
      <c r="B126" s="32" t="s">
        <v>25</v>
      </c>
      <c r="C126" s="32" t="s">
        <v>19</v>
      </c>
      <c r="D126" s="32" t="s">
        <v>20</v>
      </c>
      <c r="E126" s="32" t="s">
        <v>43</v>
      </c>
      <c r="F126" s="29"/>
      <c r="G126" s="29"/>
      <c r="P126" s="9">
        <f>B118</f>
        <v>0.4935064935064935</v>
      </c>
      <c r="Q126" s="9">
        <f>B123</f>
        <v>0.46153846153846156</v>
      </c>
      <c r="R126" s="9">
        <f t="shared" ref="R126:R131" si="14">P126*Q126</f>
        <v>0.22777222777222778</v>
      </c>
      <c r="S126" s="9">
        <f t="shared" ref="S126:S131" si="15">P126^2</f>
        <v>0.24354865913307472</v>
      </c>
      <c r="T126" s="9">
        <f t="shared" ref="T126:T131" si="16">Q126^2</f>
        <v>0.21301775147928997</v>
      </c>
      <c r="U126" s="9"/>
      <c r="V126" s="9"/>
      <c r="W126" s="9"/>
    </row>
    <row r="127" spans="1:23" x14ac:dyDescent="0.2">
      <c r="A127" s="9">
        <v>10</v>
      </c>
      <c r="B127" s="9">
        <v>18</v>
      </c>
      <c r="C127" s="9">
        <v>43</v>
      </c>
      <c r="D127" s="9">
        <v>5</v>
      </c>
      <c r="E127" s="9">
        <v>0</v>
      </c>
      <c r="P127" s="9">
        <f>C118</f>
        <v>0.63636363636363635</v>
      </c>
      <c r="Q127" s="9">
        <f>C123</f>
        <v>0.38461538461538464</v>
      </c>
      <c r="R127" s="9">
        <f t="shared" si="14"/>
        <v>0.24475524475524477</v>
      </c>
      <c r="S127" s="9">
        <f t="shared" si="15"/>
        <v>0.4049586776859504</v>
      </c>
      <c r="T127" s="9">
        <f>Q127^2</f>
        <v>0.14792899408284024</v>
      </c>
      <c r="U127" s="9"/>
      <c r="V127" s="9"/>
      <c r="W127" s="9"/>
    </row>
    <row r="128" spans="1:23" x14ac:dyDescent="0.2">
      <c r="A128" s="9">
        <f>A127/$C$125</f>
        <v>0.12987012987012986</v>
      </c>
      <c r="B128" s="9">
        <f t="shared" ref="B128:D128" si="17">B127/$C$125</f>
        <v>0.23376623376623376</v>
      </c>
      <c r="C128" s="9">
        <f t="shared" si="17"/>
        <v>0.55844155844155841</v>
      </c>
      <c r="D128" s="9">
        <f t="shared" si="17"/>
        <v>6.4935064935064929E-2</v>
      </c>
      <c r="E128" s="9">
        <f>E127/$C$125</f>
        <v>0</v>
      </c>
      <c r="P128" s="9">
        <f>D118</f>
        <v>0.12987012987012986</v>
      </c>
      <c r="Q128" s="9">
        <f>D123</f>
        <v>0.15384615384615385</v>
      </c>
      <c r="R128" s="9">
        <f t="shared" si="14"/>
        <v>1.998001998001998E-2</v>
      </c>
      <c r="S128" s="9">
        <f t="shared" si="15"/>
        <v>1.6866250632484394E-2</v>
      </c>
      <c r="T128" s="9">
        <f t="shared" si="16"/>
        <v>2.3668639053254441E-2</v>
      </c>
      <c r="U128" s="9"/>
      <c r="V128" s="9"/>
      <c r="W128" s="9"/>
    </row>
    <row r="129" spans="1:23" x14ac:dyDescent="0.2">
      <c r="P129" s="9">
        <f>E118</f>
        <v>0.50649350649350644</v>
      </c>
      <c r="Q129" s="9">
        <f>E123</f>
        <v>0.46153846153846156</v>
      </c>
      <c r="R129" s="9">
        <f t="shared" si="14"/>
        <v>0.23376623376623376</v>
      </c>
      <c r="S129" s="9">
        <f t="shared" si="15"/>
        <v>0.25653567212008765</v>
      </c>
      <c r="T129" s="9">
        <f t="shared" si="16"/>
        <v>0.21301775147928997</v>
      </c>
      <c r="U129" s="9"/>
      <c r="V129" s="9"/>
      <c r="W129" s="9"/>
    </row>
    <row r="130" spans="1:23" x14ac:dyDescent="0.2">
      <c r="A130" s="30" t="s">
        <v>344</v>
      </c>
      <c r="B130" s="29"/>
      <c r="C130" s="8">
        <v>13</v>
      </c>
      <c r="D130" s="29"/>
      <c r="E130" s="29"/>
      <c r="F130" s="29"/>
      <c r="P130" s="9">
        <f>F118</f>
        <v>0.27272727272727271</v>
      </c>
      <c r="Q130" s="9">
        <f>F123</f>
        <v>0.15384615384615385</v>
      </c>
      <c r="R130" s="9">
        <f t="shared" si="14"/>
        <v>4.195804195804196E-2</v>
      </c>
      <c r="S130" s="9">
        <f t="shared" si="15"/>
        <v>7.4380165289256187E-2</v>
      </c>
      <c r="T130" s="9">
        <f t="shared" si="16"/>
        <v>2.3668639053254441E-2</v>
      </c>
      <c r="U130" s="9"/>
      <c r="V130" s="9"/>
      <c r="W130" s="9"/>
    </row>
    <row r="131" spans="1:23" x14ac:dyDescent="0.2">
      <c r="A131" s="31" t="s">
        <v>13</v>
      </c>
      <c r="B131" s="32" t="s">
        <v>25</v>
      </c>
      <c r="C131" s="32" t="s">
        <v>19</v>
      </c>
      <c r="D131" s="32" t="s">
        <v>20</v>
      </c>
      <c r="E131" s="32" t="s">
        <v>43</v>
      </c>
      <c r="F131" s="29"/>
      <c r="P131" s="9">
        <f>G118</f>
        <v>7.792207792207792E-2</v>
      </c>
      <c r="Q131" s="9">
        <f>G123</f>
        <v>7.6923076923076927E-2</v>
      </c>
      <c r="R131" s="9">
        <f t="shared" si="14"/>
        <v>5.994005994005994E-3</v>
      </c>
      <c r="S131" s="9">
        <f t="shared" si="15"/>
        <v>6.0718502276943835E-3</v>
      </c>
      <c r="T131" s="9">
        <f t="shared" si="16"/>
        <v>5.9171597633136102E-3</v>
      </c>
      <c r="U131" s="9"/>
      <c r="V131" s="9"/>
      <c r="W131" s="9"/>
    </row>
    <row r="132" spans="1:23" x14ac:dyDescent="0.2">
      <c r="A132" s="9">
        <v>2</v>
      </c>
      <c r="B132" s="9">
        <v>2</v>
      </c>
      <c r="C132" s="9">
        <v>4</v>
      </c>
      <c r="D132" s="9">
        <v>5</v>
      </c>
      <c r="E132" s="9">
        <v>0</v>
      </c>
      <c r="P132" s="14">
        <f>SUM(P125:P131)</f>
        <v>2.9090909090909092</v>
      </c>
      <c r="Q132" s="14">
        <f t="shared" ref="Q132:T132" si="18">SUM(Q125:Q131)</f>
        <v>2.2307692307692308</v>
      </c>
      <c r="R132" s="14">
        <f t="shared" si="18"/>
        <v>1.2007992007992008</v>
      </c>
      <c r="S132" s="14">
        <f t="shared" si="18"/>
        <v>1.6299544611232921</v>
      </c>
      <c r="T132" s="14">
        <f t="shared" si="18"/>
        <v>0.9171597633136096</v>
      </c>
      <c r="U132" s="9"/>
      <c r="V132" s="9"/>
      <c r="W132" s="9"/>
    </row>
    <row r="133" spans="1:23" x14ac:dyDescent="0.2">
      <c r="A133" s="9">
        <f>A132/$C$130</f>
        <v>0.15384615384615385</v>
      </c>
      <c r="B133" s="9">
        <f t="shared" ref="B133:E133" si="19">B132/$C$130</f>
        <v>0.15384615384615385</v>
      </c>
      <c r="C133" s="9">
        <f t="shared" si="19"/>
        <v>0.30769230769230771</v>
      </c>
      <c r="D133" s="9">
        <f t="shared" si="19"/>
        <v>0.38461538461538464</v>
      </c>
      <c r="E133" s="9">
        <f t="shared" si="19"/>
        <v>0</v>
      </c>
    </row>
    <row r="134" spans="1:23" x14ac:dyDescent="0.2">
      <c r="P134" s="16" t="s">
        <v>334</v>
      </c>
    </row>
    <row r="135" spans="1:23" x14ac:dyDescent="0.2">
      <c r="A135" s="30" t="s">
        <v>335</v>
      </c>
      <c r="B135" s="29"/>
      <c r="C135" s="8">
        <v>77</v>
      </c>
      <c r="D135" s="29"/>
      <c r="E135" s="29"/>
      <c r="P135" s="11" t="s">
        <v>308</v>
      </c>
      <c r="Q135" s="11" t="s">
        <v>347</v>
      </c>
      <c r="R135" s="11" t="s">
        <v>352</v>
      </c>
      <c r="S135" s="11" t="s">
        <v>311</v>
      </c>
      <c r="T135" s="11" t="s">
        <v>349</v>
      </c>
      <c r="U135" s="12" t="s">
        <v>313</v>
      </c>
      <c r="V135" s="12" t="s">
        <v>350</v>
      </c>
      <c r="W135" s="11" t="s">
        <v>306</v>
      </c>
    </row>
    <row r="136" spans="1:23" x14ac:dyDescent="0.2">
      <c r="A136" s="31" t="s">
        <v>13</v>
      </c>
      <c r="B136" s="32" t="s">
        <v>25</v>
      </c>
      <c r="C136" s="32" t="s">
        <v>19</v>
      </c>
      <c r="D136" s="32" t="s">
        <v>20</v>
      </c>
      <c r="E136" s="32" t="s">
        <v>43</v>
      </c>
      <c r="P136" s="9">
        <f>A128</f>
        <v>0.12987012987012986</v>
      </c>
      <c r="Q136" s="9">
        <f>A133</f>
        <v>0.15384615384615385</v>
      </c>
      <c r="R136" s="9">
        <f>P136*Q136</f>
        <v>1.998001998001998E-2</v>
      </c>
      <c r="S136" s="9">
        <f>P136^2</f>
        <v>1.6866250632484394E-2</v>
      </c>
      <c r="T136" s="9">
        <f>Q136^2</f>
        <v>2.3668639053254441E-2</v>
      </c>
      <c r="U136" s="9">
        <f>SQRT(S141)</f>
        <v>0.62256440593282503</v>
      </c>
      <c r="V136" s="9">
        <f>SQRT(T141)</f>
        <v>0.53846153846153855</v>
      </c>
      <c r="W136" s="9">
        <f>R141/(U136*V136)</f>
        <v>0.75395854730681122</v>
      </c>
    </row>
    <row r="137" spans="1:23" x14ac:dyDescent="0.2">
      <c r="A137" s="9">
        <v>3</v>
      </c>
      <c r="B137" s="9">
        <v>5</v>
      </c>
      <c r="C137" s="9">
        <v>15</v>
      </c>
      <c r="D137" s="9">
        <v>23</v>
      </c>
      <c r="E137" s="9">
        <v>25</v>
      </c>
      <c r="P137" s="9">
        <f>B128</f>
        <v>0.23376623376623376</v>
      </c>
      <c r="Q137" s="9">
        <f>B133</f>
        <v>0.15384615384615385</v>
      </c>
      <c r="R137" s="9">
        <f t="shared" ref="R137:R140" si="20">P137*Q137</f>
        <v>3.5964035964035967E-2</v>
      </c>
      <c r="S137" s="9">
        <f t="shared" ref="S137:S140" si="21">P137^2</f>
        <v>5.4646652049249449E-2</v>
      </c>
      <c r="T137" s="9">
        <f t="shared" ref="T137:T140" si="22">Q137^2</f>
        <v>2.3668639053254441E-2</v>
      </c>
      <c r="U137" s="9"/>
      <c r="V137" s="9"/>
      <c r="W137" s="9"/>
    </row>
    <row r="138" spans="1:23" x14ac:dyDescent="0.2">
      <c r="A138" s="9">
        <f>A137/$C$135</f>
        <v>3.896103896103896E-2</v>
      </c>
      <c r="B138" s="9">
        <f t="shared" ref="B138:E138" si="23">B137/$C$135</f>
        <v>6.4935064935064929E-2</v>
      </c>
      <c r="C138" s="9">
        <f t="shared" si="23"/>
        <v>0.19480519480519481</v>
      </c>
      <c r="D138" s="9">
        <f t="shared" si="23"/>
        <v>0.29870129870129869</v>
      </c>
      <c r="E138" s="9">
        <f t="shared" si="23"/>
        <v>0.32467532467532467</v>
      </c>
      <c r="P138" s="9">
        <f>C128</f>
        <v>0.55844155844155841</v>
      </c>
      <c r="Q138" s="9">
        <f>C133</f>
        <v>0.30769230769230771</v>
      </c>
      <c r="R138" s="9">
        <f t="shared" si="20"/>
        <v>0.17182817182817184</v>
      </c>
      <c r="S138" s="9">
        <f t="shared" si="21"/>
        <v>0.31185697419463648</v>
      </c>
      <c r="T138" s="9">
        <f t="shared" si="22"/>
        <v>9.4674556213017763E-2</v>
      </c>
      <c r="U138" s="9"/>
      <c r="V138" s="9"/>
      <c r="W138" s="9"/>
    </row>
    <row r="139" spans="1:23" x14ac:dyDescent="0.2">
      <c r="P139" s="9">
        <f>D128</f>
        <v>6.4935064935064929E-2</v>
      </c>
      <c r="Q139" s="9">
        <f>D133</f>
        <v>0.38461538461538464</v>
      </c>
      <c r="R139" s="9">
        <f t="shared" si="20"/>
        <v>2.4975024975024972E-2</v>
      </c>
      <c r="S139" s="9">
        <f t="shared" si="21"/>
        <v>4.2165626581210985E-3</v>
      </c>
      <c r="T139" s="9">
        <f>Q139^2</f>
        <v>0.14792899408284024</v>
      </c>
      <c r="U139" s="9"/>
      <c r="V139" s="9"/>
      <c r="W139" s="9"/>
    </row>
    <row r="140" spans="1:23" x14ac:dyDescent="0.2">
      <c r="A140" s="30" t="s">
        <v>345</v>
      </c>
      <c r="B140" s="29"/>
      <c r="C140" s="8">
        <v>13</v>
      </c>
      <c r="D140" s="29"/>
      <c r="E140" s="29"/>
      <c r="P140" s="9">
        <f>E128</f>
        <v>0</v>
      </c>
      <c r="Q140" s="9">
        <f>E133</f>
        <v>0</v>
      </c>
      <c r="R140" s="9">
        <f t="shared" si="20"/>
        <v>0</v>
      </c>
      <c r="S140" s="9">
        <f t="shared" si="21"/>
        <v>0</v>
      </c>
      <c r="T140" s="9">
        <f t="shared" si="22"/>
        <v>0</v>
      </c>
      <c r="U140" s="9"/>
      <c r="V140" s="9"/>
      <c r="W140" s="9"/>
    </row>
    <row r="141" spans="1:23" x14ac:dyDescent="0.2">
      <c r="A141" s="31" t="s">
        <v>13</v>
      </c>
      <c r="B141" s="32" t="s">
        <v>25</v>
      </c>
      <c r="C141" s="32" t="s">
        <v>19</v>
      </c>
      <c r="D141" s="32" t="s">
        <v>20</v>
      </c>
      <c r="E141" s="32" t="s">
        <v>43</v>
      </c>
      <c r="P141" s="14">
        <f>SUM(P136:P140)</f>
        <v>0.98701298701298701</v>
      </c>
      <c r="Q141" s="14">
        <f t="shared" ref="Q141:T141" si="24">SUM(Q136:Q140)</f>
        <v>1</v>
      </c>
      <c r="R141" s="14">
        <f t="shared" si="24"/>
        <v>0.25274725274725274</v>
      </c>
      <c r="S141" s="14">
        <f t="shared" si="24"/>
        <v>0.3875864395344914</v>
      </c>
      <c r="T141" s="14">
        <f t="shared" si="24"/>
        <v>0.2899408284023669</v>
      </c>
      <c r="U141" s="9"/>
      <c r="V141" s="9"/>
      <c r="W141" s="9"/>
    </row>
    <row r="142" spans="1:23" x14ac:dyDescent="0.2">
      <c r="A142" s="9">
        <v>0</v>
      </c>
      <c r="B142" s="9">
        <v>1</v>
      </c>
      <c r="C142" s="9">
        <v>3</v>
      </c>
      <c r="D142" s="9">
        <v>5</v>
      </c>
      <c r="E142" s="9">
        <v>4</v>
      </c>
    </row>
    <row r="143" spans="1:23" x14ac:dyDescent="0.2">
      <c r="A143" s="9">
        <f>A142/$C$140</f>
        <v>0</v>
      </c>
      <c r="B143" s="9">
        <f t="shared" ref="B143:C143" si="25">B142/$C$140</f>
        <v>7.6923076923076927E-2</v>
      </c>
      <c r="C143" s="9">
        <f t="shared" si="25"/>
        <v>0.23076923076923078</v>
      </c>
      <c r="D143" s="9">
        <f>D142/$C$140</f>
        <v>0.38461538461538464</v>
      </c>
      <c r="E143" s="9">
        <f>E142/$C$140</f>
        <v>0.30769230769230771</v>
      </c>
      <c r="P143" s="13" t="s">
        <v>336</v>
      </c>
      <c r="Q143" s="9"/>
      <c r="R143" s="9"/>
      <c r="S143" s="9"/>
      <c r="T143" s="9"/>
      <c r="U143" s="9"/>
      <c r="V143" s="9"/>
      <c r="W143" s="9"/>
    </row>
    <row r="144" spans="1:23" x14ac:dyDescent="0.2">
      <c r="P144" s="11" t="s">
        <v>308</v>
      </c>
      <c r="Q144" s="11" t="s">
        <v>347</v>
      </c>
      <c r="R144" s="11" t="s">
        <v>352</v>
      </c>
      <c r="S144" s="11" t="s">
        <v>311</v>
      </c>
      <c r="T144" s="11" t="s">
        <v>349</v>
      </c>
      <c r="U144" s="12" t="s">
        <v>313</v>
      </c>
      <c r="V144" s="12" t="s">
        <v>350</v>
      </c>
      <c r="W144" s="11" t="s">
        <v>306</v>
      </c>
    </row>
    <row r="145" spans="1:23" x14ac:dyDescent="0.2">
      <c r="A145" s="30" t="s">
        <v>340</v>
      </c>
      <c r="B145" s="8">
        <v>77</v>
      </c>
      <c r="C145" s="29"/>
      <c r="D145" s="29"/>
      <c r="E145" s="29"/>
      <c r="P145" s="9">
        <f>A138</f>
        <v>3.896103896103896E-2</v>
      </c>
      <c r="Q145" s="9">
        <f>A143</f>
        <v>0</v>
      </c>
      <c r="R145" s="11">
        <f>P145*Q145</f>
        <v>0</v>
      </c>
      <c r="S145" s="9">
        <f>P145^2</f>
        <v>1.5179625569235959E-3</v>
      </c>
      <c r="T145" s="9">
        <f>Q145^2</f>
        <v>0</v>
      </c>
      <c r="U145" s="9">
        <f>SQRT(S150)</f>
        <v>0.48818041894058445</v>
      </c>
      <c r="V145" s="9">
        <f>SQRT(T150)</f>
        <v>0.54934064834944996</v>
      </c>
      <c r="W145" s="9">
        <f>R150/(U145*V145)</f>
        <v>0.98716489985217759</v>
      </c>
    </row>
    <row r="146" spans="1:23" x14ac:dyDescent="0.2">
      <c r="A146" s="33" t="s">
        <v>16</v>
      </c>
      <c r="B146" s="33" t="s">
        <v>55</v>
      </c>
      <c r="C146" s="33" t="s">
        <v>339</v>
      </c>
      <c r="D146" s="33" t="s">
        <v>32</v>
      </c>
      <c r="E146" s="33" t="s">
        <v>46</v>
      </c>
      <c r="P146" s="9">
        <f>B138</f>
        <v>6.4935064935064929E-2</v>
      </c>
      <c r="Q146" s="9">
        <f>B143</f>
        <v>7.6923076923076927E-2</v>
      </c>
      <c r="R146" s="11">
        <f t="shared" ref="R146:R149" si="26">P146*Q146</f>
        <v>4.995004995004995E-3</v>
      </c>
      <c r="S146" s="9">
        <f t="shared" ref="S146:S149" si="27">P146^2</f>
        <v>4.2165626581210985E-3</v>
      </c>
      <c r="T146" s="9">
        <f t="shared" ref="T146:T149" si="28">Q146^2</f>
        <v>5.9171597633136102E-3</v>
      </c>
      <c r="U146" s="9"/>
      <c r="V146" s="9"/>
      <c r="W146" s="9"/>
    </row>
    <row r="147" spans="1:23" x14ac:dyDescent="0.2">
      <c r="A147" s="9">
        <v>18</v>
      </c>
      <c r="B147" s="9">
        <v>30</v>
      </c>
      <c r="C147" s="9">
        <v>3</v>
      </c>
      <c r="D147" s="9">
        <v>65</v>
      </c>
      <c r="E147" s="9">
        <v>30</v>
      </c>
      <c r="P147" s="9">
        <f>C138</f>
        <v>0.19480519480519481</v>
      </c>
      <c r="Q147" s="9">
        <f>C143</f>
        <v>0.23076923076923078</v>
      </c>
      <c r="R147" s="11">
        <f t="shared" si="26"/>
        <v>4.4955044955044959E-2</v>
      </c>
      <c r="S147" s="9">
        <f t="shared" si="27"/>
        <v>3.7949063923089901E-2</v>
      </c>
      <c r="T147" s="9">
        <f t="shared" si="28"/>
        <v>5.3254437869822494E-2</v>
      </c>
      <c r="U147" s="9"/>
      <c r="V147" s="9"/>
      <c r="W147" s="9"/>
    </row>
    <row r="148" spans="1:23" x14ac:dyDescent="0.2">
      <c r="A148" s="9">
        <f>A147/$B$145</f>
        <v>0.23376623376623376</v>
      </c>
      <c r="B148" s="9">
        <f t="shared" ref="B148:E148" si="29">B147/$B$145</f>
        <v>0.38961038961038963</v>
      </c>
      <c r="C148" s="9">
        <f t="shared" si="29"/>
        <v>3.896103896103896E-2</v>
      </c>
      <c r="D148" s="9">
        <f t="shared" si="29"/>
        <v>0.8441558441558441</v>
      </c>
      <c r="E148" s="9">
        <f t="shared" si="29"/>
        <v>0.38961038961038963</v>
      </c>
      <c r="P148" s="9">
        <f>D138</f>
        <v>0.29870129870129869</v>
      </c>
      <c r="Q148" s="9">
        <f>D143</f>
        <v>0.38461538461538464</v>
      </c>
      <c r="R148" s="11">
        <f t="shared" si="26"/>
        <v>0.11488511488511488</v>
      </c>
      <c r="S148" s="9">
        <f t="shared" si="27"/>
        <v>8.9222465845842466E-2</v>
      </c>
      <c r="T148" s="9">
        <f>Q148^2</f>
        <v>0.14792899408284024</v>
      </c>
      <c r="U148" s="9"/>
      <c r="V148" s="9"/>
      <c r="W148" s="9"/>
    </row>
    <row r="149" spans="1:23" x14ac:dyDescent="0.2">
      <c r="P149" s="9">
        <f>E138</f>
        <v>0.32467532467532467</v>
      </c>
      <c r="Q149" s="9">
        <f>E143</f>
        <v>0.30769230769230771</v>
      </c>
      <c r="R149" s="11">
        <f t="shared" si="26"/>
        <v>9.9900099900099903E-2</v>
      </c>
      <c r="S149" s="9">
        <f t="shared" si="27"/>
        <v>0.10541406645302749</v>
      </c>
      <c r="T149" s="9">
        <f t="shared" si="28"/>
        <v>9.4674556213017763E-2</v>
      </c>
      <c r="U149" s="9"/>
      <c r="V149" s="9"/>
      <c r="W149" s="9"/>
    </row>
    <row r="150" spans="1:23" x14ac:dyDescent="0.2">
      <c r="A150" s="30" t="s">
        <v>346</v>
      </c>
      <c r="B150" s="8">
        <v>13</v>
      </c>
      <c r="C150" s="29"/>
      <c r="D150" s="29"/>
      <c r="E150" s="29"/>
      <c r="F150" s="29"/>
      <c r="P150" s="14">
        <f>SUM(P145:P149)</f>
        <v>0.92207792207792205</v>
      </c>
      <c r="Q150" s="14">
        <f t="shared" ref="Q150:R150" si="30">SUM(Q145:Q149)</f>
        <v>1</v>
      </c>
      <c r="R150" s="14">
        <f t="shared" si="30"/>
        <v>0.26473526473526476</v>
      </c>
      <c r="S150" s="14">
        <f>SUM(S145:S149)</f>
        <v>0.23832012143700454</v>
      </c>
      <c r="T150" s="14">
        <f>SUM(T145:T149)</f>
        <v>0.30177514792899407</v>
      </c>
      <c r="U150" s="9"/>
      <c r="V150" s="9"/>
      <c r="W150" s="9"/>
    </row>
    <row r="151" spans="1:23" x14ac:dyDescent="0.2">
      <c r="A151" s="33" t="s">
        <v>16</v>
      </c>
      <c r="B151" s="33" t="s">
        <v>55</v>
      </c>
      <c r="C151" s="33" t="s">
        <v>339</v>
      </c>
      <c r="D151" s="33" t="s">
        <v>32</v>
      </c>
      <c r="E151" s="33" t="s">
        <v>46</v>
      </c>
      <c r="F151" s="29"/>
    </row>
    <row r="152" spans="1:23" x14ac:dyDescent="0.2">
      <c r="A152" s="9">
        <v>6</v>
      </c>
      <c r="B152" s="9">
        <v>4</v>
      </c>
      <c r="C152" s="9">
        <v>1</v>
      </c>
      <c r="D152" s="9">
        <v>8</v>
      </c>
      <c r="E152" s="9">
        <v>2</v>
      </c>
      <c r="P152" s="13" t="s">
        <v>337</v>
      </c>
    </row>
    <row r="153" spans="1:23" x14ac:dyDescent="0.2">
      <c r="A153" s="9">
        <f>A152/$B$150</f>
        <v>0.46153846153846156</v>
      </c>
      <c r="B153" s="9">
        <f t="shared" ref="B153:E153" si="31">B152/$B$150</f>
        <v>0.30769230769230771</v>
      </c>
      <c r="C153" s="9">
        <f t="shared" si="31"/>
        <v>7.6923076923076927E-2</v>
      </c>
      <c r="D153" s="9">
        <f t="shared" si="31"/>
        <v>0.61538461538461542</v>
      </c>
      <c r="E153" s="9">
        <f t="shared" si="31"/>
        <v>0.15384615384615385</v>
      </c>
      <c r="P153" s="11" t="s">
        <v>308</v>
      </c>
      <c r="Q153" s="11" t="s">
        <v>347</v>
      </c>
      <c r="R153" s="11" t="s">
        <v>352</v>
      </c>
      <c r="S153" s="11" t="s">
        <v>311</v>
      </c>
      <c r="T153" s="11" t="s">
        <v>349</v>
      </c>
      <c r="U153" s="12" t="s">
        <v>313</v>
      </c>
      <c r="V153" s="12" t="s">
        <v>350</v>
      </c>
      <c r="W153" s="11" t="s">
        <v>306</v>
      </c>
    </row>
    <row r="154" spans="1:23" x14ac:dyDescent="0.2">
      <c r="P154" s="9">
        <f>A148</f>
        <v>0.23376623376623376</v>
      </c>
      <c r="Q154" s="9">
        <f>A153</f>
        <v>0.46153846153846156</v>
      </c>
      <c r="R154" s="9">
        <f>P154*Q154</f>
        <v>0.1078921078921079</v>
      </c>
      <c r="S154" s="9">
        <f>P154^2</f>
        <v>5.4646652049249449E-2</v>
      </c>
      <c r="T154" s="9">
        <f>Q154^2</f>
        <v>0.21301775147928997</v>
      </c>
      <c r="U154" s="9">
        <f>SQRT(S159)</f>
        <v>1.0355463365843935</v>
      </c>
      <c r="V154" s="9">
        <f>SQRT(T159)</f>
        <v>0.84615384615384615</v>
      </c>
      <c r="W154" s="9">
        <f>R159/(U154*V154)</f>
        <v>0.92462984472941212</v>
      </c>
    </row>
    <row r="155" spans="1:23" x14ac:dyDescent="0.2">
      <c r="P155" s="9">
        <f>B148</f>
        <v>0.38961038961038963</v>
      </c>
      <c r="Q155" s="9">
        <f>B153</f>
        <v>0.30769230769230771</v>
      </c>
      <c r="R155" s="9">
        <f t="shared" ref="R155:R158" si="32">P155*Q155</f>
        <v>0.11988011988011989</v>
      </c>
      <c r="S155" s="9">
        <f t="shared" ref="S155:S157" si="33">P155^2</f>
        <v>0.15179625569235961</v>
      </c>
      <c r="T155" s="9">
        <f t="shared" ref="T155:T157" si="34">Q155^2</f>
        <v>9.4674556213017763E-2</v>
      </c>
      <c r="U155" s="9"/>
      <c r="V155" s="9"/>
      <c r="W155" s="9"/>
    </row>
    <row r="156" spans="1:23" x14ac:dyDescent="0.2">
      <c r="P156" s="9">
        <f>C148</f>
        <v>3.896103896103896E-2</v>
      </c>
      <c r="Q156" s="9">
        <f>C153</f>
        <v>7.6923076923076927E-2</v>
      </c>
      <c r="R156" s="9">
        <f t="shared" si="32"/>
        <v>2.997002997002997E-3</v>
      </c>
      <c r="S156" s="9">
        <f t="shared" si="33"/>
        <v>1.5179625569235959E-3</v>
      </c>
      <c r="T156" s="9">
        <f t="shared" si="34"/>
        <v>5.9171597633136102E-3</v>
      </c>
      <c r="U156" s="9"/>
      <c r="V156" s="9"/>
      <c r="W156" s="9"/>
    </row>
    <row r="157" spans="1:23" x14ac:dyDescent="0.2">
      <c r="P157" s="9">
        <f>D148</f>
        <v>0.8441558441558441</v>
      </c>
      <c r="Q157" s="9">
        <f>D153</f>
        <v>0.61538461538461542</v>
      </c>
      <c r="R157" s="9">
        <f t="shared" si="32"/>
        <v>0.51948051948051943</v>
      </c>
      <c r="S157" s="9">
        <f t="shared" si="33"/>
        <v>0.71259908922246573</v>
      </c>
      <c r="T157" s="9">
        <f t="shared" si="34"/>
        <v>0.37869822485207105</v>
      </c>
      <c r="U157" s="9"/>
      <c r="V157" s="9"/>
      <c r="W157" s="9"/>
    </row>
    <row r="158" spans="1:23" x14ac:dyDescent="0.2">
      <c r="P158" s="9">
        <f>E148</f>
        <v>0.38961038961038963</v>
      </c>
      <c r="Q158" s="9">
        <f>E153</f>
        <v>0.15384615384615385</v>
      </c>
      <c r="R158" s="9">
        <f t="shared" si="32"/>
        <v>5.9940059940059943E-2</v>
      </c>
      <c r="S158" s="9">
        <f>P158^2</f>
        <v>0.15179625569235961</v>
      </c>
      <c r="T158" s="9">
        <f>Q158^2</f>
        <v>2.3668639053254441E-2</v>
      </c>
      <c r="U158" s="9"/>
      <c r="V158" s="9"/>
      <c r="W158" s="9"/>
    </row>
    <row r="159" spans="1:23" x14ac:dyDescent="0.2">
      <c r="P159" s="14">
        <f>SUM(P154:P158)</f>
        <v>1.8961038961038961</v>
      </c>
      <c r="Q159" s="14">
        <f t="shared" ref="Q159:T159" si="35">SUM(Q154:Q158)</f>
        <v>1.6153846153846154</v>
      </c>
      <c r="R159" s="14">
        <f t="shared" si="35"/>
        <v>0.81018981018981018</v>
      </c>
      <c r="S159" s="14">
        <f t="shared" si="35"/>
        <v>1.0723562152133579</v>
      </c>
      <c r="T159" s="14">
        <f t="shared" si="35"/>
        <v>0.71597633136094674</v>
      </c>
      <c r="U159" s="9"/>
      <c r="V159" s="9"/>
      <c r="W15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Form Responses</vt:lpstr>
      <vt:lpstr>AllCosine</vt:lpstr>
      <vt:lpstr>M And F</vt:lpstr>
      <vt:lpstr>M And LGBTQ+</vt:lpstr>
      <vt:lpstr>F And LGBTQ+</vt:lpstr>
      <vt:lpstr>cosine</vt:lpstr>
      <vt:lpstr>cosine_MandF</vt:lpstr>
      <vt:lpstr>'F And LGBTQ+'!Extract</vt:lpstr>
      <vt:lpstr>'M And F'!Extract</vt:lpstr>
      <vt:lpstr>'M And LGBTQ+'!Extract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 Punyawat</cp:lastModifiedBy>
  <dcterms:created xsi:type="dcterms:W3CDTF">2021-11-06T11:00:01Z</dcterms:created>
  <dcterms:modified xsi:type="dcterms:W3CDTF">2021-11-06T17:11:39Z</dcterms:modified>
</cp:coreProperties>
</file>