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CM\Logistic\Custom\Custom\Kastam\custom doc\PERMOHONAN 2021\"/>
    </mc:Choice>
  </mc:AlternateContent>
  <xr:revisionPtr revIDLastSave="0" documentId="8_{C27EBA12-4020-EA4B-9E39-27AAC2DBCB5A}" xr6:coauthVersionLast="45" xr6:coauthVersionMax="45" xr10:uidLastSave="{00000000-0000-0000-0000-000000000000}"/>
  <bookViews>
    <workbookView xWindow="-24120" yWindow="-2055" windowWidth="24240" windowHeight="13140" xr2:uid="{E9017E58-05A8-4835-9FB3-80113E06E7EF}"/>
  </bookViews>
  <sheets>
    <sheet name="SUMMARY ALL" sheetId="9" r:id="rId1"/>
    <sheet name="LAMPIRAN A2" sheetId="1" r:id="rId2"/>
    <sheet name="LAMPIRAN A2-A" sheetId="5" r:id="rId3"/>
    <sheet name="LAMPIRAN A2-B" sheetId="6" r:id="rId4"/>
    <sheet name="LAMPIRAN A2-C" sheetId="7" r:id="rId5"/>
    <sheet name="LAMPIRAN A2-D" sheetId="8" r:id="rId6"/>
    <sheet name="ADD150720" sheetId="11" r:id="rId7"/>
    <sheet name="ADD NEW" sheetId="10" r:id="rId8"/>
    <sheet name="ADD 241120" sheetId="12" r:id="rId9"/>
  </sheets>
  <definedNames>
    <definedName name="_xlnm._FilterDatabase" localSheetId="7" hidden="1">'ADD NEW'!$A$7:$L$55</definedName>
    <definedName name="_xlnm._FilterDatabase" localSheetId="1" hidden="1">'LAMPIRAN A2'!$A$7:$L$61</definedName>
    <definedName name="_xlnm._FilterDatabase" localSheetId="2" hidden="1">'LAMPIRAN A2-A'!$A$7:$L$59</definedName>
    <definedName name="_xlnm._FilterDatabase" localSheetId="3" hidden="1">'LAMPIRAN A2-B'!$A$7:$L$59</definedName>
    <definedName name="_xlnm._FilterDatabase" localSheetId="4" hidden="1">'LAMPIRAN A2-C'!$A$7:$L$61</definedName>
    <definedName name="_xlnm._FilterDatabase" localSheetId="5" hidden="1">'LAMPIRAN A2-D'!$A$7:$L$58</definedName>
    <definedName name="_xlnm.Print_Area" localSheetId="7">'ADD NEW'!$A$1:$L$55</definedName>
    <definedName name="_xlnm.Print_Area" localSheetId="1">'LAMPIRAN A2'!$A$1:$L$70</definedName>
    <definedName name="_xlnm.Print_Area" localSheetId="2">'LAMPIRAN A2-A'!$A$1:$L$68</definedName>
    <definedName name="_xlnm.Print_Area" localSheetId="3">'LAMPIRAN A2-B'!$A$1:$L$68</definedName>
    <definedName name="_xlnm.Print_Area" localSheetId="4">'LAMPIRAN A2-C'!$A$1:$L$70</definedName>
    <definedName name="_xlnm.Print_Area" localSheetId="5">'LAMPIRAN A2-D'!$A$1:$L$67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8" l="1"/>
  <c r="J32" i="8"/>
  <c r="K32" i="8"/>
  <c r="K59" i="6"/>
  <c r="K59" i="5"/>
  <c r="J59" i="5"/>
  <c r="I59" i="5"/>
  <c r="G59" i="5"/>
  <c r="E59" i="5"/>
  <c r="K59" i="1"/>
  <c r="J59" i="1"/>
  <c r="I59" i="1"/>
  <c r="G59" i="1"/>
  <c r="E59" i="1"/>
  <c r="I58" i="8"/>
  <c r="J58" i="8"/>
  <c r="K58" i="8"/>
  <c r="G57" i="8"/>
  <c r="I56" i="8"/>
  <c r="J56" i="8"/>
  <c r="K56" i="8"/>
  <c r="I55" i="8"/>
  <c r="J55" i="8"/>
  <c r="K55" i="8"/>
  <c r="I54" i="8"/>
  <c r="J54" i="8"/>
  <c r="K54" i="8"/>
  <c r="I53" i="8"/>
  <c r="J53" i="8"/>
  <c r="K53" i="8"/>
  <c r="I52" i="8"/>
  <c r="J52" i="8"/>
  <c r="K52" i="8"/>
  <c r="J51" i="8"/>
  <c r="K51" i="8"/>
  <c r="I51" i="8"/>
  <c r="I50" i="8"/>
  <c r="J50" i="8"/>
  <c r="K50" i="8"/>
  <c r="I49" i="8"/>
  <c r="J49" i="8"/>
  <c r="K49" i="8"/>
  <c r="I48" i="8"/>
  <c r="J48" i="8"/>
  <c r="K48" i="8"/>
  <c r="J47" i="8"/>
  <c r="K47" i="8"/>
  <c r="I47" i="8"/>
  <c r="I46" i="8"/>
  <c r="J46" i="8"/>
  <c r="K46" i="8"/>
  <c r="I45" i="8"/>
  <c r="J45" i="8"/>
  <c r="K45" i="8"/>
  <c r="I44" i="8"/>
  <c r="J44" i="8"/>
  <c r="K44" i="8"/>
  <c r="J43" i="8"/>
  <c r="K43" i="8"/>
  <c r="I43" i="8"/>
  <c r="I42" i="8"/>
  <c r="J42" i="8"/>
  <c r="K42" i="8"/>
  <c r="I41" i="8"/>
  <c r="J41" i="8"/>
  <c r="K41" i="8"/>
  <c r="K40" i="8"/>
  <c r="J40" i="8"/>
  <c r="I40" i="8"/>
  <c r="J39" i="8"/>
  <c r="K39" i="8"/>
  <c r="I39" i="8"/>
  <c r="I38" i="8"/>
  <c r="J38" i="8"/>
  <c r="K38" i="8"/>
  <c r="I37" i="8"/>
  <c r="J37" i="8"/>
  <c r="K37" i="8"/>
  <c r="K36" i="8"/>
  <c r="J36" i="8"/>
  <c r="I36" i="8"/>
  <c r="J35" i="8"/>
  <c r="K35" i="8"/>
  <c r="I35" i="8"/>
  <c r="I34" i="8"/>
  <c r="J34" i="8"/>
  <c r="K34" i="8"/>
  <c r="I33" i="8"/>
  <c r="J33" i="8"/>
  <c r="K33" i="8"/>
  <c r="K31" i="8"/>
  <c r="J31" i="8"/>
  <c r="I31" i="8"/>
  <c r="J30" i="8"/>
  <c r="K30" i="8"/>
  <c r="I30" i="8"/>
  <c r="I29" i="8"/>
  <c r="J29" i="8"/>
  <c r="K29" i="8"/>
  <c r="I28" i="8"/>
  <c r="J28" i="8"/>
  <c r="K28" i="8"/>
  <c r="K27" i="8"/>
  <c r="J27" i="8"/>
  <c r="I27" i="8"/>
  <c r="J26" i="8"/>
  <c r="K26" i="8"/>
  <c r="I26" i="8"/>
  <c r="I25" i="8"/>
  <c r="J25" i="8"/>
  <c r="K25" i="8"/>
  <c r="I24" i="8"/>
  <c r="J24" i="8"/>
  <c r="K24" i="8"/>
  <c r="K23" i="8"/>
  <c r="J23" i="8"/>
  <c r="I23" i="8"/>
  <c r="J22" i="8"/>
  <c r="K22" i="8"/>
  <c r="I22" i="8"/>
  <c r="I21" i="8"/>
  <c r="J21" i="8"/>
  <c r="K21" i="8"/>
  <c r="K20" i="8"/>
  <c r="J20" i="8"/>
  <c r="I20" i="8"/>
  <c r="K19" i="8"/>
  <c r="J19" i="8"/>
  <c r="I19" i="8"/>
  <c r="J18" i="8"/>
  <c r="K18" i="8"/>
  <c r="I18" i="8"/>
  <c r="I17" i="8"/>
  <c r="J17" i="8"/>
  <c r="K17" i="8"/>
  <c r="J16" i="8"/>
  <c r="K16" i="8"/>
  <c r="I16" i="8"/>
  <c r="I15" i="8"/>
  <c r="J15" i="8"/>
  <c r="K15" i="8"/>
  <c r="J14" i="8"/>
  <c r="K14" i="8"/>
  <c r="I14" i="8"/>
  <c r="I13" i="8"/>
  <c r="J13" i="8"/>
  <c r="K13" i="8"/>
  <c r="J12" i="8"/>
  <c r="K12" i="8"/>
  <c r="I12" i="8"/>
  <c r="I11" i="8"/>
  <c r="J11" i="8"/>
  <c r="K11" i="8"/>
  <c r="J10" i="8"/>
  <c r="K10" i="8"/>
  <c r="I10" i="8"/>
  <c r="I9" i="8"/>
  <c r="J9" i="8"/>
  <c r="K9" i="8"/>
  <c r="I58" i="7"/>
  <c r="J58" i="7"/>
  <c r="K58" i="7"/>
  <c r="I57" i="7"/>
  <c r="J57" i="7"/>
  <c r="K57" i="7"/>
  <c r="J56" i="7"/>
  <c r="K56" i="7"/>
  <c r="I56" i="7"/>
  <c r="I55" i="7"/>
  <c r="J55" i="7"/>
  <c r="K55" i="7"/>
  <c r="I54" i="7"/>
  <c r="J54" i="7"/>
  <c r="K54" i="7"/>
  <c r="I53" i="7"/>
  <c r="J53" i="7"/>
  <c r="K53" i="7"/>
  <c r="I52" i="7"/>
  <c r="J52" i="7"/>
  <c r="K52" i="7"/>
  <c r="I51" i="7"/>
  <c r="J51" i="7"/>
  <c r="K51" i="7"/>
  <c r="K59" i="7"/>
  <c r="I50" i="7"/>
  <c r="J50" i="7"/>
  <c r="K50" i="7"/>
  <c r="I49" i="7"/>
  <c r="J49" i="7"/>
  <c r="K49" i="7"/>
  <c r="J48" i="7"/>
  <c r="K48" i="7"/>
  <c r="I48" i="7"/>
  <c r="I47" i="7"/>
  <c r="J47" i="7"/>
  <c r="K47" i="7"/>
  <c r="G46" i="7"/>
  <c r="J45" i="7"/>
  <c r="K45" i="7"/>
  <c r="I45" i="7"/>
  <c r="I44" i="7"/>
  <c r="J44" i="7"/>
  <c r="K44" i="7"/>
  <c r="I43" i="7"/>
  <c r="J43" i="7"/>
  <c r="K43" i="7"/>
  <c r="I42" i="7"/>
  <c r="J42" i="7"/>
  <c r="K42" i="7"/>
  <c r="J41" i="7"/>
  <c r="K41" i="7"/>
  <c r="I41" i="7"/>
  <c r="I40" i="7"/>
  <c r="J40" i="7"/>
  <c r="K40" i="7"/>
  <c r="I39" i="7"/>
  <c r="J39" i="7"/>
  <c r="K39" i="7"/>
  <c r="I38" i="7"/>
  <c r="J38" i="7"/>
  <c r="K38" i="7"/>
  <c r="J37" i="7"/>
  <c r="K37" i="7"/>
  <c r="I37" i="7"/>
  <c r="I36" i="7"/>
  <c r="J36" i="7"/>
  <c r="K36" i="7"/>
  <c r="I35" i="7"/>
  <c r="J35" i="7"/>
  <c r="K35" i="7"/>
  <c r="I34" i="7"/>
  <c r="J34" i="7"/>
  <c r="K34" i="7"/>
  <c r="J33" i="7"/>
  <c r="K33" i="7"/>
  <c r="I33" i="7"/>
  <c r="I32" i="7"/>
  <c r="J32" i="7"/>
  <c r="K32" i="7"/>
  <c r="G31" i="7"/>
  <c r="I31" i="7"/>
  <c r="J30" i="7"/>
  <c r="K30" i="7"/>
  <c r="I30" i="7"/>
  <c r="I29" i="7"/>
  <c r="J29" i="7"/>
  <c r="K29" i="7"/>
  <c r="I28" i="7"/>
  <c r="J28" i="7"/>
  <c r="K28" i="7"/>
  <c r="I27" i="7"/>
  <c r="J27" i="7"/>
  <c r="K27" i="7"/>
  <c r="J26" i="7"/>
  <c r="K26" i="7"/>
  <c r="I26" i="7"/>
  <c r="I25" i="7"/>
  <c r="J25" i="7"/>
  <c r="K25" i="7"/>
  <c r="I24" i="7"/>
  <c r="J24" i="7"/>
  <c r="K24" i="7"/>
  <c r="I23" i="7"/>
  <c r="J23" i="7"/>
  <c r="K23" i="7"/>
  <c r="J22" i="7"/>
  <c r="K22" i="7"/>
  <c r="I22" i="7"/>
  <c r="I21" i="7"/>
  <c r="J21" i="7"/>
  <c r="K21" i="7"/>
  <c r="G21" i="7"/>
  <c r="I20" i="7"/>
  <c r="J20" i="7"/>
  <c r="K20" i="7"/>
  <c r="I19" i="7"/>
  <c r="J19" i="7"/>
  <c r="K19" i="7"/>
  <c r="I18" i="7"/>
  <c r="J18" i="7"/>
  <c r="K18" i="7"/>
  <c r="J17" i="7"/>
  <c r="K17" i="7"/>
  <c r="I17" i="7"/>
  <c r="I16" i="7"/>
  <c r="J16" i="7"/>
  <c r="K16" i="7"/>
  <c r="I15" i="7"/>
  <c r="J15" i="7"/>
  <c r="K15" i="7"/>
  <c r="I14" i="7"/>
  <c r="J14" i="7"/>
  <c r="K14" i="7"/>
  <c r="J13" i="7"/>
  <c r="K13" i="7"/>
  <c r="I13" i="7"/>
  <c r="I12" i="7"/>
  <c r="J12" i="7"/>
  <c r="K12" i="7"/>
  <c r="I11" i="7"/>
  <c r="J11" i="7"/>
  <c r="K11" i="7"/>
  <c r="I10" i="7"/>
  <c r="J10" i="7"/>
  <c r="K10" i="7"/>
  <c r="J9" i="7"/>
  <c r="K9" i="7"/>
  <c r="I9" i="7"/>
  <c r="I58" i="6"/>
  <c r="J58" i="6"/>
  <c r="K58" i="6"/>
  <c r="I57" i="6"/>
  <c r="J57" i="6"/>
  <c r="K57" i="6"/>
  <c r="J56" i="6"/>
  <c r="K56" i="6"/>
  <c r="I56" i="6"/>
  <c r="I55" i="6"/>
  <c r="J55" i="6"/>
  <c r="K55" i="6"/>
  <c r="I54" i="6"/>
  <c r="J54" i="6"/>
  <c r="K54" i="6"/>
  <c r="I53" i="6"/>
  <c r="J53" i="6"/>
  <c r="K53" i="6"/>
  <c r="J52" i="6"/>
  <c r="K52" i="6"/>
  <c r="I52" i="6"/>
  <c r="I51" i="6"/>
  <c r="J51" i="6"/>
  <c r="K51" i="6"/>
  <c r="I50" i="6"/>
  <c r="J50" i="6"/>
  <c r="K50" i="6"/>
  <c r="I49" i="6"/>
  <c r="J49" i="6"/>
  <c r="K49" i="6"/>
  <c r="J48" i="6"/>
  <c r="K48" i="6"/>
  <c r="I48" i="6"/>
  <c r="I47" i="6"/>
  <c r="J47" i="6"/>
  <c r="K47" i="6"/>
  <c r="I46" i="6"/>
  <c r="J46" i="6"/>
  <c r="K46" i="6"/>
  <c r="G45" i="6"/>
  <c r="I44" i="6"/>
  <c r="J44" i="6"/>
  <c r="K44" i="6"/>
  <c r="J43" i="6"/>
  <c r="K43" i="6"/>
  <c r="I43" i="6"/>
  <c r="I42" i="6"/>
  <c r="J42" i="6"/>
  <c r="K42" i="6"/>
  <c r="I41" i="6"/>
  <c r="J41" i="6"/>
  <c r="K41" i="6"/>
  <c r="I40" i="6"/>
  <c r="J40" i="6"/>
  <c r="K40" i="6"/>
  <c r="J39" i="6"/>
  <c r="K39" i="6"/>
  <c r="I39" i="6"/>
  <c r="I38" i="6"/>
  <c r="J38" i="6"/>
  <c r="K38" i="6"/>
  <c r="G37" i="6"/>
  <c r="G36" i="6"/>
  <c r="G59" i="6"/>
  <c r="I35" i="6"/>
  <c r="J35" i="6"/>
  <c r="K35" i="6"/>
  <c r="I34" i="6"/>
  <c r="J34" i="6"/>
  <c r="K34" i="6"/>
  <c r="G33" i="6"/>
  <c r="I33" i="6"/>
  <c r="J33" i="6"/>
  <c r="K33" i="6"/>
  <c r="J32" i="6"/>
  <c r="K32" i="6"/>
  <c r="I32" i="6"/>
  <c r="I31" i="6"/>
  <c r="J31" i="6"/>
  <c r="K31" i="6"/>
  <c r="I30" i="6"/>
  <c r="J30" i="6"/>
  <c r="K30" i="6"/>
  <c r="I29" i="6"/>
  <c r="J29" i="6"/>
  <c r="K29" i="6"/>
  <c r="J28" i="6"/>
  <c r="K28" i="6"/>
  <c r="I28" i="6"/>
  <c r="I27" i="6"/>
  <c r="J27" i="6"/>
  <c r="K27" i="6"/>
  <c r="I26" i="6"/>
  <c r="J26" i="6"/>
  <c r="K26" i="6"/>
  <c r="I25" i="6"/>
  <c r="J25" i="6"/>
  <c r="K25" i="6"/>
  <c r="J24" i="6"/>
  <c r="K24" i="6"/>
  <c r="I24" i="6"/>
  <c r="I23" i="6"/>
  <c r="J23" i="6"/>
  <c r="K23" i="6"/>
  <c r="I22" i="6"/>
  <c r="J22" i="6"/>
  <c r="K22" i="6"/>
  <c r="G21" i="6"/>
  <c r="I20" i="6"/>
  <c r="J20" i="6"/>
  <c r="K20" i="6"/>
  <c r="J19" i="6"/>
  <c r="K19" i="6"/>
  <c r="I19" i="6"/>
  <c r="I18" i="6"/>
  <c r="J18" i="6"/>
  <c r="K18" i="6"/>
  <c r="J17" i="6"/>
  <c r="K17" i="6"/>
  <c r="I17" i="6"/>
  <c r="I16" i="6"/>
  <c r="J16" i="6"/>
  <c r="K16" i="6"/>
  <c r="J15" i="6"/>
  <c r="K15" i="6"/>
  <c r="I15" i="6"/>
  <c r="I14" i="6"/>
  <c r="J14" i="6"/>
  <c r="K14" i="6"/>
  <c r="J13" i="6"/>
  <c r="K13" i="6"/>
  <c r="I13" i="6"/>
  <c r="I12" i="6"/>
  <c r="J12" i="6"/>
  <c r="K12" i="6"/>
  <c r="J11" i="6"/>
  <c r="K11" i="6"/>
  <c r="I11" i="6"/>
  <c r="I10" i="6"/>
  <c r="J9" i="6"/>
  <c r="K9" i="6"/>
  <c r="I9" i="6"/>
  <c r="E59" i="6"/>
  <c r="I58" i="5"/>
  <c r="J58" i="5"/>
  <c r="K58" i="5"/>
  <c r="J57" i="5"/>
  <c r="K57" i="5"/>
  <c r="I57" i="5"/>
  <c r="I56" i="5"/>
  <c r="J56" i="5"/>
  <c r="K56" i="5"/>
  <c r="J55" i="5"/>
  <c r="K55" i="5"/>
  <c r="I55" i="5"/>
  <c r="I54" i="5"/>
  <c r="J54" i="5"/>
  <c r="K54" i="5"/>
  <c r="J53" i="5"/>
  <c r="K53" i="5"/>
  <c r="I53" i="5"/>
  <c r="I52" i="5"/>
  <c r="J52" i="5"/>
  <c r="K52" i="5"/>
  <c r="J51" i="5"/>
  <c r="K51" i="5"/>
  <c r="I51" i="5"/>
  <c r="I50" i="5"/>
  <c r="J50" i="5"/>
  <c r="K50" i="5"/>
  <c r="J49" i="5"/>
  <c r="K49" i="5"/>
  <c r="I49" i="5"/>
  <c r="I48" i="5"/>
  <c r="J48" i="5"/>
  <c r="K48" i="5"/>
  <c r="I47" i="5"/>
  <c r="J47" i="5"/>
  <c r="K47" i="5"/>
  <c r="I46" i="5"/>
  <c r="J46" i="5"/>
  <c r="K46" i="5"/>
  <c r="J45" i="5"/>
  <c r="K45" i="5"/>
  <c r="I45" i="5"/>
  <c r="I44" i="5"/>
  <c r="J44" i="5"/>
  <c r="K44" i="5"/>
  <c r="I43" i="5"/>
  <c r="J43" i="5"/>
  <c r="K43" i="5"/>
  <c r="I42" i="5"/>
  <c r="J42" i="5"/>
  <c r="K42" i="5"/>
  <c r="J41" i="5"/>
  <c r="K41" i="5"/>
  <c r="I41" i="5"/>
  <c r="I40" i="5"/>
  <c r="J40" i="5"/>
  <c r="K40" i="5"/>
  <c r="G40" i="5"/>
  <c r="I39" i="5"/>
  <c r="J39" i="5"/>
  <c r="K39" i="5"/>
  <c r="I38" i="5"/>
  <c r="J38" i="5"/>
  <c r="K38" i="5"/>
  <c r="I37" i="5"/>
  <c r="J37" i="5"/>
  <c r="K37" i="5"/>
  <c r="J36" i="5"/>
  <c r="K36" i="5"/>
  <c r="I36" i="5"/>
  <c r="I35" i="5"/>
  <c r="J35" i="5"/>
  <c r="K35" i="5"/>
  <c r="I34" i="5"/>
  <c r="J34" i="5"/>
  <c r="K34" i="5"/>
  <c r="I33" i="5"/>
  <c r="J33" i="5"/>
  <c r="K33" i="5"/>
  <c r="J32" i="5"/>
  <c r="K32" i="5"/>
  <c r="I32" i="5"/>
  <c r="I31" i="5"/>
  <c r="J31" i="5"/>
  <c r="K31" i="5"/>
  <c r="I30" i="5"/>
  <c r="J30" i="5"/>
  <c r="K30" i="5"/>
  <c r="I29" i="5"/>
  <c r="J29" i="5"/>
  <c r="K29" i="5"/>
  <c r="G28" i="5"/>
  <c r="I28" i="5"/>
  <c r="J28" i="5"/>
  <c r="K28" i="5"/>
  <c r="G27" i="5"/>
  <c r="I27" i="5"/>
  <c r="J27" i="5"/>
  <c r="K27" i="5"/>
  <c r="J26" i="5"/>
  <c r="K26" i="5"/>
  <c r="I26" i="5"/>
  <c r="I25" i="5"/>
  <c r="J25" i="5"/>
  <c r="K25" i="5"/>
  <c r="J24" i="5"/>
  <c r="K24" i="5"/>
  <c r="I24" i="5"/>
  <c r="I23" i="5"/>
  <c r="J23" i="5"/>
  <c r="K23" i="5"/>
  <c r="J22" i="5"/>
  <c r="K22" i="5"/>
  <c r="I22" i="5"/>
  <c r="I21" i="5"/>
  <c r="J21" i="5"/>
  <c r="K21" i="5"/>
  <c r="I20" i="5"/>
  <c r="J20" i="5"/>
  <c r="K20" i="5"/>
  <c r="G19" i="5"/>
  <c r="I18" i="5"/>
  <c r="J18" i="5"/>
  <c r="K18" i="5"/>
  <c r="J17" i="5"/>
  <c r="K17" i="5"/>
  <c r="I17" i="5"/>
  <c r="I16" i="5"/>
  <c r="J16" i="5"/>
  <c r="K16" i="5"/>
  <c r="I15" i="5"/>
  <c r="J15" i="5"/>
  <c r="K15" i="5"/>
  <c r="I14" i="5"/>
  <c r="J14" i="5"/>
  <c r="K14" i="5"/>
  <c r="J13" i="5"/>
  <c r="K13" i="5"/>
  <c r="I13" i="5"/>
  <c r="I12" i="5"/>
  <c r="J12" i="5"/>
  <c r="K12" i="5"/>
  <c r="I11" i="5"/>
  <c r="J11" i="5"/>
  <c r="K11" i="5"/>
  <c r="I10" i="5"/>
  <c r="J10" i="5"/>
  <c r="K10" i="5"/>
  <c r="J9" i="5"/>
  <c r="K9" i="5"/>
  <c r="I9" i="5"/>
  <c r="J58" i="1"/>
  <c r="K58" i="1"/>
  <c r="I58" i="1"/>
  <c r="I57" i="1"/>
  <c r="J57" i="1"/>
  <c r="K57" i="1"/>
  <c r="J56" i="1"/>
  <c r="K56" i="1"/>
  <c r="I56" i="1"/>
  <c r="I55" i="1"/>
  <c r="J55" i="1"/>
  <c r="K55" i="1"/>
  <c r="J54" i="1"/>
  <c r="K54" i="1"/>
  <c r="I54" i="1"/>
  <c r="I53" i="1"/>
  <c r="J53" i="1"/>
  <c r="K53" i="1"/>
  <c r="J52" i="1"/>
  <c r="K52" i="1"/>
  <c r="I52" i="1"/>
  <c r="I51" i="1"/>
  <c r="J51" i="1"/>
  <c r="K51" i="1"/>
  <c r="J50" i="1"/>
  <c r="K50" i="1"/>
  <c r="I50" i="1"/>
  <c r="I49" i="1"/>
  <c r="J49" i="1"/>
  <c r="K49" i="1"/>
  <c r="J48" i="1"/>
  <c r="K48" i="1"/>
  <c r="I48" i="1"/>
  <c r="I47" i="1"/>
  <c r="J47" i="1"/>
  <c r="K47" i="1"/>
  <c r="J46" i="1"/>
  <c r="K46" i="1"/>
  <c r="I46" i="1"/>
  <c r="I45" i="1"/>
  <c r="J45" i="1"/>
  <c r="K45" i="1"/>
  <c r="J44" i="1"/>
  <c r="K44" i="1"/>
  <c r="I44" i="1"/>
  <c r="I43" i="1"/>
  <c r="J43" i="1"/>
  <c r="K43" i="1"/>
  <c r="J42" i="1"/>
  <c r="K42" i="1"/>
  <c r="I42" i="1"/>
  <c r="I41" i="1"/>
  <c r="J41" i="1"/>
  <c r="K41" i="1"/>
  <c r="J40" i="1"/>
  <c r="K40" i="1"/>
  <c r="I40" i="1"/>
  <c r="I39" i="1"/>
  <c r="J39" i="1"/>
  <c r="K39" i="1"/>
  <c r="J38" i="1"/>
  <c r="K38" i="1"/>
  <c r="I38" i="1"/>
  <c r="I37" i="1"/>
  <c r="J37" i="1"/>
  <c r="K37" i="1"/>
  <c r="J36" i="1"/>
  <c r="K36" i="1"/>
  <c r="I36" i="1"/>
  <c r="I35" i="1"/>
  <c r="J35" i="1"/>
  <c r="K35" i="1"/>
  <c r="J34" i="1"/>
  <c r="K34" i="1"/>
  <c r="I34" i="1"/>
  <c r="I33" i="1"/>
  <c r="J33" i="1"/>
  <c r="K33" i="1"/>
  <c r="J32" i="1"/>
  <c r="K32" i="1"/>
  <c r="I32" i="1"/>
  <c r="I31" i="1"/>
  <c r="J31" i="1"/>
  <c r="K31" i="1"/>
  <c r="J30" i="1"/>
  <c r="K30" i="1"/>
  <c r="I30" i="1"/>
  <c r="I29" i="1"/>
  <c r="J29" i="1"/>
  <c r="K29" i="1"/>
  <c r="J28" i="1"/>
  <c r="K28" i="1"/>
  <c r="I28" i="1"/>
  <c r="I27" i="1"/>
  <c r="J27" i="1"/>
  <c r="K27" i="1"/>
  <c r="J26" i="1"/>
  <c r="K26" i="1"/>
  <c r="I26" i="1"/>
  <c r="I25" i="1"/>
  <c r="J25" i="1"/>
  <c r="K25" i="1"/>
  <c r="J24" i="1"/>
  <c r="K24" i="1"/>
  <c r="I24" i="1"/>
  <c r="I23" i="1"/>
  <c r="J23" i="1"/>
  <c r="K23" i="1"/>
  <c r="J22" i="1"/>
  <c r="K22" i="1"/>
  <c r="I22" i="1"/>
  <c r="I21" i="1"/>
  <c r="J21" i="1"/>
  <c r="K21" i="1"/>
  <c r="J20" i="1"/>
  <c r="K20" i="1"/>
  <c r="I20" i="1"/>
  <c r="I19" i="1"/>
  <c r="J19" i="1"/>
  <c r="K19" i="1"/>
  <c r="J18" i="1"/>
  <c r="K18" i="1"/>
  <c r="I18" i="1"/>
  <c r="I17" i="1"/>
  <c r="J17" i="1"/>
  <c r="K17" i="1"/>
  <c r="J16" i="1"/>
  <c r="K16" i="1"/>
  <c r="I16" i="1"/>
  <c r="I15" i="1"/>
  <c r="J15" i="1"/>
  <c r="K15" i="1"/>
  <c r="J14" i="1"/>
  <c r="K14" i="1"/>
  <c r="I14" i="1"/>
  <c r="I13" i="1"/>
  <c r="J13" i="1"/>
  <c r="K13" i="1"/>
  <c r="J12" i="1"/>
  <c r="K12" i="1"/>
  <c r="I12" i="1"/>
  <c r="I11" i="1"/>
  <c r="J11" i="1"/>
  <c r="K11" i="1"/>
  <c r="J10" i="1"/>
  <c r="K10" i="1"/>
  <c r="I10" i="1"/>
  <c r="I9" i="1"/>
  <c r="J9" i="1"/>
  <c r="K9" i="1"/>
  <c r="I242" i="9"/>
  <c r="J242" i="9"/>
  <c r="K242" i="9"/>
  <c r="I57" i="8"/>
  <c r="J57" i="8"/>
  <c r="K57" i="8"/>
  <c r="J31" i="7"/>
  <c r="K31" i="7"/>
  <c r="I46" i="7"/>
  <c r="J46" i="7"/>
  <c r="K46" i="7"/>
  <c r="J45" i="6"/>
  <c r="K45" i="6"/>
  <c r="J10" i="6"/>
  <c r="K10" i="6"/>
  <c r="I36" i="6"/>
  <c r="I37" i="6"/>
  <c r="J37" i="6"/>
  <c r="K37" i="6"/>
  <c r="I21" i="6"/>
  <c r="I59" i="6"/>
  <c r="J36" i="6"/>
  <c r="K36" i="6"/>
  <c r="I45" i="6"/>
  <c r="I19" i="5"/>
  <c r="J19" i="5"/>
  <c r="K19" i="5"/>
  <c r="I221" i="9"/>
  <c r="J221" i="9"/>
  <c r="K221" i="9"/>
  <c r="I193" i="9"/>
  <c r="J193" i="9"/>
  <c r="K193" i="9"/>
  <c r="I194" i="9"/>
  <c r="I195" i="9"/>
  <c r="J194" i="9"/>
  <c r="K194" i="9"/>
  <c r="J21" i="6"/>
  <c r="I198" i="9"/>
  <c r="J198" i="9"/>
  <c r="K198" i="9"/>
  <c r="I147" i="9"/>
  <c r="J147" i="9"/>
  <c r="K147" i="9"/>
  <c r="I122" i="9"/>
  <c r="J122" i="9"/>
  <c r="K122" i="9"/>
  <c r="I126" i="9"/>
  <c r="J126" i="9"/>
  <c r="K126" i="9"/>
  <c r="K21" i="6"/>
  <c r="J59" i="6"/>
  <c r="I22" i="9"/>
  <c r="J22" i="9"/>
  <c r="K22" i="9"/>
  <c r="I121" i="9"/>
  <c r="J121" i="9"/>
  <c r="K121" i="9"/>
  <c r="I131" i="9"/>
  <c r="J131" i="9"/>
  <c r="K131" i="9"/>
  <c r="I179" i="9"/>
  <c r="J179" i="9"/>
  <c r="K179" i="9"/>
  <c r="I168" i="9"/>
  <c r="J168" i="9"/>
  <c r="K168" i="9"/>
  <c r="G57" i="12"/>
  <c r="E57" i="12"/>
  <c r="I9" i="12"/>
  <c r="J9" i="12"/>
  <c r="J57" i="12"/>
  <c r="K9" i="12"/>
  <c r="K57" i="12"/>
  <c r="I57" i="12"/>
  <c r="I67" i="9"/>
  <c r="J67" i="9"/>
  <c r="K67" i="9"/>
  <c r="I63" i="9"/>
  <c r="J63" i="9"/>
  <c r="K63" i="9"/>
  <c r="I83" i="9"/>
  <c r="J83" i="9"/>
  <c r="K83" i="9"/>
  <c r="I43" i="9"/>
  <c r="J43" i="9"/>
  <c r="K43" i="9"/>
  <c r="I239" i="9"/>
  <c r="J239" i="9"/>
  <c r="K239" i="9"/>
  <c r="I116" i="9"/>
  <c r="J116" i="9"/>
  <c r="K116" i="9"/>
  <c r="I40" i="9"/>
  <c r="J40" i="9"/>
  <c r="K40" i="9"/>
  <c r="I15" i="11"/>
  <c r="I14" i="11"/>
  <c r="J14" i="11"/>
  <c r="I13" i="11"/>
  <c r="J13" i="11"/>
  <c r="I12" i="11"/>
  <c r="I11" i="11"/>
  <c r="J11" i="11"/>
  <c r="I10" i="11"/>
  <c r="J15" i="11"/>
  <c r="K15" i="11"/>
  <c r="K14" i="11"/>
  <c r="J12" i="11"/>
  <c r="K12" i="11"/>
  <c r="J10" i="11"/>
  <c r="K10" i="11"/>
  <c r="K11" i="11"/>
  <c r="K13" i="11"/>
  <c r="E57" i="11"/>
  <c r="G57" i="11"/>
  <c r="I9" i="11"/>
  <c r="J9" i="11"/>
  <c r="I10" i="10"/>
  <c r="J10" i="10"/>
  <c r="K10" i="10"/>
  <c r="I11" i="10"/>
  <c r="J11" i="10"/>
  <c r="K11" i="10"/>
  <c r="I12" i="10"/>
  <c r="J12" i="10"/>
  <c r="K12" i="10"/>
  <c r="J57" i="11"/>
  <c r="K9" i="11"/>
  <c r="K57" i="11"/>
  <c r="I57" i="11"/>
  <c r="G45" i="10"/>
  <c r="G46" i="10"/>
  <c r="E45" i="10"/>
  <c r="E46" i="10"/>
  <c r="I9" i="10"/>
  <c r="J9" i="10"/>
  <c r="J45" i="10"/>
  <c r="J46" i="10"/>
  <c r="K9" i="10"/>
  <c r="K45" i="10"/>
  <c r="K46" i="10"/>
  <c r="I45" i="10"/>
  <c r="I46" i="10"/>
  <c r="C5" i="6"/>
  <c r="I9" i="9"/>
  <c r="E59" i="7"/>
  <c r="E59" i="8"/>
  <c r="I98" i="9"/>
  <c r="J98" i="9"/>
  <c r="K98" i="9"/>
  <c r="G59" i="7"/>
  <c r="I234" i="9"/>
  <c r="J234" i="9"/>
  <c r="G192" i="9"/>
  <c r="I192" i="9"/>
  <c r="J192" i="9"/>
  <c r="K192" i="9"/>
  <c r="G133" i="9"/>
  <c r="I133" i="9"/>
  <c r="J133" i="9"/>
  <c r="K133" i="9"/>
  <c r="G132" i="9"/>
  <c r="G117" i="9"/>
  <c r="G86" i="9"/>
  <c r="I86" i="9"/>
  <c r="G74" i="9"/>
  <c r="G129" i="9"/>
  <c r="I21" i="9"/>
  <c r="G167" i="9"/>
  <c r="I167" i="9"/>
  <c r="J167" i="9"/>
  <c r="K167" i="9"/>
  <c r="I107" i="9"/>
  <c r="J107" i="9"/>
  <c r="K107" i="9"/>
  <c r="G65" i="9"/>
  <c r="J21" i="9"/>
  <c r="K21" i="9"/>
  <c r="K234" i="9"/>
  <c r="I132" i="9"/>
  <c r="J132" i="9"/>
  <c r="K132" i="9"/>
  <c r="I117" i="9"/>
  <c r="J117" i="9"/>
  <c r="K117" i="9"/>
  <c r="J86" i="9"/>
  <c r="K86" i="9"/>
  <c r="I74" i="9"/>
  <c r="J74" i="9"/>
  <c r="K74" i="9"/>
  <c r="I129" i="9"/>
  <c r="J129" i="9"/>
  <c r="K129" i="9"/>
  <c r="I65" i="9"/>
  <c r="J65" i="9"/>
  <c r="K65" i="9"/>
  <c r="I178" i="9"/>
  <c r="J178" i="9"/>
  <c r="K178" i="9"/>
  <c r="G177" i="9"/>
  <c r="I177" i="9"/>
  <c r="G141" i="9"/>
  <c r="I141" i="9"/>
  <c r="J141" i="9"/>
  <c r="K141" i="9"/>
  <c r="I51" i="9"/>
  <c r="I50" i="9"/>
  <c r="G73" i="9"/>
  <c r="I73" i="9"/>
  <c r="J73" i="9"/>
  <c r="K73" i="9"/>
  <c r="J177" i="9"/>
  <c r="K177" i="9"/>
  <c r="C5" i="8"/>
  <c r="G59" i="8"/>
  <c r="I59" i="7"/>
  <c r="I59" i="8"/>
  <c r="J59" i="7"/>
  <c r="K59" i="8"/>
  <c r="J59" i="8"/>
  <c r="G253" i="9"/>
  <c r="I254" i="9"/>
  <c r="J254" i="9"/>
  <c r="K254" i="9"/>
  <c r="E289" i="9"/>
  <c r="E290" i="9"/>
  <c r="I142" i="9"/>
  <c r="I224" i="9"/>
  <c r="I61" i="9"/>
  <c r="I253" i="9"/>
  <c r="I56" i="9"/>
  <c r="I108" i="9"/>
  <c r="J108" i="9"/>
  <c r="K108" i="9"/>
  <c r="J56" i="9"/>
  <c r="K56" i="9"/>
  <c r="J253" i="9"/>
  <c r="K253" i="9"/>
  <c r="J61" i="9"/>
  <c r="K61" i="9"/>
  <c r="J224" i="9"/>
  <c r="K224" i="9"/>
  <c r="J142" i="9"/>
  <c r="K142" i="9"/>
  <c r="C5" i="7"/>
  <c r="G289" i="9"/>
  <c r="G290" i="9"/>
  <c r="I252" i="9"/>
  <c r="J252" i="9"/>
  <c r="K252" i="9"/>
  <c r="I251" i="9"/>
  <c r="J251" i="9"/>
  <c r="K251" i="9"/>
  <c r="I250" i="9"/>
  <c r="J250" i="9"/>
  <c r="K250" i="9"/>
  <c r="I249" i="9"/>
  <c r="J249" i="9"/>
  <c r="K249" i="9"/>
  <c r="I248" i="9"/>
  <c r="J248" i="9"/>
  <c r="K248" i="9"/>
  <c r="I247" i="9"/>
  <c r="J247" i="9"/>
  <c r="K247" i="9"/>
  <c r="I246" i="9"/>
  <c r="J246" i="9"/>
  <c r="K246" i="9"/>
  <c r="I245" i="9"/>
  <c r="J245" i="9"/>
  <c r="K245" i="9"/>
  <c r="I244" i="9"/>
  <c r="I243" i="9"/>
  <c r="J243" i="9"/>
  <c r="K243" i="9"/>
  <c r="I241" i="9"/>
  <c r="J241" i="9"/>
  <c r="K241" i="9"/>
  <c r="I240" i="9"/>
  <c r="J240" i="9"/>
  <c r="K240" i="9"/>
  <c r="I238" i="9"/>
  <c r="J238" i="9"/>
  <c r="K238" i="9"/>
  <c r="I237" i="9"/>
  <c r="J237" i="9"/>
  <c r="K237" i="9"/>
  <c r="I236" i="9"/>
  <c r="J236" i="9"/>
  <c r="K236" i="9"/>
  <c r="I235" i="9"/>
  <c r="J235" i="9"/>
  <c r="K235" i="9"/>
  <c r="I233" i="9"/>
  <c r="J233" i="9"/>
  <c r="K233" i="9"/>
  <c r="I232" i="9"/>
  <c r="J232" i="9"/>
  <c r="K232" i="9"/>
  <c r="I231" i="9"/>
  <c r="J231" i="9"/>
  <c r="K231" i="9"/>
  <c r="I230" i="9"/>
  <c r="J230" i="9"/>
  <c r="K230" i="9"/>
  <c r="I229" i="9"/>
  <c r="J229" i="9"/>
  <c r="K229" i="9"/>
  <c r="I227" i="9"/>
  <c r="J227" i="9"/>
  <c r="K227" i="9"/>
  <c r="I226" i="9"/>
  <c r="J226" i="9"/>
  <c r="K226" i="9"/>
  <c r="I225" i="9"/>
  <c r="J225" i="9"/>
  <c r="K225" i="9"/>
  <c r="I223" i="9"/>
  <c r="J223" i="9"/>
  <c r="K223" i="9"/>
  <c r="I222" i="9"/>
  <c r="J222" i="9"/>
  <c r="K222" i="9"/>
  <c r="I220" i="9"/>
  <c r="J220" i="9"/>
  <c r="K220" i="9"/>
  <c r="I219" i="9"/>
  <c r="J219" i="9"/>
  <c r="K219" i="9"/>
  <c r="I218" i="9"/>
  <c r="J218" i="9"/>
  <c r="K218" i="9"/>
  <c r="I217" i="9"/>
  <c r="J217" i="9"/>
  <c r="K217" i="9"/>
  <c r="I216" i="9"/>
  <c r="J216" i="9"/>
  <c r="K216" i="9"/>
  <c r="I215" i="9"/>
  <c r="J215" i="9"/>
  <c r="K215" i="9"/>
  <c r="I214" i="9"/>
  <c r="J214" i="9"/>
  <c r="K214" i="9"/>
  <c r="I213" i="9"/>
  <c r="J213" i="9"/>
  <c r="K213" i="9"/>
  <c r="I212" i="9"/>
  <c r="J212" i="9"/>
  <c r="K212" i="9"/>
  <c r="I211" i="9"/>
  <c r="J211" i="9"/>
  <c r="K211" i="9"/>
  <c r="I210" i="9"/>
  <c r="J210" i="9"/>
  <c r="K210" i="9"/>
  <c r="I209" i="9"/>
  <c r="J209" i="9"/>
  <c r="K209" i="9"/>
  <c r="I208" i="9"/>
  <c r="J208" i="9"/>
  <c r="K208" i="9"/>
  <c r="I207" i="9"/>
  <c r="J207" i="9"/>
  <c r="K207" i="9"/>
  <c r="I206" i="9"/>
  <c r="J206" i="9"/>
  <c r="K206" i="9"/>
  <c r="I205" i="9"/>
  <c r="J205" i="9"/>
  <c r="K205" i="9"/>
  <c r="I204" i="9"/>
  <c r="J204" i="9"/>
  <c r="K204" i="9"/>
  <c r="I203" i="9"/>
  <c r="J203" i="9"/>
  <c r="K203" i="9"/>
  <c r="I202" i="9"/>
  <c r="J202" i="9"/>
  <c r="K202" i="9"/>
  <c r="I201" i="9"/>
  <c r="J201" i="9"/>
  <c r="K201" i="9"/>
  <c r="I200" i="9"/>
  <c r="J200" i="9"/>
  <c r="K200" i="9"/>
  <c r="I199" i="9"/>
  <c r="J199" i="9"/>
  <c r="K199" i="9"/>
  <c r="I197" i="9"/>
  <c r="J197" i="9"/>
  <c r="K197" i="9"/>
  <c r="I196" i="9"/>
  <c r="J196" i="9"/>
  <c r="K196" i="9"/>
  <c r="J195" i="9"/>
  <c r="K195" i="9"/>
  <c r="I191" i="9"/>
  <c r="J191" i="9"/>
  <c r="K191" i="9"/>
  <c r="I190" i="9"/>
  <c r="J190" i="9"/>
  <c r="K190" i="9"/>
  <c r="I189" i="9"/>
  <c r="J189" i="9"/>
  <c r="K189" i="9"/>
  <c r="I188" i="9"/>
  <c r="J188" i="9"/>
  <c r="K188" i="9"/>
  <c r="I187" i="9"/>
  <c r="J187" i="9"/>
  <c r="K187" i="9"/>
  <c r="I186" i="9"/>
  <c r="J186" i="9"/>
  <c r="K186" i="9"/>
  <c r="I185" i="9"/>
  <c r="J185" i="9"/>
  <c r="K185" i="9"/>
  <c r="I184" i="9"/>
  <c r="J184" i="9"/>
  <c r="K184" i="9"/>
  <c r="I183" i="9"/>
  <c r="J183" i="9"/>
  <c r="K183" i="9"/>
  <c r="I182" i="9"/>
  <c r="J182" i="9"/>
  <c r="K182" i="9"/>
  <c r="I181" i="9"/>
  <c r="J181" i="9"/>
  <c r="K181" i="9"/>
  <c r="I180" i="9"/>
  <c r="J180" i="9"/>
  <c r="K180" i="9"/>
  <c r="I176" i="9"/>
  <c r="J176" i="9"/>
  <c r="K176" i="9"/>
  <c r="I175" i="9"/>
  <c r="J175" i="9"/>
  <c r="K175" i="9"/>
  <c r="I174" i="9"/>
  <c r="J174" i="9"/>
  <c r="K174" i="9"/>
  <c r="I173" i="9"/>
  <c r="J173" i="9"/>
  <c r="K173" i="9"/>
  <c r="I172" i="9"/>
  <c r="J172" i="9"/>
  <c r="K172" i="9"/>
  <c r="I171" i="9"/>
  <c r="J171" i="9"/>
  <c r="K171" i="9"/>
  <c r="I170" i="9"/>
  <c r="J170" i="9"/>
  <c r="K170" i="9"/>
  <c r="I169" i="9"/>
  <c r="J169" i="9"/>
  <c r="K169" i="9"/>
  <c r="I166" i="9"/>
  <c r="J166" i="9"/>
  <c r="K166" i="9"/>
  <c r="I165" i="9"/>
  <c r="J165" i="9"/>
  <c r="K165" i="9"/>
  <c r="I164" i="9"/>
  <c r="J164" i="9"/>
  <c r="K164" i="9"/>
  <c r="I163" i="9"/>
  <c r="J163" i="9"/>
  <c r="K163" i="9"/>
  <c r="I162" i="9"/>
  <c r="J162" i="9"/>
  <c r="K162" i="9"/>
  <c r="I161" i="9"/>
  <c r="J161" i="9"/>
  <c r="K161" i="9"/>
  <c r="I160" i="9"/>
  <c r="J160" i="9"/>
  <c r="K160" i="9"/>
  <c r="I159" i="9"/>
  <c r="J159" i="9"/>
  <c r="K159" i="9"/>
  <c r="I158" i="9"/>
  <c r="J158" i="9"/>
  <c r="K158" i="9"/>
  <c r="I157" i="9"/>
  <c r="J157" i="9"/>
  <c r="K157" i="9"/>
  <c r="I156" i="9"/>
  <c r="J156" i="9"/>
  <c r="K156" i="9"/>
  <c r="I155" i="9"/>
  <c r="J155" i="9"/>
  <c r="K155" i="9"/>
  <c r="I154" i="9"/>
  <c r="J154" i="9"/>
  <c r="K154" i="9"/>
  <c r="I153" i="9"/>
  <c r="J153" i="9"/>
  <c r="K153" i="9"/>
  <c r="I152" i="9"/>
  <c r="J152" i="9"/>
  <c r="K152" i="9"/>
  <c r="I151" i="9"/>
  <c r="J151" i="9"/>
  <c r="K151" i="9"/>
  <c r="I150" i="9"/>
  <c r="J150" i="9"/>
  <c r="K150" i="9"/>
  <c r="I148" i="9"/>
  <c r="J148" i="9"/>
  <c r="K148" i="9"/>
  <c r="I146" i="9"/>
  <c r="I143" i="9"/>
  <c r="J143" i="9"/>
  <c r="K143" i="9"/>
  <c r="I145" i="9"/>
  <c r="J145" i="9"/>
  <c r="K145" i="9"/>
  <c r="I144" i="9"/>
  <c r="J144" i="9"/>
  <c r="K144" i="9"/>
  <c r="I140" i="9"/>
  <c r="J140" i="9"/>
  <c r="K140" i="9"/>
  <c r="I139" i="9"/>
  <c r="J139" i="9"/>
  <c r="K139" i="9"/>
  <c r="I138" i="9"/>
  <c r="J138" i="9"/>
  <c r="K138" i="9"/>
  <c r="I137" i="9"/>
  <c r="J137" i="9"/>
  <c r="K137" i="9"/>
  <c r="I136" i="9"/>
  <c r="J136" i="9"/>
  <c r="K136" i="9"/>
  <c r="I135" i="9"/>
  <c r="J135" i="9"/>
  <c r="K135" i="9"/>
  <c r="I134" i="9"/>
  <c r="J134" i="9"/>
  <c r="K134" i="9"/>
  <c r="I130" i="9"/>
  <c r="J130" i="9"/>
  <c r="K130" i="9"/>
  <c r="I128" i="9"/>
  <c r="J128" i="9"/>
  <c r="K128" i="9"/>
  <c r="I127" i="9"/>
  <c r="J127" i="9"/>
  <c r="K127" i="9"/>
  <c r="I125" i="9"/>
  <c r="J125" i="9"/>
  <c r="K125" i="9"/>
  <c r="I124" i="9"/>
  <c r="J124" i="9"/>
  <c r="K124" i="9"/>
  <c r="I123" i="9"/>
  <c r="J123" i="9"/>
  <c r="K123" i="9"/>
  <c r="I120" i="9"/>
  <c r="J120" i="9"/>
  <c r="K120" i="9"/>
  <c r="I119" i="9"/>
  <c r="J119" i="9"/>
  <c r="K119" i="9"/>
  <c r="I118" i="9"/>
  <c r="J118" i="9"/>
  <c r="K118" i="9"/>
  <c r="I115" i="9"/>
  <c r="J115" i="9"/>
  <c r="K115" i="9"/>
  <c r="I114" i="9"/>
  <c r="J114" i="9"/>
  <c r="K114" i="9"/>
  <c r="I113" i="9"/>
  <c r="J113" i="9"/>
  <c r="K113" i="9"/>
  <c r="I112" i="9"/>
  <c r="J112" i="9"/>
  <c r="K112" i="9"/>
  <c r="I111" i="9"/>
  <c r="J111" i="9"/>
  <c r="K111" i="9"/>
  <c r="I110" i="9"/>
  <c r="J110" i="9"/>
  <c r="K110" i="9"/>
  <c r="I109" i="9"/>
  <c r="J109" i="9"/>
  <c r="K109" i="9"/>
  <c r="I106" i="9"/>
  <c r="I105" i="9"/>
  <c r="J105" i="9"/>
  <c r="K105" i="9"/>
  <c r="I104" i="9"/>
  <c r="J104" i="9"/>
  <c r="K104" i="9"/>
  <c r="I103" i="9"/>
  <c r="J103" i="9"/>
  <c r="K103" i="9"/>
  <c r="I102" i="9"/>
  <c r="J102" i="9"/>
  <c r="K102" i="9"/>
  <c r="I101" i="9"/>
  <c r="J101" i="9"/>
  <c r="K101" i="9"/>
  <c r="I100" i="9"/>
  <c r="J100" i="9"/>
  <c r="K100" i="9"/>
  <c r="I149" i="9"/>
  <c r="J149" i="9"/>
  <c r="K149" i="9"/>
  <c r="I99" i="9"/>
  <c r="J99" i="9"/>
  <c r="K99" i="9"/>
  <c r="I97" i="9"/>
  <c r="J97" i="9"/>
  <c r="K97" i="9"/>
  <c r="I96" i="9"/>
  <c r="J96" i="9"/>
  <c r="K96" i="9"/>
  <c r="I95" i="9"/>
  <c r="J95" i="9"/>
  <c r="K95" i="9"/>
  <c r="I94" i="9"/>
  <c r="J94" i="9"/>
  <c r="K94" i="9"/>
  <c r="I93" i="9"/>
  <c r="J93" i="9"/>
  <c r="K93" i="9"/>
  <c r="I92" i="9"/>
  <c r="J92" i="9"/>
  <c r="K92" i="9"/>
  <c r="I91" i="9"/>
  <c r="J91" i="9"/>
  <c r="K91" i="9"/>
  <c r="I90" i="9"/>
  <c r="J90" i="9"/>
  <c r="K90" i="9"/>
  <c r="I89" i="9"/>
  <c r="J89" i="9"/>
  <c r="K89" i="9"/>
  <c r="I88" i="9"/>
  <c r="J88" i="9"/>
  <c r="K88" i="9"/>
  <c r="I87" i="9"/>
  <c r="J87" i="9"/>
  <c r="K87" i="9"/>
  <c r="I85" i="9"/>
  <c r="J85" i="9"/>
  <c r="K85" i="9"/>
  <c r="I84" i="9"/>
  <c r="J84" i="9"/>
  <c r="K84" i="9"/>
  <c r="I82" i="9"/>
  <c r="J82" i="9"/>
  <c r="K82" i="9"/>
  <c r="I81" i="9"/>
  <c r="J81" i="9"/>
  <c r="K81" i="9"/>
  <c r="I80" i="9"/>
  <c r="J80" i="9"/>
  <c r="K80" i="9"/>
  <c r="I79" i="9"/>
  <c r="J79" i="9"/>
  <c r="K79" i="9"/>
  <c r="I78" i="9"/>
  <c r="J78" i="9"/>
  <c r="K78" i="9"/>
  <c r="I77" i="9"/>
  <c r="J77" i="9"/>
  <c r="K77" i="9"/>
  <c r="I76" i="9"/>
  <c r="J76" i="9"/>
  <c r="K76" i="9"/>
  <c r="I75" i="9"/>
  <c r="J75" i="9"/>
  <c r="K75" i="9"/>
  <c r="I72" i="9"/>
  <c r="J70" i="9"/>
  <c r="I71" i="9"/>
  <c r="J71" i="9"/>
  <c r="K71" i="9"/>
  <c r="I70" i="9"/>
  <c r="I69" i="9"/>
  <c r="J69" i="9"/>
  <c r="K69" i="9"/>
  <c r="I68" i="9"/>
  <c r="J68" i="9"/>
  <c r="K68" i="9"/>
  <c r="I66" i="9"/>
  <c r="J66" i="9"/>
  <c r="K66" i="9"/>
  <c r="I64" i="9"/>
  <c r="J64" i="9"/>
  <c r="K64" i="9"/>
  <c r="I62" i="9"/>
  <c r="J62" i="9"/>
  <c r="K62" i="9"/>
  <c r="I60" i="9"/>
  <c r="J60" i="9"/>
  <c r="K60" i="9"/>
  <c r="I59" i="9"/>
  <c r="J59" i="9"/>
  <c r="K59" i="9"/>
  <c r="I58" i="9"/>
  <c r="J58" i="9"/>
  <c r="K58" i="9"/>
  <c r="I57" i="9"/>
  <c r="J57" i="9"/>
  <c r="K57" i="9"/>
  <c r="I55" i="9"/>
  <c r="J55" i="9"/>
  <c r="K55" i="9"/>
  <c r="I54" i="9"/>
  <c r="J54" i="9"/>
  <c r="K54" i="9"/>
  <c r="I53" i="9"/>
  <c r="J53" i="9"/>
  <c r="K53" i="9"/>
  <c r="I52" i="9"/>
  <c r="J52" i="9"/>
  <c r="K52" i="9"/>
  <c r="J51" i="9"/>
  <c r="K51" i="9"/>
  <c r="J50" i="9"/>
  <c r="K50" i="9"/>
  <c r="I49" i="9"/>
  <c r="J49" i="9"/>
  <c r="K49" i="9"/>
  <c r="I48" i="9"/>
  <c r="J48" i="9"/>
  <c r="K48" i="9"/>
  <c r="I47" i="9"/>
  <c r="J47" i="9"/>
  <c r="K47" i="9"/>
  <c r="I46" i="9"/>
  <c r="J46" i="9"/>
  <c r="K46" i="9"/>
  <c r="I45" i="9"/>
  <c r="J45" i="9"/>
  <c r="K45" i="9"/>
  <c r="I44" i="9"/>
  <c r="J44" i="9"/>
  <c r="K44" i="9"/>
  <c r="I42" i="9"/>
  <c r="J42" i="9"/>
  <c r="K42" i="9"/>
  <c r="I41" i="9"/>
  <c r="J41" i="9"/>
  <c r="K41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I31" i="9"/>
  <c r="J31" i="9"/>
  <c r="K31" i="9"/>
  <c r="I30" i="9"/>
  <c r="J30" i="9"/>
  <c r="K30" i="9"/>
  <c r="I29" i="9"/>
  <c r="J29" i="9"/>
  <c r="K29" i="9"/>
  <c r="I28" i="9"/>
  <c r="J28" i="9"/>
  <c r="K28" i="9"/>
  <c r="I27" i="9"/>
  <c r="J27" i="9"/>
  <c r="K27" i="9"/>
  <c r="I26" i="9"/>
  <c r="J26" i="9"/>
  <c r="K26" i="9"/>
  <c r="I23" i="9"/>
  <c r="J23" i="9"/>
  <c r="K23" i="9"/>
  <c r="I25" i="9"/>
  <c r="J25" i="9"/>
  <c r="K25" i="9"/>
  <c r="I24" i="9"/>
  <c r="J24" i="9"/>
  <c r="K24" i="9"/>
  <c r="I20" i="9"/>
  <c r="J20" i="9"/>
  <c r="K20" i="9"/>
  <c r="I19" i="9"/>
  <c r="J19" i="9"/>
  <c r="K19" i="9"/>
  <c r="I18" i="9"/>
  <c r="J18" i="9"/>
  <c r="K18" i="9"/>
  <c r="I17" i="9"/>
  <c r="J17" i="9"/>
  <c r="K17" i="9"/>
  <c r="I16" i="9"/>
  <c r="J16" i="9"/>
  <c r="K16" i="9"/>
  <c r="I15" i="9"/>
  <c r="J15" i="9"/>
  <c r="K15" i="9"/>
  <c r="I14" i="9"/>
  <c r="J14" i="9"/>
  <c r="K14" i="9"/>
  <c r="I13" i="9"/>
  <c r="J13" i="9"/>
  <c r="K13" i="9"/>
  <c r="I12" i="9"/>
  <c r="J12" i="9"/>
  <c r="K12" i="9"/>
  <c r="I11" i="9"/>
  <c r="J11" i="9"/>
  <c r="K11" i="9"/>
  <c r="I10" i="9"/>
  <c r="J10" i="9"/>
  <c r="K10" i="9"/>
  <c r="J9" i="9"/>
  <c r="K9" i="9"/>
  <c r="I8" i="9"/>
  <c r="J8" i="9"/>
  <c r="K8" i="9"/>
  <c r="I7" i="9"/>
  <c r="J7" i="9"/>
  <c r="K7" i="9"/>
  <c r="I6" i="9"/>
  <c r="J6" i="9"/>
  <c r="K6" i="9"/>
  <c r="I5" i="9"/>
  <c r="C5" i="5"/>
  <c r="J146" i="9"/>
  <c r="K146" i="9"/>
  <c r="J5" i="9"/>
  <c r="K5" i="9"/>
  <c r="J106" i="9"/>
  <c r="K106" i="9"/>
  <c r="I289" i="9"/>
  <c r="I290" i="9"/>
  <c r="J72" i="9"/>
  <c r="K72" i="9"/>
  <c r="K70" i="9"/>
  <c r="J244" i="9"/>
  <c r="J289" i="9"/>
  <c r="J290" i="9"/>
  <c r="K244" i="9"/>
  <c r="K289" i="9"/>
  <c r="K290" i="9"/>
  <c r="G60" i="1"/>
  <c r="G60" i="5"/>
  <c r="G60" i="6"/>
  <c r="G60" i="7"/>
  <c r="G60" i="8"/>
  <c r="E60" i="1"/>
  <c r="E60" i="5"/>
  <c r="E60" i="6"/>
  <c r="J60" i="1"/>
  <c r="J60" i="5"/>
  <c r="I60" i="1"/>
  <c r="I60" i="5"/>
  <c r="K60" i="1"/>
  <c r="K60" i="5"/>
  <c r="K60" i="6"/>
  <c r="K60" i="7"/>
  <c r="K60" i="8"/>
  <c r="J60" i="6"/>
  <c r="J60" i="7"/>
  <c r="J60" i="8"/>
  <c r="I60" i="6"/>
  <c r="I60" i="7"/>
  <c r="I60" i="8"/>
  <c r="E60" i="7"/>
  <c r="E60" i="8"/>
</calcChain>
</file>

<file path=xl/sharedStrings.xml><?xml version="1.0" encoding="utf-8"?>
<sst xmlns="http://schemas.openxmlformats.org/spreadsheetml/2006/main" count="2806" uniqueCount="553">
  <si>
    <t>Leader Range Technology Sdn Bhd</t>
    <phoneticPr fontId="0" type="noConversion"/>
  </si>
  <si>
    <t>LAMPIRAN A2</t>
  </si>
  <si>
    <t>NO 1 A LINTANG KG JAWA</t>
  </si>
  <si>
    <t>PER : 6.1.1.4</t>
  </si>
  <si>
    <t>11900 Bayan Lepas, Penang,</t>
    <phoneticPr fontId="0" type="noConversion"/>
  </si>
  <si>
    <t>PTK NO.27</t>
  </si>
  <si>
    <t>Malaysia.</t>
    <phoneticPr fontId="0" type="noConversion"/>
  </si>
  <si>
    <t>YANG DIIMPORT UNTUK DIGUNAKAN DI DALAM GUDANG PENGILANGAN BERLESEN</t>
  </si>
  <si>
    <t>KE.PB (83) 264/03-201 KLT 2 (              )</t>
  </si>
  <si>
    <t>Bil</t>
  </si>
  <si>
    <t>Keterangan Bahan Mentah / Komponen</t>
  </si>
  <si>
    <t>No.Kod Tariff</t>
  </si>
  <si>
    <t>Stesen Kastam Import</t>
  </si>
  <si>
    <t>Kuantiti Yang Dipohon</t>
  </si>
  <si>
    <t>Nisbah Input / Output</t>
  </si>
  <si>
    <t>Harga CIF (RM)</t>
  </si>
  <si>
    <t>Kadar Duti Import</t>
  </si>
  <si>
    <t>Jumlah Duti Import</t>
  </si>
  <si>
    <t>Jumlah Cukai SST(RM)</t>
  </si>
  <si>
    <t>Jumlah Duti/ Cukai (RM)</t>
  </si>
  <si>
    <t>Fungsi</t>
  </si>
  <si>
    <t>3903 30 9000</t>
  </si>
  <si>
    <t>P24</t>
  </si>
  <si>
    <t>1:1</t>
  </si>
  <si>
    <t>PENGILANGAN</t>
  </si>
  <si>
    <t>ABS COPOLYMERS</t>
  </si>
  <si>
    <t>5501 30 0000</t>
  </si>
  <si>
    <t>3:1</t>
  </si>
  <si>
    <t xml:space="preserve">ACRYLIC </t>
  </si>
  <si>
    <t>ADAPTER</t>
  </si>
  <si>
    <t>8538 90 1100</t>
  </si>
  <si>
    <t>'4:1</t>
  </si>
  <si>
    <t>ADHESIVE LOCTITE/ GLUE</t>
  </si>
  <si>
    <t>3506 99 0090</t>
  </si>
  <si>
    <t>ALUMINIUM ANGLE BAR</t>
  </si>
  <si>
    <t>7604 10 1000</t>
  </si>
  <si>
    <t>2:1</t>
  </si>
  <si>
    <t xml:space="preserve">ALUMINIUM PLATE </t>
  </si>
  <si>
    <t>7606 11 9000</t>
  </si>
  <si>
    <t>ALUMINIUM PROFILE</t>
  </si>
  <si>
    <t>7604 21 9000</t>
  </si>
  <si>
    <t>ALUMINIUM ROD</t>
  </si>
  <si>
    <t>ALUMINIUM STEEL</t>
  </si>
  <si>
    <t>AMPLIFIER</t>
  </si>
  <si>
    <t>8542 33 0000</t>
  </si>
  <si>
    <t>ANTENNA</t>
  </si>
  <si>
    <t>8414 59 4910</t>
  </si>
  <si>
    <t>ANTI STATIC FOAM</t>
  </si>
  <si>
    <t>3923 10 9000</t>
  </si>
  <si>
    <t>P24/J25</t>
  </si>
  <si>
    <t>KEGUNAAN PEMBUNGKUSAN</t>
  </si>
  <si>
    <t>ANTI STATIC MAT</t>
  </si>
  <si>
    <t>4016 91 1000</t>
  </si>
  <si>
    <t>ANTI STATIC PE BAG</t>
  </si>
  <si>
    <t>3923 21 1900</t>
  </si>
  <si>
    <t>BALL BEARING</t>
  </si>
  <si>
    <t>8482 10 0000</t>
  </si>
  <si>
    <t>10:1</t>
  </si>
  <si>
    <t>BALL SCREW</t>
  </si>
  <si>
    <t>8483 40 3000</t>
  </si>
  <si>
    <t>12:1</t>
  </si>
  <si>
    <t>BASE PLATE/GROUND PLATE/PLATES</t>
    <phoneticPr fontId="0" type="noConversion"/>
  </si>
  <si>
    <t>8302 20 9000</t>
  </si>
  <si>
    <t>6:1</t>
  </si>
  <si>
    <t>BATTERY</t>
    <phoneticPr fontId="0" type="noConversion"/>
  </si>
  <si>
    <t>8507 90 9200</t>
  </si>
  <si>
    <t>BEARING</t>
  </si>
  <si>
    <t>BELT</t>
  </si>
  <si>
    <t>3926 90 5300</t>
  </si>
  <si>
    <t>BELTING / CONVEYOR</t>
  </si>
  <si>
    <t>4010 39 0000</t>
  </si>
  <si>
    <t>BLOWER</t>
  </si>
  <si>
    <t>8414 90 7100</t>
  </si>
  <si>
    <t>BRACKET/EMI BRACKET/ TRUNKING</t>
  </si>
  <si>
    <t>8302 50 0000</t>
  </si>
  <si>
    <t>BRASS</t>
  </si>
  <si>
    <t>7403 21 0000</t>
  </si>
  <si>
    <t>4:1</t>
  </si>
  <si>
    <t>BRONZE</t>
  </si>
  <si>
    <t>7403 22 0000</t>
  </si>
  <si>
    <t>BUBBLE SHEET/ BAG</t>
  </si>
  <si>
    <t>3923  21 9900</t>
  </si>
  <si>
    <t>BUSH</t>
  </si>
  <si>
    <t>8546 20 1000</t>
  </si>
  <si>
    <t>BUSHING</t>
  </si>
  <si>
    <t>8535 90 1000</t>
  </si>
  <si>
    <t xml:space="preserve">BUTTON </t>
  </si>
  <si>
    <t>8538 10 2900</t>
  </si>
  <si>
    <t>BUTTON PLASTIC / KNOB</t>
  </si>
  <si>
    <t>9606 10 1000</t>
  </si>
  <si>
    <t xml:space="preserve">CABLE </t>
  </si>
  <si>
    <t>CABLE CHAIN</t>
  </si>
  <si>
    <t>7419 10 0000</t>
  </si>
  <si>
    <t>CABLE PLUG</t>
  </si>
  <si>
    <t>7616 99 3000</t>
  </si>
  <si>
    <t>CABLE TIE</t>
  </si>
  <si>
    <t>8544 49 1900</t>
  </si>
  <si>
    <t>CABLE/WIRE</t>
  </si>
  <si>
    <t>8544 20 4900</t>
  </si>
  <si>
    <t>CAM FOLLOWER</t>
  </si>
  <si>
    <t>8482 40 0000</t>
  </si>
  <si>
    <t>CAPACITOR</t>
  </si>
  <si>
    <t>8532 30 0000</t>
  </si>
  <si>
    <t>4819 10 0000</t>
  </si>
  <si>
    <t>4819 20 0000</t>
  </si>
  <si>
    <t>CARTON BOX  (NON-CORRUGATED )</t>
  </si>
  <si>
    <t>CARTON BOX (CORRUGATED )</t>
  </si>
  <si>
    <t>CASTER WHEEL</t>
  </si>
  <si>
    <t>8433 90 1000</t>
  </si>
  <si>
    <t>CATALST</t>
  </si>
  <si>
    <t>7115 10 0000</t>
  </si>
  <si>
    <t>CDM SHEET ( G10)</t>
  </si>
  <si>
    <t>8477 90 3200</t>
  </si>
  <si>
    <t>CERAMIC DIELECTRIC, MULTILAYER</t>
  </si>
  <si>
    <t>8532 24 0000</t>
  </si>
  <si>
    <t>CERAMIC DIELECTRIC, SINGLE LAYER</t>
  </si>
  <si>
    <t>8532 23 0000</t>
  </si>
  <si>
    <t>CLIP</t>
  </si>
  <si>
    <t>7302 30 0000</t>
  </si>
  <si>
    <t xml:space="preserve">CO-AXIAL CABLE </t>
  </si>
  <si>
    <t>8544 20 1900</t>
  </si>
  <si>
    <t xml:space="preserve">CO-AXIAL ELECTRONIC CONDUCTORS </t>
  </si>
  <si>
    <t>COLD ROLL SHEET</t>
  </si>
  <si>
    <t>7210 41 9900</t>
  </si>
  <si>
    <t>CONDUCTIVE BAG</t>
  </si>
  <si>
    <t>4823 40 2900</t>
  </si>
  <si>
    <t xml:space="preserve">CONNECTOR / TERMINAL </t>
  </si>
  <si>
    <t>8538 90 9000</t>
  </si>
  <si>
    <t>COOLANT</t>
  </si>
  <si>
    <t>8515 90 9000</t>
  </si>
  <si>
    <t>ALAT BANTU PENGILANG</t>
  </si>
  <si>
    <t>COOLING FAN</t>
  </si>
  <si>
    <t>COPPER</t>
  </si>
  <si>
    <t>7407 29 0000</t>
  </si>
  <si>
    <t>COUPLER</t>
  </si>
  <si>
    <t>8607 30 0000</t>
  </si>
  <si>
    <t>COVER</t>
  </si>
  <si>
    <t>9030 89 1000</t>
  </si>
  <si>
    <t>CYLINDER</t>
  </si>
  <si>
    <t>8412 80 0000</t>
  </si>
  <si>
    <t>DELRIN</t>
  </si>
  <si>
    <t>3907 10 0000</t>
  </si>
  <si>
    <t>DESSICANT</t>
  </si>
  <si>
    <t>3824 71 9000</t>
  </si>
  <si>
    <t>DETECTOR</t>
  </si>
  <si>
    <t>8543 70 9000</t>
  </si>
  <si>
    <t>DIELECTRIC OF PAPER/PLASTICS</t>
  </si>
  <si>
    <t>8532 25 0000</t>
  </si>
  <si>
    <t>DIODE</t>
  </si>
  <si>
    <t>8531 20 0000</t>
  </si>
  <si>
    <t>DRILL BIT</t>
  </si>
  <si>
    <t>8465 95 1000</t>
  </si>
  <si>
    <t>EDGE PROTECTOR</t>
  </si>
  <si>
    <t>4502 00 0000</t>
  </si>
  <si>
    <t>EDGE PROTECTOR BOARD</t>
  </si>
  <si>
    <t>4823 90 9900</t>
  </si>
  <si>
    <t>1:2</t>
  </si>
  <si>
    <t>ELECTRICAL MOTOR</t>
  </si>
  <si>
    <t>8427 10 0000</t>
  </si>
  <si>
    <t xml:space="preserve">ENCLOSURE </t>
  </si>
  <si>
    <t>8518 29 2000</t>
  </si>
  <si>
    <t>FASTERNER/ BULKHEAD/ REDUCER</t>
  </si>
  <si>
    <t>7318 12 9000</t>
  </si>
  <si>
    <t>FERRULE</t>
  </si>
  <si>
    <t>7616 99 2000</t>
  </si>
  <si>
    <t>FILTER</t>
  </si>
  <si>
    <t>4812 00 0000</t>
  </si>
  <si>
    <t>FITTING</t>
  </si>
  <si>
    <t>8007 00 4000</t>
  </si>
  <si>
    <t>FIXED CAPACITORS</t>
  </si>
  <si>
    <t>8532 10 0000</t>
  </si>
  <si>
    <t>FIXED CARBON RESISTORS</t>
  </si>
  <si>
    <t>8533 10 1000</t>
  </si>
  <si>
    <t>FLEX CIRCUIT</t>
  </si>
  <si>
    <t>8534 00 9000</t>
  </si>
  <si>
    <t>FOAM</t>
  </si>
  <si>
    <t>6806 20 0000</t>
  </si>
  <si>
    <t>FRAME</t>
  </si>
  <si>
    <t>7308 90 9900</t>
  </si>
  <si>
    <t>FUSE</t>
  </si>
  <si>
    <t>8535 10 0000</t>
  </si>
  <si>
    <t>FUSE SWITCHES AND SWITCH FUSES</t>
  </si>
  <si>
    <t>8536 50 9500</t>
  </si>
  <si>
    <t>GAS SPRING</t>
  </si>
  <si>
    <t>8708 99 9900</t>
  </si>
  <si>
    <t>GASKETS</t>
  </si>
  <si>
    <t>4016 93 2000</t>
  </si>
  <si>
    <t>GEARS</t>
  </si>
  <si>
    <t xml:space="preserve">HANDLE </t>
  </si>
  <si>
    <t>8211 95 0000</t>
  </si>
  <si>
    <t>HEAD SET</t>
  </si>
  <si>
    <t>8518 30 1000</t>
  </si>
  <si>
    <t>HEADER</t>
  </si>
  <si>
    <t>8535 90 9000</t>
  </si>
  <si>
    <t>8541 40 9000</t>
  </si>
  <si>
    <t>INDICATOR</t>
  </si>
  <si>
    <t>9031 90 1900</t>
  </si>
  <si>
    <t>INDUCTOR</t>
  </si>
  <si>
    <t>8504 90 9000</t>
  </si>
  <si>
    <t>INDUSTRIAL PLASTIC CONTAINER</t>
  </si>
  <si>
    <t>8477 90 4000</t>
  </si>
  <si>
    <t>INSULATION SHEET</t>
  </si>
  <si>
    <t>8547 90 9000</t>
  </si>
  <si>
    <t>INSULATOR/INSULATOR (LCD)</t>
  </si>
  <si>
    <t>8546 90 0000</t>
  </si>
  <si>
    <t>INTEGRATED CIRCUIT</t>
  </si>
  <si>
    <t>8543 30 9000</t>
  </si>
  <si>
    <t>5:1</t>
  </si>
  <si>
    <t>INVERTER</t>
  </si>
  <si>
    <t>8504 40 4000</t>
  </si>
  <si>
    <t>LABEL</t>
  </si>
  <si>
    <t>4911 99 2000</t>
  </si>
  <si>
    <t>LATCH / TOGGLE CLAMP</t>
  </si>
  <si>
    <t>8504 40 9000</t>
  </si>
  <si>
    <t>LEAD</t>
  </si>
  <si>
    <t>2607 00 0000</t>
  </si>
  <si>
    <t>LENS</t>
  </si>
  <si>
    <t>9002 90 9000</t>
  </si>
  <si>
    <t>LEVELING STAND</t>
  </si>
  <si>
    <t>8437 10  3000</t>
  </si>
  <si>
    <t>LINEAR RAIL</t>
  </si>
  <si>
    <t>MAGNET</t>
  </si>
  <si>
    <t>8505 20 0000</t>
  </si>
  <si>
    <t>METAL CLIP</t>
  </si>
  <si>
    <t>7326 90 9990</t>
  </si>
  <si>
    <t>MILD STEEL</t>
  </si>
  <si>
    <t>7315 19 9090</t>
  </si>
  <si>
    <t>MILD STEEL PLATE/PIPE</t>
  </si>
  <si>
    <t>7209 90 9000</t>
  </si>
  <si>
    <t>MODULE</t>
  </si>
  <si>
    <t>8543 90 9000</t>
  </si>
  <si>
    <t>MOISTURE BAGS</t>
  </si>
  <si>
    <t>3923 90 9000</t>
  </si>
  <si>
    <t>MONOCAST</t>
  </si>
  <si>
    <t>3908 10 9000</t>
  </si>
  <si>
    <t>MOTOR</t>
  </si>
  <si>
    <t>8425 31 0000</t>
  </si>
  <si>
    <t>MOUNTED PIEZO-ELECTRIC CRYSTALS</t>
  </si>
  <si>
    <t>8541 60 0000</t>
  </si>
  <si>
    <t>NUT</t>
  </si>
  <si>
    <t>7318 16 9000</t>
  </si>
  <si>
    <t>NYLON</t>
  </si>
  <si>
    <t>6006 90 0000</t>
  </si>
  <si>
    <t>O-RING</t>
  </si>
  <si>
    <t>PACKING STRIP / ANGLE</t>
  </si>
  <si>
    <t>3920 10 9000</t>
  </si>
  <si>
    <t>PALLET</t>
  </si>
  <si>
    <t>4415 20 0000</t>
  </si>
  <si>
    <t>PANEL MOUNT</t>
  </si>
  <si>
    <t xml:space="preserve">8537 10 1100 </t>
  </si>
  <si>
    <t>PCB</t>
  </si>
  <si>
    <t>PCBA</t>
  </si>
  <si>
    <t xml:space="preserve">PE/PP/ PU SHEET/ </t>
  </si>
  <si>
    <t>3902 90 9000</t>
  </si>
  <si>
    <t>PEAK</t>
  </si>
  <si>
    <t>6507 00 0000</t>
  </si>
  <si>
    <t>PERSPEX/ PTFE SHEET</t>
  </si>
  <si>
    <t>3920 51 1900</t>
  </si>
  <si>
    <t>PHOTOSENSITIVE SEMICONDUCTOR DEVICES</t>
  </si>
  <si>
    <t>8541 40 2900</t>
  </si>
  <si>
    <t>PHOTOVOLTAIC CELLS</t>
  </si>
  <si>
    <t>8541 40 2100</t>
  </si>
  <si>
    <t>PIN</t>
  </si>
  <si>
    <t>7319 40 2000</t>
  </si>
  <si>
    <t>150:1</t>
  </si>
  <si>
    <t>PIPE</t>
  </si>
  <si>
    <t>7306 90 9200</t>
  </si>
  <si>
    <t>PLASTIC BOX</t>
  </si>
  <si>
    <t>3920 30 9900</t>
  </si>
  <si>
    <t>8477 90 3900</t>
  </si>
  <si>
    <t>PLUG</t>
  </si>
  <si>
    <t>8536 90 9900</t>
  </si>
  <si>
    <t>POLYSHAFT</t>
  </si>
  <si>
    <t>8483 10 3900</t>
  </si>
  <si>
    <t>POMOLUX</t>
  </si>
  <si>
    <t>POWER CORD</t>
  </si>
  <si>
    <t>POWER SPLITTER</t>
  </si>
  <si>
    <t>POWER SUPPLY</t>
  </si>
  <si>
    <t>PRINTED CIRCUITS</t>
  </si>
  <si>
    <t>PROBE</t>
  </si>
  <si>
    <t>50:1</t>
  </si>
  <si>
    <t>PROFILE</t>
  </si>
  <si>
    <t>8102 95 0000</t>
  </si>
  <si>
    <t>PULLEY</t>
  </si>
  <si>
    <t>8483 50 0000</t>
  </si>
  <si>
    <t>RECEIVER</t>
  </si>
  <si>
    <t>8525 80 5900</t>
  </si>
  <si>
    <t>RECEPTACLE</t>
  </si>
  <si>
    <t>8481 80 9900</t>
  </si>
  <si>
    <t>RECTIFIER</t>
  </si>
  <si>
    <t xml:space="preserve">8504 40 3000 </t>
  </si>
  <si>
    <t>REGULATORS</t>
  </si>
  <si>
    <t>8410  90 0000</t>
  </si>
  <si>
    <t>RELAY</t>
  </si>
  <si>
    <t>8536 41 9900</t>
  </si>
  <si>
    <t>RELAY CABLE</t>
  </si>
  <si>
    <t>8544 49 3200</t>
  </si>
  <si>
    <t>RESISTOR</t>
  </si>
  <si>
    <t>8533 40 0000</t>
  </si>
  <si>
    <t>RETENTION MODULE</t>
  </si>
  <si>
    <t>8517 18 0000</t>
  </si>
  <si>
    <t>8471 90 9000</t>
  </si>
  <si>
    <t>RF SWITCH</t>
  </si>
  <si>
    <t>RING</t>
  </si>
  <si>
    <t>9017 90 9000</t>
  </si>
  <si>
    <t>8:1</t>
  </si>
  <si>
    <t>RUBBER</t>
  </si>
  <si>
    <t>4008 19 0000</t>
  </si>
  <si>
    <t>SAW BLADE</t>
  </si>
  <si>
    <t>8202 91 0000</t>
  </si>
  <si>
    <t>SCANNER</t>
  </si>
  <si>
    <t>8443 31 9900</t>
  </si>
  <si>
    <t>SCREW</t>
  </si>
  <si>
    <t>7318 14 9000</t>
  </si>
  <si>
    <t>SEMICONDUCTOR DEVICES</t>
  </si>
  <si>
    <t>8541 50 0000</t>
  </si>
  <si>
    <t>SENSOR</t>
  </si>
  <si>
    <t>8548 90 1000</t>
  </si>
  <si>
    <t>SENSOR CONTROLLING</t>
  </si>
  <si>
    <t>9032 90 9000</t>
  </si>
  <si>
    <t>SHAFT/ THOMSON SHAFT</t>
  </si>
  <si>
    <t>SHEET (TRANSPARENT PLASTIC)</t>
  </si>
  <si>
    <t>3920 20 9900</t>
  </si>
  <si>
    <t>SHIELDING BAG/BOX</t>
  </si>
  <si>
    <t>SIGNAL GENERATORS</t>
  </si>
  <si>
    <t>8543 20 0000</t>
  </si>
  <si>
    <t>SILENCER</t>
  </si>
  <si>
    <t>8714 10 9000</t>
  </si>
  <si>
    <t>SIMULATOR</t>
  </si>
  <si>
    <t>8805 21 0000</t>
  </si>
  <si>
    <t>SLIDE</t>
  </si>
  <si>
    <t>SOCKET/ IC SOCKET</t>
  </si>
  <si>
    <t>8536 69 9900</t>
  </si>
  <si>
    <t>SOLDER BAR</t>
  </si>
  <si>
    <t>8003 00 1000</t>
  </si>
  <si>
    <t>SOLDER FLUX/ FLUX</t>
  </si>
  <si>
    <t>3810 90 0000</t>
  </si>
  <si>
    <t>SOLDER PASTE</t>
  </si>
  <si>
    <t>SOLDER WIRE</t>
  </si>
  <si>
    <t>8003 00 9000</t>
  </si>
  <si>
    <t xml:space="preserve">SPACER </t>
  </si>
  <si>
    <t>8548 90 9000</t>
  </si>
  <si>
    <t>SPIRAL WRAP</t>
  </si>
  <si>
    <t>7305 19 9000</t>
  </si>
  <si>
    <t>SPRING</t>
  </si>
  <si>
    <t>7419 99 4000</t>
  </si>
  <si>
    <t>SPUR GEAR</t>
  </si>
  <si>
    <t>6505 00 9000</t>
  </si>
  <si>
    <t>STAINLESS STEEL ROD</t>
  </si>
  <si>
    <t>7221 00 0000</t>
  </si>
  <si>
    <t>STARTERS FOR ELECTRIC MOTORS</t>
  </si>
  <si>
    <t>8511 30 9900</t>
  </si>
  <si>
    <t>STATIC DISSIPATIVE TOP LAMINATE</t>
  </si>
  <si>
    <t>3926 90 9900</t>
  </si>
  <si>
    <t xml:space="preserve">STRECH FILM/ SHRINK FILM </t>
  </si>
  <si>
    <t>STRUCTURE BEARING</t>
  </si>
  <si>
    <t xml:space="preserve">4016 99 7000 </t>
  </si>
  <si>
    <t>SWITCH</t>
  </si>
  <si>
    <t>TAPE</t>
  </si>
  <si>
    <t>3919 10 1000</t>
  </si>
  <si>
    <t>TEFLON</t>
  </si>
  <si>
    <t>3920 30 9200</t>
  </si>
  <si>
    <t>THERMO</t>
  </si>
  <si>
    <t>8419 39 1900</t>
  </si>
  <si>
    <t>THINNER</t>
  </si>
  <si>
    <t>3814 00 0020</t>
  </si>
  <si>
    <t>TITANIUM PLATE</t>
    <phoneticPr fontId="0" type="noConversion"/>
  </si>
  <si>
    <t>8108 90 9900</t>
  </si>
  <si>
    <t>TOOL STEEL/ STEEL STRUCTURE</t>
  </si>
  <si>
    <t>7224 90 0000</t>
  </si>
  <si>
    <t>TORLON</t>
  </si>
  <si>
    <t>TRANSFORMER</t>
  </si>
  <si>
    <t>8504 31 9200</t>
  </si>
  <si>
    <t>TRANSISTORS</t>
  </si>
  <si>
    <t>8541 29 0000</t>
  </si>
  <si>
    <t>TRANSMITOR</t>
  </si>
  <si>
    <t>TRAY</t>
  </si>
  <si>
    <t>TUBING</t>
  </si>
  <si>
    <t>7304 24 9000</t>
  </si>
  <si>
    <t>TUBING /SLEEVING</t>
  </si>
  <si>
    <t>7304 90 9000</t>
  </si>
  <si>
    <t>VACUUM PUMP</t>
  </si>
  <si>
    <t>8414  10 0000</t>
  </si>
  <si>
    <t>VACUUM SWITCH</t>
  </si>
  <si>
    <t>8536 20 9900</t>
  </si>
  <si>
    <t>VALVE-SOLENOID</t>
  </si>
  <si>
    <t>8481 10 9900</t>
  </si>
  <si>
    <t>VARIABLE OR ADJUSTABLE CAPACITOR</t>
  </si>
  <si>
    <t>VARIABLE RESISTORS</t>
  </si>
  <si>
    <t>VIISION PARTS / CAMERA PARTS</t>
  </si>
  <si>
    <t>8529 10 6010</t>
  </si>
  <si>
    <t>14:1</t>
  </si>
  <si>
    <t>VULCANISED RUBBER WITH FITTING</t>
  </si>
  <si>
    <t>4009 12 9000</t>
  </si>
  <si>
    <t>WASHER</t>
  </si>
  <si>
    <t>7318 21 0000</t>
  </si>
  <si>
    <t>WIRE</t>
  </si>
  <si>
    <t>WOODEN CRATE</t>
  </si>
  <si>
    <t>4415 10 0000</t>
  </si>
  <si>
    <t>Jumlah</t>
    <phoneticPr fontId="0" type="noConversion"/>
  </si>
  <si>
    <t>Jumlah Besar</t>
  </si>
  <si>
    <t>Saya memperakui bahawa segala maklumat-maklumat yang diberi di atas adalah betul dan benar.</t>
  </si>
  <si>
    <t>Permohonan diluluskan / tidak diluluskan</t>
  </si>
  <si>
    <t>MS. CHONG SHAW PEAH</t>
  </si>
  <si>
    <t>(Nama dan Tanda tangan Pegawai Syarikat Bertauliah)</t>
  </si>
  <si>
    <t>(Nama dan Tanda tangan Pegawai Kanan Kastam)</t>
  </si>
  <si>
    <t>No.Kad Pengenalan : 7240601-02-5208</t>
  </si>
  <si>
    <t>PAINT</t>
  </si>
  <si>
    <t>7210 70 9190</t>
  </si>
  <si>
    <t>PLATE</t>
  </si>
  <si>
    <t>8306 21 0000</t>
  </si>
  <si>
    <t>GAS OXGEN/ARGON/OFN/CO2/N2</t>
  </si>
  <si>
    <t>2804 69 0000</t>
  </si>
  <si>
    <t>ALUMINIUM FLAT BAR/SQUARE BAR</t>
  </si>
  <si>
    <t>3208 90 9000</t>
  </si>
  <si>
    <t>PLASTIK BLOCK</t>
  </si>
  <si>
    <t xml:space="preserve">2710 19 9000 </t>
  </si>
  <si>
    <t>LUBRICANTS</t>
  </si>
  <si>
    <t>NON ESD PEEK</t>
  </si>
  <si>
    <t>8484 90 0000</t>
  </si>
  <si>
    <t>BAKELITE</t>
  </si>
  <si>
    <t>3920 94 1000</t>
  </si>
  <si>
    <t>NICKLE -PHOSPHORUS</t>
  </si>
  <si>
    <t>3815 11 0000</t>
  </si>
  <si>
    <t>SULPHURIC ACID</t>
  </si>
  <si>
    <t>2807 00 0000</t>
  </si>
  <si>
    <t>3204 19 0000</t>
  </si>
  <si>
    <t xml:space="preserve">ZINC OXIDE </t>
  </si>
  <si>
    <t>2817 00 1000</t>
  </si>
  <si>
    <t>CHROMIUM</t>
  </si>
  <si>
    <t>2833 29 3000</t>
  </si>
  <si>
    <t>2806 10 0000</t>
  </si>
  <si>
    <t>COLOUR DYES</t>
  </si>
  <si>
    <t>HYDROCHLORIC ACID</t>
  </si>
  <si>
    <t xml:space="preserve">Tarikh : </t>
  </si>
  <si>
    <t>WOODEN TABLE</t>
  </si>
  <si>
    <t>9403 60 9000</t>
  </si>
  <si>
    <t>CONVERTER</t>
  </si>
  <si>
    <t>MONITOR</t>
  </si>
  <si>
    <t>PANEL</t>
  </si>
  <si>
    <t>PEEK</t>
  </si>
  <si>
    <t>8454 10 0000</t>
  </si>
  <si>
    <t>4810 14 1100</t>
  </si>
  <si>
    <t>4418 99 1000</t>
  </si>
  <si>
    <t>PLASTIC</t>
  </si>
  <si>
    <t>3907 20 1000</t>
  </si>
  <si>
    <t>POLYPROPYLENE</t>
  </si>
  <si>
    <t>CONTROLLER</t>
  </si>
  <si>
    <t>HELICAL SPRINGS</t>
  </si>
  <si>
    <t>ACTUATOR</t>
  </si>
  <si>
    <t>8473 30 9000</t>
  </si>
  <si>
    <t>MEMORY CHIP</t>
  </si>
  <si>
    <t>8542 31 0000</t>
  </si>
  <si>
    <t>CPU</t>
  </si>
  <si>
    <t>FAN</t>
  </si>
  <si>
    <t>HEATSINK</t>
  </si>
  <si>
    <t>8473 39 9000</t>
  </si>
  <si>
    <t>KEYBOARD</t>
  </si>
  <si>
    <t>MICROCHIP</t>
  </si>
  <si>
    <t>MICROPHONE</t>
  </si>
  <si>
    <t>8518 10 1100</t>
  </si>
  <si>
    <t>RUBBER GROMMET</t>
  </si>
  <si>
    <t>4016 99 5400</t>
  </si>
  <si>
    <t>TRANSCEIVER</t>
  </si>
  <si>
    <t>8541 30 0000</t>
  </si>
  <si>
    <t>Disemak:</t>
  </si>
  <si>
    <t>8544 30 9900</t>
  </si>
  <si>
    <t xml:space="preserve">SENARAI BAHAN MENTAH/ KOMPONEN/ ALAT BANTU PENGILANGAN/ PERALATAN CLEANROOM </t>
  </si>
  <si>
    <t>MICRO USB</t>
  </si>
  <si>
    <t>7601 20 0000</t>
  </si>
  <si>
    <t>HELICAL SPRING</t>
  </si>
  <si>
    <t>ROBOTIC PART</t>
  </si>
  <si>
    <t>P24/J25/J15</t>
  </si>
  <si>
    <t xml:space="preserve">SENARAI MESIN-MESIN DAN PERALATAN YANG DIIMPORT/BELIAN TEMPATAN </t>
  </si>
  <si>
    <t>UNTUK DIGUNAKAN DI DALAM GUDANG PENGILANGAN BERLESEN</t>
  </si>
  <si>
    <t>KE.PB (83) 264/03-201 KLT 2 (               )</t>
  </si>
  <si>
    <t xml:space="preserve">Permohonan      : </t>
  </si>
  <si>
    <t>Diluluskan</t>
  </si>
  <si>
    <t xml:space="preserve">Tidak Diluluskan </t>
  </si>
  <si>
    <t xml:space="preserve">Nama                : </t>
  </si>
  <si>
    <t>No Kad Pengenalan  : 7240601-02-5208</t>
  </si>
  <si>
    <t>Nama          : MS. CHONG SHAW PEAH</t>
  </si>
  <si>
    <t xml:space="preserve">Tanda tangan Pegawai Kanan Kastam: </t>
  </si>
  <si>
    <t>Tarikh:</t>
  </si>
  <si>
    <t>8537 10 9900</t>
  </si>
  <si>
    <t>7320 10 9000</t>
  </si>
  <si>
    <t>PLASTIC POLYPROPYLENE</t>
  </si>
  <si>
    <t>5404 12 0000</t>
  </si>
  <si>
    <t>8479 79 0000</t>
  </si>
  <si>
    <t>TEMPOH: DARI 09-03-2020 HINGGA 31-01-2021</t>
  </si>
  <si>
    <t>CABINET</t>
  </si>
  <si>
    <t>JUNCTION BOX</t>
  </si>
  <si>
    <t>TRUNKING</t>
  </si>
  <si>
    <t>CABLE GROMMET</t>
  </si>
  <si>
    <t>ELECTRICAL INSULATOR HOODS</t>
  </si>
  <si>
    <t>CONDUCTOR RAIL</t>
  </si>
  <si>
    <t>COLLECTOR</t>
  </si>
  <si>
    <t>TEMPOH: DARI 20-07-2020 HINGGA 31-01-2021</t>
  </si>
  <si>
    <t>Bahan Mentah</t>
  </si>
  <si>
    <t>ROBOTIC PARTS</t>
  </si>
  <si>
    <t>7320 20 9000</t>
  </si>
  <si>
    <t>4016 99 5300</t>
  </si>
  <si>
    <t>8471 80 9000</t>
  </si>
  <si>
    <t>8536 90 9000</t>
  </si>
  <si>
    <t>8544 49 2900</t>
  </si>
  <si>
    <t>4016 93 1000</t>
  </si>
  <si>
    <t>PRESSBRAKE TOP &amp; BOTTOM</t>
  </si>
  <si>
    <t>TEMPOH: DARI 24-11-2020 HINGGA 31-01-2021</t>
  </si>
  <si>
    <t>TEMPOH: DARI  01-02-2021  HINGGA 31-01-2022</t>
  </si>
  <si>
    <t>PRESS BRAKE TOP &amp; BOTTOM</t>
  </si>
  <si>
    <t>8207 30 0000</t>
  </si>
  <si>
    <t>3925 90 0000</t>
  </si>
  <si>
    <t>RUBBER ROLLER</t>
  </si>
  <si>
    <t>4016 99 5100</t>
  </si>
  <si>
    <t>METER</t>
  </si>
  <si>
    <t>9028 20 9000</t>
  </si>
  <si>
    <t>LED LAMP</t>
  </si>
  <si>
    <t>8539 50 0000</t>
  </si>
  <si>
    <t>8504 50 1000</t>
  </si>
  <si>
    <t>8504 90 2000</t>
  </si>
  <si>
    <t>8412 31 0000</t>
  </si>
  <si>
    <t>ATTENUATOR</t>
  </si>
  <si>
    <t>8536 41 2000</t>
  </si>
  <si>
    <t>8538 10 1200</t>
  </si>
  <si>
    <t>LINEAR ACTUATOR</t>
  </si>
  <si>
    <t>8412 29 0000</t>
  </si>
  <si>
    <t xml:space="preserve">LED  </t>
  </si>
  <si>
    <t>8541 40 1000</t>
  </si>
  <si>
    <t>OPTOCOUPLER</t>
  </si>
  <si>
    <t>SEAL</t>
  </si>
  <si>
    <t>4016 99 9900</t>
  </si>
  <si>
    <t>STOPPER</t>
  </si>
  <si>
    <t>7010 20 0000</t>
  </si>
  <si>
    <t>TERMINAL BLOCK</t>
  </si>
  <si>
    <t>VACUUM PAD</t>
  </si>
  <si>
    <t>8477 10 3900</t>
  </si>
  <si>
    <t>BASE PLATE/GROUND PLATE/PLATES</t>
  </si>
  <si>
    <t>BATTERY</t>
  </si>
  <si>
    <t>TITANIUM PLATE</t>
  </si>
  <si>
    <t>SHEET (PLASTIC)</t>
  </si>
  <si>
    <t>TAP BUSH</t>
  </si>
  <si>
    <t>CONTROLLER CABINET</t>
  </si>
  <si>
    <t>POLYPROPYLENE BLOCK</t>
  </si>
  <si>
    <t xml:space="preserve">SEMI GROSS GRAY </t>
  </si>
  <si>
    <t>CATALYST</t>
  </si>
  <si>
    <t>POLYURETHANE REDUCER</t>
  </si>
  <si>
    <t>PRINTED CIRCUIT BOARD ASSEMBLED</t>
  </si>
  <si>
    <t>PRINTERD CIRCUITS BOARD</t>
  </si>
  <si>
    <t>TUBE FOR SIGNAL</t>
  </si>
  <si>
    <t>3603 00 1000</t>
  </si>
  <si>
    <t>3917 23 0000</t>
  </si>
  <si>
    <t>TUBE OF PLASTICS</t>
  </si>
  <si>
    <t>WOODEN FLAT CURFACE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</si>
</sst>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#,##0.00_ "/>
    <numFmt numFmtId="167" formatCode="#,##0_ "/>
  </numFmts>
  <fonts count="13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Open Sans"/>
      <family val="2"/>
    </font>
    <font>
      <sz val="9"/>
      <name val="Calibri"/>
      <family val="2"/>
    </font>
    <font>
      <sz val="10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3" fontId="3" fillId="0" borderId="7" xfId="0" applyNumberFormat="1" applyFont="1" applyFill="1" applyBorder="1" applyAlignment="1">
      <alignment horizontal="center"/>
    </xf>
    <xf numFmtId="3" fontId="3" fillId="0" borderId="7" xfId="0" applyNumberFormat="1" applyFont="1" applyFill="1" applyBorder="1"/>
    <xf numFmtId="164" fontId="3" fillId="0" borderId="7" xfId="0" quotePrefix="1" applyNumberFormat="1" applyFont="1" applyFill="1" applyBorder="1" applyAlignment="1">
      <alignment horizontal="center"/>
    </xf>
    <xf numFmtId="40" fontId="3" fillId="0" borderId="7" xfId="0" applyNumberFormat="1" applyFont="1" applyFill="1" applyBorder="1"/>
    <xf numFmtId="165" fontId="3" fillId="0" borderId="7" xfId="0" applyNumberFormat="1" applyFont="1" applyFill="1" applyBorder="1"/>
    <xf numFmtId="166" fontId="3" fillId="0" borderId="7" xfId="0" applyNumberFormat="1" applyFont="1" applyBorder="1"/>
    <xf numFmtId="0" fontId="3" fillId="0" borderId="8" xfId="0" applyFont="1" applyBorder="1" applyAlignment="1">
      <alignment horizontal="center"/>
    </xf>
    <xf numFmtId="0" fontId="4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3" fontId="3" fillId="0" borderId="10" xfId="0" applyNumberFormat="1" applyFont="1" applyFill="1" applyBorder="1"/>
    <xf numFmtId="164" fontId="3" fillId="0" borderId="10" xfId="0" quotePrefix="1" applyNumberFormat="1" applyFont="1" applyFill="1" applyBorder="1" applyAlignment="1">
      <alignment horizontal="center"/>
    </xf>
    <xf numFmtId="40" fontId="3" fillId="0" borderId="10" xfId="0" applyNumberFormat="1" applyFont="1" applyFill="1" applyBorder="1"/>
    <xf numFmtId="165" fontId="3" fillId="0" borderId="10" xfId="0" applyNumberFormat="1" applyFont="1" applyFill="1" applyBorder="1"/>
    <xf numFmtId="166" fontId="3" fillId="0" borderId="10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167" fontId="3" fillId="0" borderId="10" xfId="0" applyNumberFormat="1" applyFont="1" applyBorder="1"/>
    <xf numFmtId="167" fontId="3" fillId="0" borderId="10" xfId="0" quotePrefix="1" applyNumberFormat="1" applyFont="1" applyBorder="1" applyAlignment="1">
      <alignment horizontal="center"/>
    </xf>
    <xf numFmtId="40" fontId="3" fillId="0" borderId="10" xfId="0" applyNumberFormat="1" applyFont="1" applyBorder="1"/>
    <xf numFmtId="10" fontId="3" fillId="0" borderId="10" xfId="0" applyNumberFormat="1" applyFont="1" applyBorder="1"/>
    <xf numFmtId="3" fontId="3" fillId="0" borderId="10" xfId="0" applyNumberFormat="1" applyFont="1" applyBorder="1"/>
    <xf numFmtId="4" fontId="3" fillId="0" borderId="10" xfId="0" applyNumberFormat="1" applyFont="1" applyFill="1" applyBorder="1"/>
    <xf numFmtId="167" fontId="3" fillId="0" borderId="10" xfId="0" applyNumberFormat="1" applyFont="1" applyBorder="1" applyAlignment="1">
      <alignment horizontal="center"/>
    </xf>
    <xf numFmtId="38" fontId="3" fillId="0" borderId="10" xfId="0" applyNumberFormat="1" applyFont="1" applyBorder="1"/>
    <xf numFmtId="4" fontId="3" fillId="0" borderId="10" xfId="0" applyNumberFormat="1" applyFont="1" applyBorder="1"/>
    <xf numFmtId="165" fontId="3" fillId="0" borderId="10" xfId="0" applyNumberFormat="1" applyFont="1" applyBorder="1"/>
    <xf numFmtId="2" fontId="3" fillId="0" borderId="10" xfId="0" applyNumberFormat="1" applyFont="1" applyBorder="1"/>
    <xf numFmtId="10" fontId="3" fillId="0" borderId="10" xfId="0" quotePrefix="1" applyNumberFormat="1" applyFont="1" applyBorder="1" applyAlignment="1">
      <alignment horizontal="center"/>
    </xf>
    <xf numFmtId="0" fontId="5" fillId="0" borderId="10" xfId="0" applyFont="1" applyBorder="1"/>
    <xf numFmtId="0" fontId="6" fillId="0" borderId="10" xfId="0" applyFont="1" applyBorder="1"/>
    <xf numFmtId="20" fontId="3" fillId="0" borderId="10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0" borderId="12" xfId="0" quotePrefix="1" applyNumberFormat="1" applyFont="1" applyFill="1" applyBorder="1" applyAlignment="1">
      <alignment horizontal="center"/>
    </xf>
    <xf numFmtId="40" fontId="3" fillId="0" borderId="12" xfId="0" applyNumberFormat="1" applyFont="1" applyBorder="1"/>
    <xf numFmtId="10" fontId="3" fillId="0" borderId="12" xfId="0" applyNumberFormat="1" applyFont="1" applyBorder="1"/>
    <xf numFmtId="166" fontId="3" fillId="0" borderId="12" xfId="0" applyNumberFormat="1" applyFont="1" applyBorder="1"/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1" fillId="0" borderId="15" xfId="0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4" fontId="0" fillId="0" borderId="18" xfId="0" applyNumberFormat="1" applyBorder="1"/>
    <xf numFmtId="4" fontId="0" fillId="0" borderId="17" xfId="0" applyNumberFormat="1" applyBorder="1" applyAlignment="1">
      <alignment horizontal="center"/>
    </xf>
    <xf numFmtId="4" fontId="0" fillId="0" borderId="17" xfId="0" applyNumberFormat="1" applyBorder="1"/>
    <xf numFmtId="4" fontId="0" fillId="0" borderId="19" xfId="0" applyNumberFormat="1" applyBorder="1"/>
    <xf numFmtId="0" fontId="0" fillId="0" borderId="20" xfId="0" applyBorder="1"/>
    <xf numFmtId="0" fontId="1" fillId="0" borderId="21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3" fontId="0" fillId="0" borderId="23" xfId="0" applyNumberFormat="1" applyBorder="1"/>
    <xf numFmtId="4" fontId="0" fillId="0" borderId="23" xfId="0" applyNumberFormat="1" applyBorder="1" applyAlignment="1">
      <alignment horizontal="center"/>
    </xf>
    <xf numFmtId="4" fontId="0" fillId="0" borderId="23" xfId="0" applyNumberFormat="1" applyBorder="1"/>
    <xf numFmtId="4" fontId="0" fillId="0" borderId="24" xfId="0" applyNumberFormat="1" applyBorder="1"/>
    <xf numFmtId="0" fontId="1" fillId="0" borderId="0" xfId="0" applyFont="1" applyAlignment="1">
      <alignment horizontal="right"/>
    </xf>
    <xf numFmtId="0" fontId="0" fillId="0" borderId="0" xfId="0" applyBorder="1"/>
    <xf numFmtId="167" fontId="0" fillId="0" borderId="0" xfId="0" applyNumberFormat="1" applyBorder="1"/>
    <xf numFmtId="40" fontId="0" fillId="0" borderId="0" xfId="0" applyNumberFormat="1" applyBorder="1"/>
    <xf numFmtId="166" fontId="0" fillId="0" borderId="0" xfId="0" applyNumberFormat="1" applyBorder="1"/>
    <xf numFmtId="0" fontId="0" fillId="0" borderId="25" xfId="0" applyBorder="1"/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8" fillId="0" borderId="10" xfId="0" applyFont="1" applyBorder="1"/>
    <xf numFmtId="0" fontId="3" fillId="0" borderId="12" xfId="0" applyFont="1" applyBorder="1"/>
    <xf numFmtId="0" fontId="3" fillId="0" borderId="0" xfId="0" applyFont="1" applyFill="1" applyBorder="1"/>
    <xf numFmtId="167" fontId="3" fillId="0" borderId="12" xfId="0" applyNumberFormat="1" applyFont="1" applyBorder="1"/>
    <xf numFmtId="10" fontId="3" fillId="0" borderId="12" xfId="0" quotePrefix="1" applyNumberFormat="1" applyFont="1" applyBorder="1" applyAlignment="1">
      <alignment horizontal="center"/>
    </xf>
    <xf numFmtId="4" fontId="3" fillId="0" borderId="12" xfId="0" applyNumberFormat="1" applyFont="1" applyBorder="1"/>
    <xf numFmtId="3" fontId="8" fillId="0" borderId="10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7" fontId="8" fillId="0" borderId="10" xfId="0" applyNumberFormat="1" applyFont="1" applyBorder="1"/>
    <xf numFmtId="164" fontId="8" fillId="0" borderId="10" xfId="0" quotePrefix="1" applyNumberFormat="1" applyFont="1" applyFill="1" applyBorder="1" applyAlignment="1">
      <alignment horizontal="center"/>
    </xf>
    <xf numFmtId="4" fontId="8" fillId="0" borderId="10" xfId="0" applyNumberFormat="1" applyFont="1" applyBorder="1"/>
    <xf numFmtId="10" fontId="8" fillId="0" borderId="10" xfId="0" applyNumberFormat="1" applyFont="1" applyBorder="1"/>
    <xf numFmtId="166" fontId="8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164" fontId="8" fillId="0" borderId="12" xfId="0" quotePrefix="1" applyNumberFormat="1" applyFont="1" applyFill="1" applyBorder="1" applyAlignment="1">
      <alignment horizontal="center"/>
    </xf>
    <xf numFmtId="166" fontId="8" fillId="0" borderId="12" xfId="0" applyNumberFormat="1" applyFont="1" applyBorder="1"/>
    <xf numFmtId="0" fontId="11" fillId="0" borderId="10" xfId="0" applyFont="1" applyBorder="1"/>
    <xf numFmtId="0" fontId="11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167" fontId="12" fillId="0" borderId="10" xfId="0" applyNumberFormat="1" applyFont="1" applyBorder="1"/>
    <xf numFmtId="167" fontId="12" fillId="0" borderId="10" xfId="0" quotePrefix="1" applyNumberFormat="1" applyFont="1" applyBorder="1" applyAlignment="1">
      <alignment horizontal="center"/>
    </xf>
    <xf numFmtId="40" fontId="12" fillId="0" borderId="10" xfId="0" applyNumberFormat="1" applyFont="1" applyBorder="1"/>
    <xf numFmtId="10" fontId="12" fillId="0" borderId="10" xfId="0" applyNumberFormat="1" applyFont="1" applyBorder="1"/>
    <xf numFmtId="166" fontId="12" fillId="0" borderId="10" xfId="0" applyNumberFormat="1" applyFont="1" applyBorder="1"/>
    <xf numFmtId="0" fontId="12" fillId="0" borderId="11" xfId="0" applyFont="1" applyBorder="1" applyAlignment="1">
      <alignment horizontal="center"/>
    </xf>
    <xf numFmtId="10" fontId="12" fillId="0" borderId="10" xfId="0" quotePrefix="1" applyNumberFormat="1" applyFon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0" fillId="0" borderId="30" xfId="0" applyBorder="1"/>
    <xf numFmtId="3" fontId="3" fillId="0" borderId="10" xfId="0" applyNumberFormat="1" applyFont="1" applyBorder="1" applyAlignment="1">
      <alignment horizontal="center"/>
    </xf>
    <xf numFmtId="3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8" xfId="0" applyFont="1" applyBorder="1"/>
    <xf numFmtId="3" fontId="11" fillId="0" borderId="10" xfId="0" applyNumberFormat="1" applyFont="1" applyBorder="1" applyAlignment="1">
      <alignment horizontal="right"/>
    </xf>
    <xf numFmtId="40" fontId="11" fillId="0" borderId="10" xfId="0" applyNumberFormat="1" applyFont="1" applyBorder="1" applyAlignment="1">
      <alignment horizontal="right"/>
    </xf>
    <xf numFmtId="166" fontId="11" fillId="0" borderId="10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164" fontId="11" fillId="0" borderId="10" xfId="0" quotePrefix="1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164" fontId="3" fillId="0" borderId="10" xfId="0" quotePrefix="1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8" fillId="0" borderId="10" xfId="0" quotePrefix="1" applyNumberFormat="1" applyFont="1" applyBorder="1" applyAlignment="1">
      <alignment horizontal="center"/>
    </xf>
    <xf numFmtId="167" fontId="0" fillId="0" borderId="0" xfId="0" applyNumberFormat="1"/>
    <xf numFmtId="40" fontId="0" fillId="0" borderId="0" xfId="0" applyNumberFormat="1"/>
    <xf numFmtId="166" fontId="0" fillId="0" borderId="0" xfId="0" applyNumberFormat="1"/>
    <xf numFmtId="0" fontId="0" fillId="0" borderId="31" xfId="0" applyBorder="1"/>
    <xf numFmtId="0" fontId="0" fillId="0" borderId="32" xfId="0" applyBorder="1"/>
    <xf numFmtId="0" fontId="0" fillId="0" borderId="0" xfId="0" applyAlignment="1">
      <alignment horizontal="center" vertical="center"/>
    </xf>
    <xf numFmtId="166" fontId="3" fillId="0" borderId="10" xfId="0" applyNumberFormat="1" applyFont="1" applyBorder="1" applyAlignment="1">
      <alignment horizontal="right"/>
    </xf>
    <xf numFmtId="166" fontId="3" fillId="0" borderId="10" xfId="0" applyNumberFormat="1" applyFont="1" applyBorder="1" applyAlignment="1"/>
    <xf numFmtId="3" fontId="3" fillId="0" borderId="10" xfId="0" applyNumberFormat="1" applyFont="1" applyBorder="1" applyAlignment="1">
      <alignment horizontal="right"/>
    </xf>
    <xf numFmtId="167" fontId="3" fillId="0" borderId="10" xfId="0" applyNumberFormat="1" applyFont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0" fontId="11" fillId="0" borderId="10" xfId="0" applyFont="1" applyFill="1" applyBorder="1"/>
    <xf numFmtId="0" fontId="11" fillId="0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3" fillId="0" borderId="10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167" fontId="3" fillId="0" borderId="10" xfId="0" applyNumberFormat="1" applyFont="1" applyBorder="1"/>
    <xf numFmtId="10" fontId="3" fillId="0" borderId="10" xfId="0" applyNumberFormat="1" applyFont="1" applyBorder="1"/>
    <xf numFmtId="4" fontId="3" fillId="0" borderId="10" xfId="0" applyNumberFormat="1" applyFont="1" applyBorder="1"/>
    <xf numFmtId="10" fontId="3" fillId="0" borderId="10" xfId="0" quotePrefix="1" applyNumberFormat="1" applyFont="1" applyBorder="1" applyAlignment="1">
      <alignment horizontal="center"/>
    </xf>
    <xf numFmtId="20" fontId="3" fillId="0" borderId="10" xfId="0" quotePrefix="1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8" fillId="0" borderId="12" xfId="0" quotePrefix="1" applyNumberFormat="1" applyFont="1" applyFill="1" applyBorder="1" applyAlignment="1">
      <alignment horizontal="center"/>
    </xf>
    <xf numFmtId="166" fontId="8" fillId="0" borderId="12" xfId="0" applyNumberFormat="1" applyFont="1" applyBorder="1"/>
    <xf numFmtId="0" fontId="11" fillId="0" borderId="10" xfId="0" applyFont="1" applyBorder="1"/>
    <xf numFmtId="0" fontId="11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/>
    <xf numFmtId="0" fontId="3" fillId="0" borderId="3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35" xfId="0" applyFont="1" applyBorder="1" applyAlignment="1">
      <alignment horizontal="right"/>
    </xf>
    <xf numFmtId="0" fontId="3" fillId="0" borderId="20" xfId="0" applyFont="1" applyBorder="1" applyAlignment="1">
      <alignment horizontal="center"/>
    </xf>
    <xf numFmtId="0" fontId="1" fillId="0" borderId="36" xfId="0" applyFont="1" applyBorder="1" applyAlignment="1">
      <alignment horizontal="right"/>
    </xf>
    <xf numFmtId="0" fontId="3" fillId="0" borderId="3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49</xdr:row>
      <xdr:rowOff>0</xdr:rowOff>
    </xdr:from>
    <xdr:to>
      <xdr:col>9</xdr:col>
      <xdr:colOff>666749</xdr:colOff>
      <xdr:row>50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89B727E-C5D2-4838-8951-F42D5E6CA35C}"/>
            </a:ext>
          </a:extLst>
        </xdr:cNvPr>
        <xdr:cNvSpPr/>
      </xdr:nvSpPr>
      <xdr:spPr>
        <a:xfrm>
          <a:off x="10020299" y="8972550"/>
          <a:ext cx="314325" cy="247650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333374</xdr:colOff>
      <xdr:row>48</xdr:row>
      <xdr:rowOff>238125</xdr:rowOff>
    </xdr:from>
    <xdr:to>
      <xdr:col>7</xdr:col>
      <xdr:colOff>647699</xdr:colOff>
      <xdr:row>49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5DFFDE9-1C04-42C0-AAFB-3596FD3186AE}"/>
            </a:ext>
          </a:extLst>
        </xdr:cNvPr>
        <xdr:cNvSpPr/>
      </xdr:nvSpPr>
      <xdr:spPr>
        <a:xfrm>
          <a:off x="8572499" y="8963025"/>
          <a:ext cx="314325" cy="247650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FF24-99D6-402C-8DB3-1725B0E5EE92}">
  <sheetPr>
    <pageSetUpPr fitToPage="1"/>
  </sheetPr>
  <dimension ref="A2:L290"/>
  <sheetViews>
    <sheetView tabSelected="1" topLeftCell="A193" zoomScaleNormal="100" workbookViewId="0">
      <selection activeCell="A205" sqref="A205:L254"/>
    </sheetView>
  </sheetViews>
  <sheetFormatPr defaultRowHeight="12.75" x14ac:dyDescent="0.15"/>
  <cols>
    <col min="1" max="1" width="4.44921875" bestFit="1" customWidth="1"/>
    <col min="2" max="2" width="37.7578125" bestFit="1" customWidth="1"/>
    <col min="3" max="3" width="15.23828125" bestFit="1" customWidth="1"/>
    <col min="4" max="4" width="11.0546875" customWidth="1"/>
    <col min="5" max="5" width="21.7109375" bestFit="1" customWidth="1"/>
    <col min="7" max="7" width="14.6953125" bestFit="1" customWidth="1"/>
    <col min="9" max="9" width="18.609375" bestFit="1" customWidth="1"/>
    <col min="10" max="10" width="22.11328125" bestFit="1" customWidth="1"/>
    <col min="11" max="11" width="23.19140625" bestFit="1" customWidth="1"/>
    <col min="12" max="12" width="27.23828125" bestFit="1" customWidth="1"/>
  </cols>
  <sheetData>
    <row r="2" spans="1:12" ht="13.5" thickBot="1" x14ac:dyDescent="0.2"/>
    <row r="3" spans="1:12" x14ac:dyDescent="0.15">
      <c r="A3" s="165" t="s">
        <v>9</v>
      </c>
      <c r="B3" s="167" t="s">
        <v>10</v>
      </c>
      <c r="C3" s="167" t="s">
        <v>11</v>
      </c>
      <c r="D3" s="167" t="s">
        <v>12</v>
      </c>
      <c r="E3" s="167" t="s">
        <v>13</v>
      </c>
      <c r="F3" s="167" t="s">
        <v>14</v>
      </c>
      <c r="G3" s="167" t="s">
        <v>15</v>
      </c>
      <c r="H3" s="170" t="s">
        <v>16</v>
      </c>
      <c r="I3" s="167" t="s">
        <v>17</v>
      </c>
      <c r="J3" s="167" t="s">
        <v>18</v>
      </c>
      <c r="K3" s="167" t="s">
        <v>19</v>
      </c>
      <c r="L3" s="163" t="s">
        <v>20</v>
      </c>
    </row>
    <row r="4" spans="1:12" ht="60.75" customHeight="1" thickBot="1" x14ac:dyDescent="0.2">
      <c r="A4" s="166"/>
      <c r="B4" s="168"/>
      <c r="C4" s="168"/>
      <c r="D4" s="169"/>
      <c r="E4" s="168"/>
      <c r="F4" s="169"/>
      <c r="G4" s="168"/>
      <c r="H4" s="171"/>
      <c r="I4" s="169"/>
      <c r="J4" s="169"/>
      <c r="K4" s="169"/>
      <c r="L4" s="164"/>
    </row>
    <row r="5" spans="1:12" s="16" customFormat="1" ht="13.5" thickTop="1" x14ac:dyDescent="0.15">
      <c r="A5" s="28">
        <v>1</v>
      </c>
      <c r="B5" s="7" t="s">
        <v>468</v>
      </c>
      <c r="C5" s="8" t="s">
        <v>466</v>
      </c>
      <c r="D5" s="152" t="s">
        <v>472</v>
      </c>
      <c r="E5" s="10">
        <v>500</v>
      </c>
      <c r="F5" s="11" t="s">
        <v>23</v>
      </c>
      <c r="G5" s="12">
        <v>16000</v>
      </c>
      <c r="H5" s="13">
        <v>0.05</v>
      </c>
      <c r="I5" s="14">
        <f t="shared" ref="I5:I38" si="0">H5*G5</f>
        <v>800</v>
      </c>
      <c r="J5" s="14">
        <f>SUM(G5+I5)*10%</f>
        <v>1680</v>
      </c>
      <c r="K5" s="14">
        <f t="shared" ref="K5:K75" si="1">SUM(J5+I5)</f>
        <v>2480</v>
      </c>
      <c r="L5" s="15" t="s">
        <v>24</v>
      </c>
    </row>
    <row r="6" spans="1:12" s="16" customFormat="1" x14ac:dyDescent="0.15">
      <c r="A6" s="28">
        <v>2</v>
      </c>
      <c r="B6" s="18" t="s">
        <v>25</v>
      </c>
      <c r="C6" s="108" t="s">
        <v>21</v>
      </c>
      <c r="D6" s="152" t="s">
        <v>472</v>
      </c>
      <c r="E6" s="21">
        <v>500</v>
      </c>
      <c r="F6" s="22" t="s">
        <v>27</v>
      </c>
      <c r="G6" s="23">
        <v>250000</v>
      </c>
      <c r="H6" s="24">
        <v>0</v>
      </c>
      <c r="I6" s="25">
        <f t="shared" si="0"/>
        <v>0</v>
      </c>
      <c r="J6" s="25">
        <f>SUM(G6+I6)*0%</f>
        <v>0</v>
      </c>
      <c r="K6" s="25">
        <f t="shared" si="1"/>
        <v>0</v>
      </c>
      <c r="L6" s="26" t="s">
        <v>24</v>
      </c>
    </row>
    <row r="7" spans="1:12" s="16" customFormat="1" x14ac:dyDescent="0.15">
      <c r="A7" s="28">
        <v>3</v>
      </c>
      <c r="B7" s="18" t="s">
        <v>28</v>
      </c>
      <c r="C7" s="19" t="s">
        <v>26</v>
      </c>
      <c r="D7" s="152" t="s">
        <v>472</v>
      </c>
      <c r="E7" s="21">
        <v>500</v>
      </c>
      <c r="F7" s="22" t="s">
        <v>27</v>
      </c>
      <c r="G7" s="23">
        <v>250000</v>
      </c>
      <c r="H7" s="24">
        <v>0</v>
      </c>
      <c r="I7" s="25">
        <f t="shared" si="0"/>
        <v>0</v>
      </c>
      <c r="J7" s="25">
        <f>SUM(G7+I7)*0%</f>
        <v>0</v>
      </c>
      <c r="K7" s="25">
        <f t="shared" si="1"/>
        <v>0</v>
      </c>
      <c r="L7" s="26" t="s">
        <v>24</v>
      </c>
    </row>
    <row r="8" spans="1:12" s="16" customFormat="1" x14ac:dyDescent="0.15">
      <c r="A8" s="28">
        <v>4</v>
      </c>
      <c r="B8" s="27" t="s">
        <v>29</v>
      </c>
      <c r="C8" s="28" t="s">
        <v>30</v>
      </c>
      <c r="D8" s="152" t="s">
        <v>472</v>
      </c>
      <c r="E8" s="29">
        <v>1000</v>
      </c>
      <c r="F8" s="30" t="s">
        <v>31</v>
      </c>
      <c r="G8" s="31">
        <v>30000</v>
      </c>
      <c r="H8" s="32">
        <v>0</v>
      </c>
      <c r="I8" s="25">
        <f t="shared" si="0"/>
        <v>0</v>
      </c>
      <c r="J8" s="25">
        <f>SUM(G8+I8)*10%</f>
        <v>3000</v>
      </c>
      <c r="K8" s="25">
        <f t="shared" si="1"/>
        <v>3000</v>
      </c>
      <c r="L8" s="26" t="s">
        <v>24</v>
      </c>
    </row>
    <row r="9" spans="1:12" s="16" customFormat="1" x14ac:dyDescent="0.15">
      <c r="A9" s="28">
        <v>5</v>
      </c>
      <c r="B9" s="27" t="s">
        <v>32</v>
      </c>
      <c r="C9" s="28" t="s">
        <v>33</v>
      </c>
      <c r="D9" s="152" t="s">
        <v>472</v>
      </c>
      <c r="E9" s="33">
        <v>500</v>
      </c>
      <c r="F9" s="22" t="s">
        <v>23</v>
      </c>
      <c r="G9" s="31">
        <v>2500</v>
      </c>
      <c r="H9" s="24">
        <v>0.25</v>
      </c>
      <c r="I9" s="25">
        <f t="shared" si="0"/>
        <v>625</v>
      </c>
      <c r="J9" s="25">
        <f>SUM(G9+I9)*10%</f>
        <v>312.5</v>
      </c>
      <c r="K9" s="25">
        <f t="shared" si="1"/>
        <v>937.5</v>
      </c>
      <c r="L9" s="26" t="s">
        <v>24</v>
      </c>
    </row>
    <row r="10" spans="1:12" s="16" customFormat="1" x14ac:dyDescent="0.15">
      <c r="A10" s="28">
        <v>6</v>
      </c>
      <c r="B10" s="18" t="s">
        <v>34</v>
      </c>
      <c r="C10" s="19" t="s">
        <v>35</v>
      </c>
      <c r="D10" s="152" t="s">
        <v>472</v>
      </c>
      <c r="E10" s="21">
        <v>2000</v>
      </c>
      <c r="F10" s="22" t="s">
        <v>36</v>
      </c>
      <c r="G10" s="23">
        <v>50000</v>
      </c>
      <c r="H10" s="24">
        <v>0.25</v>
      </c>
      <c r="I10" s="25">
        <f t="shared" si="0"/>
        <v>12500</v>
      </c>
      <c r="J10" s="25">
        <f>SUM(G10+I10)*0%</f>
        <v>0</v>
      </c>
      <c r="K10" s="25">
        <f t="shared" si="1"/>
        <v>12500</v>
      </c>
      <c r="L10" s="26" t="s">
        <v>24</v>
      </c>
    </row>
    <row r="11" spans="1:12" s="16" customFormat="1" ht="11.25" customHeight="1" x14ac:dyDescent="0.15">
      <c r="A11" s="28">
        <v>7</v>
      </c>
      <c r="B11" s="18" t="s">
        <v>413</v>
      </c>
      <c r="C11" s="19" t="s">
        <v>35</v>
      </c>
      <c r="D11" s="152" t="s">
        <v>472</v>
      </c>
      <c r="E11" s="21">
        <v>2000</v>
      </c>
      <c r="F11" s="22" t="s">
        <v>36</v>
      </c>
      <c r="G11" s="23">
        <v>50000</v>
      </c>
      <c r="H11" s="24">
        <v>0.25</v>
      </c>
      <c r="I11" s="25">
        <f t="shared" si="0"/>
        <v>12500</v>
      </c>
      <c r="J11" s="25">
        <f>SUM(G11+I11)*0%</f>
        <v>0</v>
      </c>
      <c r="K11" s="25">
        <f t="shared" si="1"/>
        <v>12500</v>
      </c>
      <c r="L11" s="26" t="s">
        <v>24</v>
      </c>
    </row>
    <row r="12" spans="1:12" s="16" customFormat="1" ht="11.25" customHeight="1" x14ac:dyDescent="0.15">
      <c r="A12" s="28">
        <v>8</v>
      </c>
      <c r="B12" s="18" t="s">
        <v>37</v>
      </c>
      <c r="C12" s="19" t="s">
        <v>38</v>
      </c>
      <c r="D12" s="152" t="s">
        <v>472</v>
      </c>
      <c r="E12" s="18">
        <v>800</v>
      </c>
      <c r="F12" s="22" t="s">
        <v>23</v>
      </c>
      <c r="G12" s="23">
        <v>500000</v>
      </c>
      <c r="H12" s="24">
        <v>0.2</v>
      </c>
      <c r="I12" s="25">
        <f t="shared" si="0"/>
        <v>100000</v>
      </c>
      <c r="J12" s="25">
        <f>SUM(G12+I12)*0%</f>
        <v>0</v>
      </c>
      <c r="K12" s="25">
        <f t="shared" si="1"/>
        <v>100000</v>
      </c>
      <c r="L12" s="26" t="s">
        <v>24</v>
      </c>
    </row>
    <row r="13" spans="1:12" s="16" customFormat="1" ht="11.25" customHeight="1" x14ac:dyDescent="0.15">
      <c r="A13" s="28">
        <v>9</v>
      </c>
      <c r="B13" s="18" t="s">
        <v>39</v>
      </c>
      <c r="C13" s="19" t="s">
        <v>40</v>
      </c>
      <c r="D13" s="152" t="s">
        <v>472</v>
      </c>
      <c r="E13" s="21">
        <v>2000</v>
      </c>
      <c r="F13" s="22" t="s">
        <v>36</v>
      </c>
      <c r="G13" s="23">
        <v>40000</v>
      </c>
      <c r="H13" s="24">
        <v>0.25</v>
      </c>
      <c r="I13" s="25">
        <f t="shared" si="0"/>
        <v>10000</v>
      </c>
      <c r="J13" s="25">
        <f>SUM(G13+I13)*0%</f>
        <v>0</v>
      </c>
      <c r="K13" s="25">
        <f t="shared" si="1"/>
        <v>10000</v>
      </c>
      <c r="L13" s="26" t="s">
        <v>24</v>
      </c>
    </row>
    <row r="14" spans="1:12" s="16" customFormat="1" ht="11.25" customHeight="1" x14ac:dyDescent="0.15">
      <c r="A14" s="28">
        <v>10</v>
      </c>
      <c r="B14" s="18" t="s">
        <v>41</v>
      </c>
      <c r="C14" s="19" t="s">
        <v>469</v>
      </c>
      <c r="D14" s="152" t="s">
        <v>472</v>
      </c>
      <c r="E14" s="21">
        <v>2000</v>
      </c>
      <c r="F14" s="22" t="s">
        <v>27</v>
      </c>
      <c r="G14" s="23">
        <v>40000</v>
      </c>
      <c r="H14" s="24">
        <v>0</v>
      </c>
      <c r="I14" s="25">
        <f t="shared" si="0"/>
        <v>0</v>
      </c>
      <c r="J14" s="25">
        <f>SUM(G14+I14)*0%</f>
        <v>0</v>
      </c>
      <c r="K14" s="25">
        <f t="shared" si="1"/>
        <v>0</v>
      </c>
      <c r="L14" s="26" t="s">
        <v>24</v>
      </c>
    </row>
    <row r="15" spans="1:12" s="16" customFormat="1" ht="11.25" customHeight="1" x14ac:dyDescent="0.15">
      <c r="A15" s="28">
        <v>11</v>
      </c>
      <c r="B15" s="27" t="s">
        <v>42</v>
      </c>
      <c r="C15" s="28" t="s">
        <v>40</v>
      </c>
      <c r="D15" s="152" t="s">
        <v>472</v>
      </c>
      <c r="E15" s="33">
        <v>2000</v>
      </c>
      <c r="F15" s="22" t="s">
        <v>36</v>
      </c>
      <c r="G15" s="31">
        <v>200000</v>
      </c>
      <c r="H15" s="24">
        <v>0.25</v>
      </c>
      <c r="I15" s="25">
        <f t="shared" si="0"/>
        <v>50000</v>
      </c>
      <c r="J15" s="25">
        <f>SUM(G15+I15)*10%</f>
        <v>25000</v>
      </c>
      <c r="K15" s="25">
        <f t="shared" si="1"/>
        <v>75000</v>
      </c>
      <c r="L15" s="26" t="s">
        <v>24</v>
      </c>
    </row>
    <row r="16" spans="1:12" s="16" customFormat="1" ht="11.25" customHeight="1" x14ac:dyDescent="0.15">
      <c r="A16" s="28">
        <v>12</v>
      </c>
      <c r="B16" s="27" t="s">
        <v>43</v>
      </c>
      <c r="C16" s="28" t="s">
        <v>44</v>
      </c>
      <c r="D16" s="152" t="s">
        <v>472</v>
      </c>
      <c r="E16" s="33">
        <v>1000</v>
      </c>
      <c r="F16" s="22" t="s">
        <v>36</v>
      </c>
      <c r="G16" s="31">
        <v>8000</v>
      </c>
      <c r="H16" s="24">
        <v>0</v>
      </c>
      <c r="I16" s="25">
        <f t="shared" si="0"/>
        <v>0</v>
      </c>
      <c r="J16" s="25">
        <f>SUM(G16+I16)*0%</f>
        <v>0</v>
      </c>
      <c r="K16" s="25">
        <f t="shared" si="1"/>
        <v>0</v>
      </c>
      <c r="L16" s="26" t="s">
        <v>24</v>
      </c>
    </row>
    <row r="17" spans="1:12" s="16" customFormat="1" ht="12" customHeight="1" x14ac:dyDescent="0.15">
      <c r="A17" s="28">
        <v>13</v>
      </c>
      <c r="B17" s="27" t="s">
        <v>45</v>
      </c>
      <c r="C17" s="28" t="s">
        <v>46</v>
      </c>
      <c r="D17" s="152" t="s">
        <v>472</v>
      </c>
      <c r="E17" s="29">
        <v>1000</v>
      </c>
      <c r="F17" s="30" t="s">
        <v>36</v>
      </c>
      <c r="G17" s="31">
        <v>5000</v>
      </c>
      <c r="H17" s="32">
        <v>0.2</v>
      </c>
      <c r="I17" s="25">
        <f t="shared" si="0"/>
        <v>1000</v>
      </c>
      <c r="J17" s="25">
        <f t="shared" ref="J17:J22" si="2">SUM(G17+I17)*10%</f>
        <v>600</v>
      </c>
      <c r="K17" s="25">
        <f t="shared" si="1"/>
        <v>1600</v>
      </c>
      <c r="L17" s="26" t="s">
        <v>24</v>
      </c>
    </row>
    <row r="18" spans="1:12" s="16" customFormat="1" ht="11.25" customHeight="1" x14ac:dyDescent="0.15">
      <c r="A18" s="28">
        <v>14</v>
      </c>
      <c r="B18" s="27" t="s">
        <v>47</v>
      </c>
      <c r="C18" s="28" t="s">
        <v>48</v>
      </c>
      <c r="D18" s="152" t="s">
        <v>472</v>
      </c>
      <c r="E18" s="29">
        <v>20000</v>
      </c>
      <c r="F18" s="30" t="s">
        <v>23</v>
      </c>
      <c r="G18" s="25">
        <v>4000</v>
      </c>
      <c r="H18" s="32">
        <v>0.2</v>
      </c>
      <c r="I18" s="25">
        <f t="shared" si="0"/>
        <v>800</v>
      </c>
      <c r="J18" s="25">
        <f t="shared" si="2"/>
        <v>480</v>
      </c>
      <c r="K18" s="25">
        <f t="shared" si="1"/>
        <v>1280</v>
      </c>
      <c r="L18" s="26" t="s">
        <v>50</v>
      </c>
    </row>
    <row r="19" spans="1:12" s="16" customFormat="1" ht="11.25" customHeight="1" x14ac:dyDescent="0.15">
      <c r="A19" s="28">
        <v>15</v>
      </c>
      <c r="B19" s="27" t="s">
        <v>51</v>
      </c>
      <c r="C19" s="28" t="s">
        <v>52</v>
      </c>
      <c r="D19" s="152" t="s">
        <v>472</v>
      </c>
      <c r="E19" s="29">
        <v>10000</v>
      </c>
      <c r="F19" s="30" t="s">
        <v>23</v>
      </c>
      <c r="G19" s="31">
        <v>5000</v>
      </c>
      <c r="H19" s="32">
        <v>0.05</v>
      </c>
      <c r="I19" s="25">
        <f t="shared" si="0"/>
        <v>250</v>
      </c>
      <c r="J19" s="25">
        <f t="shared" si="2"/>
        <v>525</v>
      </c>
      <c r="K19" s="25">
        <f t="shared" si="1"/>
        <v>775</v>
      </c>
      <c r="L19" s="26" t="s">
        <v>50</v>
      </c>
    </row>
    <row r="20" spans="1:12" s="16" customFormat="1" ht="11.25" customHeight="1" x14ac:dyDescent="0.15">
      <c r="A20" s="28">
        <v>16</v>
      </c>
      <c r="B20" s="27" t="s">
        <v>53</v>
      </c>
      <c r="C20" s="28" t="s">
        <v>54</v>
      </c>
      <c r="D20" s="152" t="s">
        <v>472</v>
      </c>
      <c r="E20" s="29">
        <v>20000</v>
      </c>
      <c r="F20" s="30" t="s">
        <v>23</v>
      </c>
      <c r="G20" s="25">
        <v>4000</v>
      </c>
      <c r="H20" s="32">
        <v>0.2</v>
      </c>
      <c r="I20" s="25">
        <f t="shared" si="0"/>
        <v>800</v>
      </c>
      <c r="J20" s="25">
        <f t="shared" si="2"/>
        <v>480</v>
      </c>
      <c r="K20" s="25">
        <f t="shared" si="1"/>
        <v>1280</v>
      </c>
      <c r="L20" s="26" t="s">
        <v>50</v>
      </c>
    </row>
    <row r="21" spans="1:12" s="16" customFormat="1" ht="11.25" customHeight="1" x14ac:dyDescent="0.15">
      <c r="A21" s="28">
        <v>17</v>
      </c>
      <c r="B21" s="27" t="s">
        <v>449</v>
      </c>
      <c r="C21" s="28" t="s">
        <v>520</v>
      </c>
      <c r="D21" s="152" t="s">
        <v>472</v>
      </c>
      <c r="E21" s="29">
        <v>500</v>
      </c>
      <c r="F21" s="30" t="s">
        <v>23</v>
      </c>
      <c r="G21" s="25">
        <v>4000</v>
      </c>
      <c r="H21" s="24">
        <v>0</v>
      </c>
      <c r="I21" s="25">
        <f t="shared" si="0"/>
        <v>0</v>
      </c>
      <c r="J21" s="25">
        <f t="shared" si="2"/>
        <v>400</v>
      </c>
      <c r="K21" s="25">
        <f t="shared" si="1"/>
        <v>400</v>
      </c>
      <c r="L21" s="26" t="s">
        <v>24</v>
      </c>
    </row>
    <row r="22" spans="1:12" s="16" customFormat="1" ht="11.25" customHeight="1" x14ac:dyDescent="0.15">
      <c r="A22" s="28">
        <v>18</v>
      </c>
      <c r="B22" s="140" t="s">
        <v>521</v>
      </c>
      <c r="C22" s="141" t="s">
        <v>522</v>
      </c>
      <c r="D22" s="152" t="s">
        <v>472</v>
      </c>
      <c r="E22" s="142">
        <v>300</v>
      </c>
      <c r="F22" s="30" t="s">
        <v>23</v>
      </c>
      <c r="G22" s="138">
        <v>5000</v>
      </c>
      <c r="H22" s="24">
        <v>0.05</v>
      </c>
      <c r="I22" s="138">
        <f t="shared" si="0"/>
        <v>250</v>
      </c>
      <c r="J22" s="138">
        <f t="shared" si="2"/>
        <v>525</v>
      </c>
      <c r="K22" s="138">
        <f t="shared" si="1"/>
        <v>775</v>
      </c>
      <c r="L22" s="139" t="s">
        <v>24</v>
      </c>
    </row>
    <row r="23" spans="1:12" s="16" customFormat="1" ht="11.25" customHeight="1" x14ac:dyDescent="0.15">
      <c r="A23" s="28">
        <v>19</v>
      </c>
      <c r="B23" s="78" t="s">
        <v>420</v>
      </c>
      <c r="C23" s="28" t="s">
        <v>421</v>
      </c>
      <c r="D23" s="152" t="s">
        <v>472</v>
      </c>
      <c r="E23" s="33">
        <v>6000</v>
      </c>
      <c r="F23" s="30" t="s">
        <v>23</v>
      </c>
      <c r="G23" s="31">
        <v>90000</v>
      </c>
      <c r="H23" s="24">
        <v>0.2</v>
      </c>
      <c r="I23" s="25">
        <f t="shared" si="0"/>
        <v>18000</v>
      </c>
      <c r="J23" s="25">
        <f>SUM(G23+I23)*0%</f>
        <v>0</v>
      </c>
      <c r="K23" s="25">
        <f t="shared" si="1"/>
        <v>18000</v>
      </c>
      <c r="L23" s="26" t="s">
        <v>24</v>
      </c>
    </row>
    <row r="24" spans="1:12" s="16" customFormat="1" ht="11.25" customHeight="1" x14ac:dyDescent="0.15">
      <c r="A24" s="28">
        <v>20</v>
      </c>
      <c r="B24" s="27" t="s">
        <v>55</v>
      </c>
      <c r="C24" s="28" t="s">
        <v>56</v>
      </c>
      <c r="D24" s="152" t="s">
        <v>472</v>
      </c>
      <c r="E24" s="29">
        <v>10000</v>
      </c>
      <c r="F24" s="30" t="s">
        <v>57</v>
      </c>
      <c r="G24" s="25">
        <v>5000</v>
      </c>
      <c r="H24" s="32">
        <v>0</v>
      </c>
      <c r="I24" s="25">
        <f t="shared" si="0"/>
        <v>0</v>
      </c>
      <c r="J24" s="25">
        <f>SUM(G24+I24)*10%</f>
        <v>500</v>
      </c>
      <c r="K24" s="25">
        <f t="shared" si="1"/>
        <v>500</v>
      </c>
      <c r="L24" s="26" t="s">
        <v>24</v>
      </c>
    </row>
    <row r="25" spans="1:12" s="16" customFormat="1" ht="11.25" customHeight="1" x14ac:dyDescent="0.15">
      <c r="A25" s="28">
        <v>21</v>
      </c>
      <c r="B25" s="27" t="s">
        <v>58</v>
      </c>
      <c r="C25" s="28" t="s">
        <v>59</v>
      </c>
      <c r="D25" s="152" t="s">
        <v>472</v>
      </c>
      <c r="E25" s="33">
        <v>150000</v>
      </c>
      <c r="F25" s="22" t="s">
        <v>60</v>
      </c>
      <c r="G25" s="31">
        <v>250000</v>
      </c>
      <c r="H25" s="24">
        <v>0.05</v>
      </c>
      <c r="I25" s="25">
        <f t="shared" si="0"/>
        <v>12500</v>
      </c>
      <c r="J25" s="25">
        <f>SUM(G25+I25)*0%</f>
        <v>0</v>
      </c>
      <c r="K25" s="25">
        <f t="shared" si="1"/>
        <v>12500</v>
      </c>
      <c r="L25" s="26" t="s">
        <v>24</v>
      </c>
    </row>
    <row r="26" spans="1:12" s="16" customFormat="1" x14ac:dyDescent="0.15">
      <c r="A26" s="28">
        <v>22</v>
      </c>
      <c r="B26" s="27" t="s">
        <v>61</v>
      </c>
      <c r="C26" s="28" t="s">
        <v>62</v>
      </c>
      <c r="D26" s="152" t="s">
        <v>472</v>
      </c>
      <c r="E26" s="29">
        <v>5000</v>
      </c>
      <c r="F26" s="30" t="s">
        <v>63</v>
      </c>
      <c r="G26" s="31">
        <v>2500</v>
      </c>
      <c r="H26" s="32">
        <v>0.2</v>
      </c>
      <c r="I26" s="25">
        <f t="shared" si="0"/>
        <v>500</v>
      </c>
      <c r="J26" s="25">
        <f>SUM(G26+I26)*10%</f>
        <v>300</v>
      </c>
      <c r="K26" s="25">
        <f t="shared" si="1"/>
        <v>800</v>
      </c>
      <c r="L26" s="26" t="s">
        <v>24</v>
      </c>
    </row>
    <row r="27" spans="1:12" s="16" customFormat="1" x14ac:dyDescent="0.15">
      <c r="A27" s="28">
        <v>23</v>
      </c>
      <c r="B27" s="27" t="s">
        <v>64</v>
      </c>
      <c r="C27" s="28" t="s">
        <v>65</v>
      </c>
      <c r="D27" s="152" t="s">
        <v>472</v>
      </c>
      <c r="E27" s="29">
        <v>10000</v>
      </c>
      <c r="F27" s="30" t="s">
        <v>23</v>
      </c>
      <c r="G27" s="25">
        <v>20000</v>
      </c>
      <c r="H27" s="32">
        <v>0</v>
      </c>
      <c r="I27" s="25">
        <f t="shared" si="0"/>
        <v>0</v>
      </c>
      <c r="J27" s="25">
        <f>SUM(G27+I27)*10%</f>
        <v>2000</v>
      </c>
      <c r="K27" s="25">
        <f t="shared" si="1"/>
        <v>2000</v>
      </c>
      <c r="L27" s="26" t="s">
        <v>24</v>
      </c>
    </row>
    <row r="28" spans="1:12" s="16" customFormat="1" x14ac:dyDescent="0.15">
      <c r="A28" s="28">
        <v>24</v>
      </c>
      <c r="B28" s="18" t="s">
        <v>66</v>
      </c>
      <c r="C28" s="28" t="s">
        <v>56</v>
      </c>
      <c r="D28" s="152" t="s">
        <v>472</v>
      </c>
      <c r="E28" s="21">
        <v>2500</v>
      </c>
      <c r="F28" s="22" t="s">
        <v>36</v>
      </c>
      <c r="G28" s="23">
        <v>20000</v>
      </c>
      <c r="H28" s="24">
        <v>0</v>
      </c>
      <c r="I28" s="25">
        <f t="shared" si="0"/>
        <v>0</v>
      </c>
      <c r="J28" s="25">
        <f>SUM(G28+I28)*0%</f>
        <v>0</v>
      </c>
      <c r="K28" s="25">
        <f t="shared" si="1"/>
        <v>0</v>
      </c>
      <c r="L28" s="26" t="s">
        <v>24</v>
      </c>
    </row>
    <row r="29" spans="1:12" s="16" customFormat="1" x14ac:dyDescent="0.15">
      <c r="A29" s="28">
        <v>25</v>
      </c>
      <c r="B29" s="27" t="s">
        <v>67</v>
      </c>
      <c r="C29" s="28" t="s">
        <v>68</v>
      </c>
      <c r="D29" s="152" t="s">
        <v>472</v>
      </c>
      <c r="E29" s="29">
        <v>1000</v>
      </c>
      <c r="F29" s="30" t="s">
        <v>23</v>
      </c>
      <c r="G29" s="31">
        <v>15000</v>
      </c>
      <c r="H29" s="32">
        <v>0.2</v>
      </c>
      <c r="I29" s="25">
        <f t="shared" si="0"/>
        <v>3000</v>
      </c>
      <c r="J29" s="25">
        <f>SUM(G29+I29)*10%</f>
        <v>1800</v>
      </c>
      <c r="K29" s="25">
        <f t="shared" si="1"/>
        <v>4800</v>
      </c>
      <c r="L29" s="26" t="s">
        <v>24</v>
      </c>
    </row>
    <row r="30" spans="1:12" s="16" customFormat="1" x14ac:dyDescent="0.15">
      <c r="A30" s="28">
        <v>26</v>
      </c>
      <c r="B30" s="27" t="s">
        <v>69</v>
      </c>
      <c r="C30" s="28" t="s">
        <v>70</v>
      </c>
      <c r="D30" s="152" t="s">
        <v>472</v>
      </c>
      <c r="E30" s="33">
        <v>200</v>
      </c>
      <c r="F30" s="22" t="s">
        <v>23</v>
      </c>
      <c r="G30" s="31">
        <v>2000</v>
      </c>
      <c r="H30" s="24">
        <v>0.3</v>
      </c>
      <c r="I30" s="25">
        <f t="shared" si="0"/>
        <v>600</v>
      </c>
      <c r="J30" s="25">
        <f>SUM(G30+I30)*10%</f>
        <v>260</v>
      </c>
      <c r="K30" s="25">
        <f t="shared" si="1"/>
        <v>860</v>
      </c>
      <c r="L30" s="26" t="s">
        <v>24</v>
      </c>
    </row>
    <row r="31" spans="1:12" s="16" customFormat="1" x14ac:dyDescent="0.15">
      <c r="A31" s="28">
        <v>27</v>
      </c>
      <c r="B31" s="27" t="s">
        <v>71</v>
      </c>
      <c r="C31" s="19" t="s">
        <v>72</v>
      </c>
      <c r="D31" s="152" t="s">
        <v>472</v>
      </c>
      <c r="E31" s="29">
        <v>1000</v>
      </c>
      <c r="F31" s="22" t="s">
        <v>23</v>
      </c>
      <c r="G31" s="31">
        <v>5000</v>
      </c>
      <c r="H31" s="24">
        <v>0.05</v>
      </c>
      <c r="I31" s="25">
        <f t="shared" si="0"/>
        <v>250</v>
      </c>
      <c r="J31" s="25">
        <f>SUM(G31+I31)*0%</f>
        <v>0</v>
      </c>
      <c r="K31" s="25">
        <f t="shared" si="1"/>
        <v>250</v>
      </c>
      <c r="L31" s="26" t="s">
        <v>24</v>
      </c>
    </row>
    <row r="32" spans="1:12" s="16" customFormat="1" x14ac:dyDescent="0.15">
      <c r="A32" s="28">
        <v>28</v>
      </c>
      <c r="B32" s="27" t="s">
        <v>73</v>
      </c>
      <c r="C32" s="28" t="s">
        <v>74</v>
      </c>
      <c r="D32" s="152" t="s">
        <v>472</v>
      </c>
      <c r="E32" s="29">
        <v>5000</v>
      </c>
      <c r="F32" s="30" t="s">
        <v>36</v>
      </c>
      <c r="G32" s="31">
        <v>250</v>
      </c>
      <c r="H32" s="32">
        <v>0.2</v>
      </c>
      <c r="I32" s="25">
        <f t="shared" si="0"/>
        <v>50</v>
      </c>
      <c r="J32" s="25">
        <f>SUM(G32+I32)*10%</f>
        <v>30</v>
      </c>
      <c r="K32" s="25">
        <f t="shared" si="1"/>
        <v>80</v>
      </c>
      <c r="L32" s="26" t="s">
        <v>24</v>
      </c>
    </row>
    <row r="33" spans="1:12" s="16" customFormat="1" x14ac:dyDescent="0.15">
      <c r="A33" s="28">
        <v>29</v>
      </c>
      <c r="B33" s="18" t="s">
        <v>75</v>
      </c>
      <c r="C33" s="28" t="s">
        <v>76</v>
      </c>
      <c r="D33" s="152" t="s">
        <v>472</v>
      </c>
      <c r="E33" s="21">
        <v>5000</v>
      </c>
      <c r="F33" s="22" t="s">
        <v>77</v>
      </c>
      <c r="G33" s="23">
        <v>100000</v>
      </c>
      <c r="H33" s="24">
        <v>0</v>
      </c>
      <c r="I33" s="25">
        <f t="shared" si="0"/>
        <v>0</v>
      </c>
      <c r="J33" s="25">
        <f>SUM(G33+I33)*0%</f>
        <v>0</v>
      </c>
      <c r="K33" s="25">
        <f t="shared" si="1"/>
        <v>0</v>
      </c>
      <c r="L33" s="26" t="s">
        <v>24</v>
      </c>
    </row>
    <row r="34" spans="1:12" s="16" customFormat="1" x14ac:dyDescent="0.15">
      <c r="A34" s="28">
        <v>30</v>
      </c>
      <c r="B34" s="18" t="s">
        <v>78</v>
      </c>
      <c r="C34" s="28" t="s">
        <v>79</v>
      </c>
      <c r="D34" s="152" t="s">
        <v>472</v>
      </c>
      <c r="E34" s="21">
        <v>500</v>
      </c>
      <c r="F34" s="22" t="s">
        <v>23</v>
      </c>
      <c r="G34" s="23">
        <v>200000</v>
      </c>
      <c r="H34" s="24">
        <v>0</v>
      </c>
      <c r="I34" s="25">
        <f t="shared" si="0"/>
        <v>0</v>
      </c>
      <c r="J34" s="25">
        <f>SUM(G34+I34)*0%</f>
        <v>0</v>
      </c>
      <c r="K34" s="25">
        <f t="shared" si="1"/>
        <v>0</v>
      </c>
      <c r="L34" s="26" t="s">
        <v>24</v>
      </c>
    </row>
    <row r="35" spans="1:12" s="16" customFormat="1" x14ac:dyDescent="0.15">
      <c r="A35" s="28">
        <v>31</v>
      </c>
      <c r="B35" s="27" t="s">
        <v>80</v>
      </c>
      <c r="C35" s="28" t="s">
        <v>81</v>
      </c>
      <c r="D35" s="152" t="s">
        <v>472</v>
      </c>
      <c r="E35" s="29">
        <v>100</v>
      </c>
      <c r="F35" s="30" t="s">
        <v>23</v>
      </c>
      <c r="G35" s="31">
        <v>10000</v>
      </c>
      <c r="H35" s="32">
        <v>0.2</v>
      </c>
      <c r="I35" s="25">
        <f t="shared" si="0"/>
        <v>2000</v>
      </c>
      <c r="J35" s="25">
        <f>SUM(G35+I35)*10%</f>
        <v>1200</v>
      </c>
      <c r="K35" s="25">
        <f t="shared" si="1"/>
        <v>3200</v>
      </c>
      <c r="L35" s="26" t="s">
        <v>50</v>
      </c>
    </row>
    <row r="36" spans="1:12" s="16" customFormat="1" x14ac:dyDescent="0.15">
      <c r="A36" s="28">
        <v>32</v>
      </c>
      <c r="B36" s="27" t="s">
        <v>82</v>
      </c>
      <c r="C36" s="28" t="s">
        <v>83</v>
      </c>
      <c r="D36" s="152" t="s">
        <v>472</v>
      </c>
      <c r="E36" s="29">
        <v>3000</v>
      </c>
      <c r="F36" s="30" t="s">
        <v>77</v>
      </c>
      <c r="G36" s="25">
        <v>1500</v>
      </c>
      <c r="H36" s="32">
        <v>0</v>
      </c>
      <c r="I36" s="25">
        <f t="shared" si="0"/>
        <v>0</v>
      </c>
      <c r="J36" s="25">
        <f>SUM(G36+I36)*10%</f>
        <v>150</v>
      </c>
      <c r="K36" s="25">
        <f t="shared" si="1"/>
        <v>150</v>
      </c>
      <c r="L36" s="26" t="s">
        <v>24</v>
      </c>
    </row>
    <row r="37" spans="1:12" s="16" customFormat="1" ht="11.25" customHeight="1" x14ac:dyDescent="0.15">
      <c r="A37" s="28">
        <v>33</v>
      </c>
      <c r="B37" s="27" t="s">
        <v>84</v>
      </c>
      <c r="C37" s="19" t="s">
        <v>85</v>
      </c>
      <c r="D37" s="152" t="s">
        <v>472</v>
      </c>
      <c r="E37" s="29">
        <v>1000</v>
      </c>
      <c r="F37" s="22" t="s">
        <v>23</v>
      </c>
      <c r="G37" s="31">
        <v>5000</v>
      </c>
      <c r="H37" s="24">
        <v>0.15</v>
      </c>
      <c r="I37" s="25">
        <f t="shared" si="0"/>
        <v>750</v>
      </c>
      <c r="J37" s="25">
        <f>SUM(G37+I37)*10%</f>
        <v>575</v>
      </c>
      <c r="K37" s="25">
        <f t="shared" si="1"/>
        <v>1325</v>
      </c>
      <c r="L37" s="26" t="s">
        <v>24</v>
      </c>
    </row>
    <row r="38" spans="1:12" s="16" customFormat="1" ht="11.25" customHeight="1" x14ac:dyDescent="0.15">
      <c r="A38" s="28">
        <v>34</v>
      </c>
      <c r="B38" s="27" t="s">
        <v>86</v>
      </c>
      <c r="C38" s="28" t="s">
        <v>87</v>
      </c>
      <c r="D38" s="152" t="s">
        <v>472</v>
      </c>
      <c r="E38" s="29">
        <v>2000</v>
      </c>
      <c r="F38" s="30" t="s">
        <v>23</v>
      </c>
      <c r="G38" s="31">
        <v>3500</v>
      </c>
      <c r="H38" s="32">
        <v>0.3</v>
      </c>
      <c r="I38" s="25">
        <f t="shared" si="0"/>
        <v>1050</v>
      </c>
      <c r="J38" s="25">
        <f>SUM(G38+I38)*10%</f>
        <v>455</v>
      </c>
      <c r="K38" s="25">
        <f t="shared" si="1"/>
        <v>1505</v>
      </c>
      <c r="L38" s="26" t="s">
        <v>24</v>
      </c>
    </row>
    <row r="39" spans="1:12" s="16" customFormat="1" ht="11.25" customHeight="1" x14ac:dyDescent="0.15">
      <c r="A39" s="28">
        <v>35</v>
      </c>
      <c r="B39" s="27" t="s">
        <v>88</v>
      </c>
      <c r="C39" s="28" t="s">
        <v>89</v>
      </c>
      <c r="D39" s="152" t="s">
        <v>472</v>
      </c>
      <c r="E39" s="29">
        <v>10000</v>
      </c>
      <c r="F39" s="30" t="s">
        <v>23</v>
      </c>
      <c r="G39" s="31">
        <v>400</v>
      </c>
      <c r="H39" s="32">
        <v>0.25</v>
      </c>
      <c r="I39" s="25">
        <f t="shared" ref="I39:I65" si="3">H39*G39</f>
        <v>100</v>
      </c>
      <c r="J39" s="25">
        <f>SUM(G39+I39)*6%</f>
        <v>30</v>
      </c>
      <c r="K39" s="25">
        <f t="shared" si="1"/>
        <v>130</v>
      </c>
      <c r="L39" s="26" t="s">
        <v>24</v>
      </c>
    </row>
    <row r="40" spans="1:12" s="16" customFormat="1" ht="11.25" customHeight="1" x14ac:dyDescent="0.15">
      <c r="A40" s="28">
        <v>36</v>
      </c>
      <c r="B40" s="27" t="s">
        <v>490</v>
      </c>
      <c r="C40" s="28" t="s">
        <v>523</v>
      </c>
      <c r="D40" s="152" t="s">
        <v>472</v>
      </c>
      <c r="E40" s="132">
        <v>20</v>
      </c>
      <c r="F40" s="22" t="s">
        <v>23</v>
      </c>
      <c r="G40" s="31">
        <v>96000</v>
      </c>
      <c r="H40" s="24">
        <v>0</v>
      </c>
      <c r="I40" s="39">
        <f>SUM(H40*G40)</f>
        <v>0</v>
      </c>
      <c r="J40" s="130">
        <f>SUM(G40+I40)*10%</f>
        <v>9600</v>
      </c>
      <c r="K40" s="25">
        <f t="shared" ref="K40" si="4">SUM(J40+I40)</f>
        <v>9600</v>
      </c>
      <c r="L40" s="26" t="s">
        <v>24</v>
      </c>
    </row>
    <row r="41" spans="1:12" s="16" customFormat="1" ht="11.25" customHeight="1" x14ac:dyDescent="0.15">
      <c r="A41" s="28">
        <v>37</v>
      </c>
      <c r="B41" s="27" t="s">
        <v>90</v>
      </c>
      <c r="C41" s="28" t="s">
        <v>30</v>
      </c>
      <c r="D41" s="152" t="s">
        <v>472</v>
      </c>
      <c r="E41" s="29">
        <v>10000</v>
      </c>
      <c r="F41" s="30" t="s">
        <v>60</v>
      </c>
      <c r="G41" s="31">
        <v>1000</v>
      </c>
      <c r="H41" s="32">
        <v>0</v>
      </c>
      <c r="I41" s="25">
        <f t="shared" si="3"/>
        <v>0</v>
      </c>
      <c r="J41" s="25">
        <f t="shared" ref="J41:J52" si="5">SUM(G41+I41)*10%</f>
        <v>100</v>
      </c>
      <c r="K41" s="25">
        <f t="shared" si="1"/>
        <v>100</v>
      </c>
      <c r="L41" s="26" t="s">
        <v>24</v>
      </c>
    </row>
    <row r="42" spans="1:12" s="16" customFormat="1" ht="11.25" customHeight="1" x14ac:dyDescent="0.15">
      <c r="A42" s="28">
        <v>38</v>
      </c>
      <c r="B42" s="27" t="s">
        <v>91</v>
      </c>
      <c r="C42" s="19" t="s">
        <v>92</v>
      </c>
      <c r="D42" s="152" t="s">
        <v>472</v>
      </c>
      <c r="E42" s="29">
        <v>1000</v>
      </c>
      <c r="F42" s="22" t="s">
        <v>23</v>
      </c>
      <c r="G42" s="31">
        <v>5000</v>
      </c>
      <c r="H42" s="24">
        <v>0</v>
      </c>
      <c r="I42" s="25">
        <f t="shared" si="3"/>
        <v>0</v>
      </c>
      <c r="J42" s="25">
        <f t="shared" si="5"/>
        <v>500</v>
      </c>
      <c r="K42" s="25">
        <f t="shared" si="1"/>
        <v>500</v>
      </c>
      <c r="L42" s="26" t="s">
        <v>24</v>
      </c>
    </row>
    <row r="43" spans="1:12" s="16" customFormat="1" ht="11.25" customHeight="1" x14ac:dyDescent="0.15">
      <c r="A43" s="28">
        <v>39</v>
      </c>
      <c r="B43" s="27" t="s">
        <v>493</v>
      </c>
      <c r="C43" s="28" t="s">
        <v>505</v>
      </c>
      <c r="D43" s="152" t="s">
        <v>472</v>
      </c>
      <c r="E43" s="133">
        <v>1000</v>
      </c>
      <c r="F43" s="22" t="s">
        <v>23</v>
      </c>
      <c r="G43" s="131">
        <v>300</v>
      </c>
      <c r="H43" s="24">
        <v>0.05</v>
      </c>
      <c r="I43" s="39">
        <f t="shared" ref="I43" si="6">SUM(H43*G43)</f>
        <v>15</v>
      </c>
      <c r="J43" s="130">
        <f t="shared" si="5"/>
        <v>31.5</v>
      </c>
      <c r="K43" s="25">
        <f t="shared" ref="K43" si="7">SUM(J43+I43)</f>
        <v>46.5</v>
      </c>
      <c r="L43" s="26" t="s">
        <v>24</v>
      </c>
    </row>
    <row r="44" spans="1:12" s="16" customFormat="1" ht="11.25" customHeight="1" x14ac:dyDescent="0.15">
      <c r="A44" s="28">
        <v>40</v>
      </c>
      <c r="B44" s="27" t="s">
        <v>93</v>
      </c>
      <c r="C44" s="19" t="s">
        <v>94</v>
      </c>
      <c r="D44" s="152" t="s">
        <v>472</v>
      </c>
      <c r="E44" s="29">
        <v>1000</v>
      </c>
      <c r="F44" s="22" t="s">
        <v>23</v>
      </c>
      <c r="G44" s="31">
        <v>5000</v>
      </c>
      <c r="H44" s="24">
        <v>0.2</v>
      </c>
      <c r="I44" s="25">
        <f t="shared" si="3"/>
        <v>1000</v>
      </c>
      <c r="J44" s="25">
        <f t="shared" si="5"/>
        <v>600</v>
      </c>
      <c r="K44" s="25">
        <f t="shared" si="1"/>
        <v>1600</v>
      </c>
      <c r="L44" s="26" t="s">
        <v>24</v>
      </c>
    </row>
    <row r="45" spans="1:12" s="16" customFormat="1" ht="11.25" customHeight="1" x14ac:dyDescent="0.15">
      <c r="A45" s="28">
        <v>41</v>
      </c>
      <c r="B45" s="18" t="s">
        <v>95</v>
      </c>
      <c r="C45" s="28" t="s">
        <v>96</v>
      </c>
      <c r="D45" s="152" t="s">
        <v>472</v>
      </c>
      <c r="E45" s="21">
        <v>5000</v>
      </c>
      <c r="F45" s="22" t="s">
        <v>77</v>
      </c>
      <c r="G45" s="23">
        <v>150</v>
      </c>
      <c r="H45" s="24">
        <v>0.05</v>
      </c>
      <c r="I45" s="25">
        <f t="shared" si="3"/>
        <v>7.5</v>
      </c>
      <c r="J45" s="25">
        <f t="shared" si="5"/>
        <v>15.75</v>
      </c>
      <c r="K45" s="25">
        <f t="shared" si="1"/>
        <v>23.25</v>
      </c>
      <c r="L45" s="26" t="s">
        <v>24</v>
      </c>
    </row>
    <row r="46" spans="1:12" s="16" customFormat="1" ht="11.25" customHeight="1" x14ac:dyDescent="0.15">
      <c r="A46" s="28">
        <v>42</v>
      </c>
      <c r="B46" s="18" t="s">
        <v>97</v>
      </c>
      <c r="C46" s="19" t="s">
        <v>98</v>
      </c>
      <c r="D46" s="152" t="s">
        <v>472</v>
      </c>
      <c r="E46" s="21">
        <v>20000</v>
      </c>
      <c r="F46" s="22" t="s">
        <v>77</v>
      </c>
      <c r="G46" s="34">
        <v>12000</v>
      </c>
      <c r="H46" s="24">
        <v>0.05</v>
      </c>
      <c r="I46" s="25">
        <f t="shared" si="3"/>
        <v>600</v>
      </c>
      <c r="J46" s="25">
        <f t="shared" si="5"/>
        <v>1260</v>
      </c>
      <c r="K46" s="25">
        <f t="shared" si="1"/>
        <v>1860</v>
      </c>
      <c r="L46" s="26" t="s">
        <v>24</v>
      </c>
    </row>
    <row r="47" spans="1:12" s="16" customFormat="1" ht="11.25" customHeight="1" x14ac:dyDescent="0.15">
      <c r="A47" s="28">
        <v>43</v>
      </c>
      <c r="B47" s="27" t="s">
        <v>99</v>
      </c>
      <c r="C47" s="19" t="s">
        <v>100</v>
      </c>
      <c r="D47" s="152" t="s">
        <v>472</v>
      </c>
      <c r="E47" s="29">
        <v>1000</v>
      </c>
      <c r="F47" s="22" t="s">
        <v>23</v>
      </c>
      <c r="G47" s="31">
        <v>5000</v>
      </c>
      <c r="H47" s="24">
        <v>0</v>
      </c>
      <c r="I47" s="25">
        <f t="shared" si="3"/>
        <v>0</v>
      </c>
      <c r="J47" s="25">
        <f t="shared" si="5"/>
        <v>500</v>
      </c>
      <c r="K47" s="25">
        <f t="shared" si="1"/>
        <v>500</v>
      </c>
      <c r="L47" s="26" t="s">
        <v>24</v>
      </c>
    </row>
    <row r="48" spans="1:12" s="16" customFormat="1" x14ac:dyDescent="0.15">
      <c r="A48" s="28">
        <v>44</v>
      </c>
      <c r="B48" s="27" t="s">
        <v>101</v>
      </c>
      <c r="C48" s="19" t="s">
        <v>102</v>
      </c>
      <c r="D48" s="152" t="s">
        <v>472</v>
      </c>
      <c r="E48" s="29">
        <v>1000</v>
      </c>
      <c r="F48" s="22" t="s">
        <v>23</v>
      </c>
      <c r="G48" s="31">
        <v>5000</v>
      </c>
      <c r="H48" s="24">
        <v>0</v>
      </c>
      <c r="I48" s="25">
        <f t="shared" si="3"/>
        <v>0</v>
      </c>
      <c r="J48" s="25">
        <f t="shared" si="5"/>
        <v>500</v>
      </c>
      <c r="K48" s="25">
        <f t="shared" si="1"/>
        <v>500</v>
      </c>
      <c r="L48" s="26" t="s">
        <v>24</v>
      </c>
    </row>
    <row r="49" spans="1:12" s="16" customFormat="1" x14ac:dyDescent="0.15">
      <c r="A49" s="28">
        <v>45</v>
      </c>
      <c r="B49" s="18" t="s">
        <v>105</v>
      </c>
      <c r="C49" s="28" t="s">
        <v>104</v>
      </c>
      <c r="D49" s="152" t="s">
        <v>472</v>
      </c>
      <c r="E49" s="21">
        <v>5000</v>
      </c>
      <c r="F49" s="22" t="s">
        <v>23</v>
      </c>
      <c r="G49" s="23">
        <v>125000</v>
      </c>
      <c r="H49" s="32">
        <v>0.25</v>
      </c>
      <c r="I49" s="25">
        <f t="shared" si="3"/>
        <v>31250</v>
      </c>
      <c r="J49" s="25">
        <f t="shared" si="5"/>
        <v>15625</v>
      </c>
      <c r="K49" s="25">
        <f t="shared" si="1"/>
        <v>46875</v>
      </c>
      <c r="L49" s="26" t="s">
        <v>24</v>
      </c>
    </row>
    <row r="50" spans="1:12" s="16" customFormat="1" x14ac:dyDescent="0.15">
      <c r="A50" s="28">
        <v>46</v>
      </c>
      <c r="B50" s="18" t="s">
        <v>106</v>
      </c>
      <c r="C50" s="28" t="s">
        <v>103</v>
      </c>
      <c r="D50" s="152" t="s">
        <v>472</v>
      </c>
      <c r="E50" s="21">
        <v>5000</v>
      </c>
      <c r="F50" s="22" t="s">
        <v>23</v>
      </c>
      <c r="G50" s="23">
        <v>125000</v>
      </c>
      <c r="H50" s="32">
        <v>0.25</v>
      </c>
      <c r="I50" s="25">
        <f>H50*G50</f>
        <v>31250</v>
      </c>
      <c r="J50" s="25">
        <f t="shared" si="5"/>
        <v>15625</v>
      </c>
      <c r="K50" s="25">
        <f t="shared" si="1"/>
        <v>46875</v>
      </c>
      <c r="L50" s="26" t="s">
        <v>24</v>
      </c>
    </row>
    <row r="51" spans="1:12" s="16" customFormat="1" x14ac:dyDescent="0.15">
      <c r="A51" s="28">
        <v>47</v>
      </c>
      <c r="B51" s="27" t="s">
        <v>107</v>
      </c>
      <c r="C51" s="19" t="s">
        <v>108</v>
      </c>
      <c r="D51" s="152" t="s">
        <v>472</v>
      </c>
      <c r="E51" s="29">
        <v>1000</v>
      </c>
      <c r="F51" s="22" t="s">
        <v>23</v>
      </c>
      <c r="G51" s="31">
        <v>5000</v>
      </c>
      <c r="H51" s="24">
        <v>0.3</v>
      </c>
      <c r="I51" s="25">
        <f>H51*G51</f>
        <v>1500</v>
      </c>
      <c r="J51" s="25">
        <f t="shared" si="5"/>
        <v>650</v>
      </c>
      <c r="K51" s="25">
        <f t="shared" si="1"/>
        <v>2150</v>
      </c>
      <c r="L51" s="26" t="s">
        <v>24</v>
      </c>
    </row>
    <row r="52" spans="1:12" s="16" customFormat="1" x14ac:dyDescent="0.15">
      <c r="A52" s="28">
        <v>48</v>
      </c>
      <c r="B52" s="27" t="s">
        <v>109</v>
      </c>
      <c r="C52" s="19" t="s">
        <v>110</v>
      </c>
      <c r="D52" s="152" t="s">
        <v>472</v>
      </c>
      <c r="E52" s="29">
        <v>1000</v>
      </c>
      <c r="F52" s="22" t="s">
        <v>23</v>
      </c>
      <c r="G52" s="31">
        <v>5000</v>
      </c>
      <c r="H52" s="24">
        <v>0.05</v>
      </c>
      <c r="I52" s="25">
        <f t="shared" si="3"/>
        <v>250</v>
      </c>
      <c r="J52" s="25">
        <f t="shared" si="5"/>
        <v>525</v>
      </c>
      <c r="K52" s="25">
        <f t="shared" si="1"/>
        <v>775</v>
      </c>
      <c r="L52" s="26" t="s">
        <v>24</v>
      </c>
    </row>
    <row r="53" spans="1:12" s="16" customFormat="1" x14ac:dyDescent="0.15">
      <c r="A53" s="28">
        <v>49</v>
      </c>
      <c r="B53" s="27" t="s">
        <v>111</v>
      </c>
      <c r="C53" s="28" t="s">
        <v>112</v>
      </c>
      <c r="D53" s="152" t="s">
        <v>472</v>
      </c>
      <c r="E53" s="33">
        <v>1000</v>
      </c>
      <c r="F53" s="22" t="s">
        <v>23</v>
      </c>
      <c r="G53" s="31">
        <v>150000</v>
      </c>
      <c r="H53" s="24">
        <v>0</v>
      </c>
      <c r="I53" s="25">
        <f t="shared" si="3"/>
        <v>0</v>
      </c>
      <c r="J53" s="25">
        <f>SUM(G53+I53)*0%</f>
        <v>0</v>
      </c>
      <c r="K53" s="25">
        <f t="shared" si="1"/>
        <v>0</v>
      </c>
      <c r="L53" s="26" t="s">
        <v>24</v>
      </c>
    </row>
    <row r="54" spans="1:12" s="92" customFormat="1" x14ac:dyDescent="0.15">
      <c r="A54" s="28">
        <v>50</v>
      </c>
      <c r="B54" s="27" t="s">
        <v>113</v>
      </c>
      <c r="C54" s="28" t="s">
        <v>114</v>
      </c>
      <c r="D54" s="152" t="s">
        <v>472</v>
      </c>
      <c r="E54" s="29">
        <v>10000</v>
      </c>
      <c r="F54" s="30" t="s">
        <v>36</v>
      </c>
      <c r="G54" s="25">
        <v>50000</v>
      </c>
      <c r="H54" s="32">
        <v>0</v>
      </c>
      <c r="I54" s="25">
        <f t="shared" si="3"/>
        <v>0</v>
      </c>
      <c r="J54" s="25">
        <f>SUM(G54+I54)*10%</f>
        <v>5000</v>
      </c>
      <c r="K54" s="25">
        <f t="shared" si="1"/>
        <v>5000</v>
      </c>
      <c r="L54" s="26" t="s">
        <v>24</v>
      </c>
    </row>
    <row r="55" spans="1:12" s="45" customFormat="1" x14ac:dyDescent="0.15">
      <c r="A55" s="28">
        <v>51</v>
      </c>
      <c r="B55" s="27" t="s">
        <v>115</v>
      </c>
      <c r="C55" s="28" t="s">
        <v>116</v>
      </c>
      <c r="D55" s="152" t="s">
        <v>472</v>
      </c>
      <c r="E55" s="29">
        <v>10000</v>
      </c>
      <c r="F55" s="30" t="s">
        <v>36</v>
      </c>
      <c r="G55" s="25">
        <v>15000</v>
      </c>
      <c r="H55" s="32">
        <v>0</v>
      </c>
      <c r="I55" s="25">
        <f t="shared" si="3"/>
        <v>0</v>
      </c>
      <c r="J55" s="25">
        <f>SUM(G55+I55)*10%</f>
        <v>1500</v>
      </c>
      <c r="K55" s="25">
        <f t="shared" si="1"/>
        <v>1500</v>
      </c>
      <c r="L55" s="26" t="s">
        <v>24</v>
      </c>
    </row>
    <row r="56" spans="1:12" s="16" customFormat="1" x14ac:dyDescent="0.15">
      <c r="A56" s="28">
        <v>52</v>
      </c>
      <c r="B56" s="78" t="s">
        <v>429</v>
      </c>
      <c r="C56" s="85" t="s">
        <v>430</v>
      </c>
      <c r="D56" s="152" t="s">
        <v>472</v>
      </c>
      <c r="E56" s="86">
        <v>500</v>
      </c>
      <c r="F56" s="87" t="s">
        <v>23</v>
      </c>
      <c r="G56" s="88">
        <v>15000</v>
      </c>
      <c r="H56" s="89">
        <v>0</v>
      </c>
      <c r="I56" s="90">
        <f t="shared" si="3"/>
        <v>0</v>
      </c>
      <c r="J56" s="90">
        <f>SUM(G56+I56)*0%</f>
        <v>0</v>
      </c>
      <c r="K56" s="90">
        <f t="shared" si="1"/>
        <v>0</v>
      </c>
      <c r="L56" s="91" t="s">
        <v>24</v>
      </c>
    </row>
    <row r="57" spans="1:12" s="16" customFormat="1" x14ac:dyDescent="0.15">
      <c r="A57" s="28">
        <v>53</v>
      </c>
      <c r="B57" s="27" t="s">
        <v>117</v>
      </c>
      <c r="C57" s="28" t="s">
        <v>118</v>
      </c>
      <c r="D57" s="152" t="s">
        <v>472</v>
      </c>
      <c r="E57" s="33">
        <v>1000</v>
      </c>
      <c r="F57" s="22" t="s">
        <v>23</v>
      </c>
      <c r="G57" s="31">
        <v>6000</v>
      </c>
      <c r="H57" s="24">
        <v>0</v>
      </c>
      <c r="I57" s="25">
        <f t="shared" si="3"/>
        <v>0</v>
      </c>
      <c r="J57" s="25">
        <f>SUM(G57+I57)*0%</f>
        <v>0</v>
      </c>
      <c r="K57" s="25">
        <f t="shared" si="1"/>
        <v>0</v>
      </c>
      <c r="L57" s="26" t="s">
        <v>24</v>
      </c>
    </row>
    <row r="58" spans="1:12" s="16" customFormat="1" ht="11.25" customHeight="1" x14ac:dyDescent="0.15">
      <c r="A58" s="28">
        <v>54</v>
      </c>
      <c r="B58" s="27" t="s">
        <v>119</v>
      </c>
      <c r="C58" s="28" t="s">
        <v>120</v>
      </c>
      <c r="D58" s="152" t="s">
        <v>472</v>
      </c>
      <c r="E58" s="29">
        <v>100000</v>
      </c>
      <c r="F58" s="30" t="s">
        <v>36</v>
      </c>
      <c r="G58" s="25">
        <v>15000</v>
      </c>
      <c r="H58" s="32">
        <v>0.05</v>
      </c>
      <c r="I58" s="25">
        <f t="shared" si="3"/>
        <v>750</v>
      </c>
      <c r="J58" s="25">
        <f>SUM(G58+I58)*10%</f>
        <v>1575</v>
      </c>
      <c r="K58" s="25">
        <f t="shared" si="1"/>
        <v>2325</v>
      </c>
      <c r="L58" s="26" t="s">
        <v>24</v>
      </c>
    </row>
    <row r="59" spans="1:12" s="92" customFormat="1" ht="11.25" customHeight="1" x14ac:dyDescent="0.15">
      <c r="A59" s="28">
        <v>55</v>
      </c>
      <c r="B59" s="27" t="s">
        <v>121</v>
      </c>
      <c r="C59" s="28" t="s">
        <v>98</v>
      </c>
      <c r="D59" s="152" t="s">
        <v>472</v>
      </c>
      <c r="E59" s="29">
        <v>1000</v>
      </c>
      <c r="F59" s="30" t="s">
        <v>36</v>
      </c>
      <c r="G59" s="31">
        <v>20000</v>
      </c>
      <c r="H59" s="32">
        <v>0.05</v>
      </c>
      <c r="I59" s="25">
        <f t="shared" si="3"/>
        <v>1000</v>
      </c>
      <c r="J59" s="25">
        <f>SUM(G59+I59)*10%</f>
        <v>2100</v>
      </c>
      <c r="K59" s="25">
        <f t="shared" si="1"/>
        <v>3100</v>
      </c>
      <c r="L59" s="26" t="s">
        <v>24</v>
      </c>
    </row>
    <row r="60" spans="1:12" s="16" customFormat="1" x14ac:dyDescent="0.15">
      <c r="A60" s="28">
        <v>56</v>
      </c>
      <c r="B60" s="27" t="s">
        <v>122</v>
      </c>
      <c r="C60" s="28" t="s">
        <v>123</v>
      </c>
      <c r="D60" s="152" t="s">
        <v>472</v>
      </c>
      <c r="E60" s="33">
        <v>1000</v>
      </c>
      <c r="F60" s="22" t="s">
        <v>23</v>
      </c>
      <c r="G60" s="31">
        <v>1000</v>
      </c>
      <c r="H60" s="24">
        <v>0.15</v>
      </c>
      <c r="I60" s="25">
        <f t="shared" si="3"/>
        <v>150</v>
      </c>
      <c r="J60" s="25">
        <f>SUM(G60+I60)*0%</f>
        <v>0</v>
      </c>
      <c r="K60" s="25">
        <f t="shared" si="1"/>
        <v>150</v>
      </c>
      <c r="L60" s="26" t="s">
        <v>24</v>
      </c>
    </row>
    <row r="61" spans="1:12" x14ac:dyDescent="0.15">
      <c r="A61" s="28">
        <v>57</v>
      </c>
      <c r="B61" s="78" t="s">
        <v>432</v>
      </c>
      <c r="C61" s="85" t="s">
        <v>426</v>
      </c>
      <c r="D61" s="152" t="s">
        <v>472</v>
      </c>
      <c r="E61" s="86">
        <v>500</v>
      </c>
      <c r="F61" s="87" t="s">
        <v>23</v>
      </c>
      <c r="G61" s="88">
        <v>12500</v>
      </c>
      <c r="H61" s="89">
        <v>0</v>
      </c>
      <c r="I61" s="90">
        <f t="shared" si="3"/>
        <v>0</v>
      </c>
      <c r="J61" s="90">
        <f>SUM(G61+I61)*0%</f>
        <v>0</v>
      </c>
      <c r="K61" s="90">
        <f t="shared" si="1"/>
        <v>0</v>
      </c>
      <c r="L61" s="91" t="s">
        <v>24</v>
      </c>
    </row>
    <row r="62" spans="1:12" x14ac:dyDescent="0.15">
      <c r="A62" s="28">
        <v>58</v>
      </c>
      <c r="B62" s="18" t="s">
        <v>124</v>
      </c>
      <c r="C62" s="19" t="s">
        <v>125</v>
      </c>
      <c r="D62" s="152" t="s">
        <v>472</v>
      </c>
      <c r="E62" s="21">
        <v>50000</v>
      </c>
      <c r="F62" s="22" t="s">
        <v>36</v>
      </c>
      <c r="G62" s="23">
        <v>1000</v>
      </c>
      <c r="H62" s="32">
        <v>0.2</v>
      </c>
      <c r="I62" s="25">
        <f t="shared" si="3"/>
        <v>200</v>
      </c>
      <c r="J62" s="25">
        <f>SUM(G62+I62)*0%</f>
        <v>0</v>
      </c>
      <c r="K62" s="25">
        <f t="shared" si="1"/>
        <v>200</v>
      </c>
      <c r="L62" s="26" t="s">
        <v>50</v>
      </c>
    </row>
    <row r="63" spans="1:12" s="16" customFormat="1" x14ac:dyDescent="0.15">
      <c r="A63" s="28">
        <v>59</v>
      </c>
      <c r="B63" s="27" t="s">
        <v>495</v>
      </c>
      <c r="C63" s="28" t="s">
        <v>504</v>
      </c>
      <c r="D63" s="152" t="s">
        <v>472</v>
      </c>
      <c r="E63" s="133">
        <v>200</v>
      </c>
      <c r="F63" s="22" t="s">
        <v>23</v>
      </c>
      <c r="G63" s="37">
        <v>3600</v>
      </c>
      <c r="H63" s="24">
        <v>0.05</v>
      </c>
      <c r="I63" s="39">
        <f t="shared" ref="I63" si="8">SUM(H63*G63)</f>
        <v>180</v>
      </c>
      <c r="J63" s="130">
        <f t="shared" ref="J63" si="9">SUM(G63+I63)*10%</f>
        <v>378</v>
      </c>
      <c r="K63" s="25">
        <f t="shared" ref="K63" si="10">SUM(J63+I63)</f>
        <v>558</v>
      </c>
      <c r="L63" s="91" t="s">
        <v>24</v>
      </c>
    </row>
    <row r="64" spans="1:12" s="16" customFormat="1" x14ac:dyDescent="0.15">
      <c r="A64" s="28">
        <v>60</v>
      </c>
      <c r="B64" s="27" t="s">
        <v>126</v>
      </c>
      <c r="C64" s="28" t="s">
        <v>127</v>
      </c>
      <c r="D64" s="152" t="s">
        <v>472</v>
      </c>
      <c r="E64" s="29">
        <v>1000</v>
      </c>
      <c r="F64" s="30" t="s">
        <v>36</v>
      </c>
      <c r="G64" s="31">
        <v>20000</v>
      </c>
      <c r="H64" s="32">
        <v>0.15</v>
      </c>
      <c r="I64" s="25">
        <f t="shared" si="3"/>
        <v>3000</v>
      </c>
      <c r="J64" s="25">
        <f>SUM(G64+I64)*10%</f>
        <v>2300</v>
      </c>
      <c r="K64" s="25">
        <f t="shared" si="1"/>
        <v>5300</v>
      </c>
      <c r="L64" s="26" t="s">
        <v>24</v>
      </c>
    </row>
    <row r="65" spans="1:12" s="16" customFormat="1" x14ac:dyDescent="0.15">
      <c r="A65" s="28">
        <v>61</v>
      </c>
      <c r="B65" s="99" t="s">
        <v>447</v>
      </c>
      <c r="C65" s="153" t="s">
        <v>484</v>
      </c>
      <c r="D65" s="152" t="s">
        <v>472</v>
      </c>
      <c r="E65" s="101">
        <v>200</v>
      </c>
      <c r="F65" s="102" t="s">
        <v>23</v>
      </c>
      <c r="G65" s="103">
        <f>50*E65</f>
        <v>10000</v>
      </c>
      <c r="H65" s="104">
        <v>0.05</v>
      </c>
      <c r="I65" s="105">
        <f t="shared" si="3"/>
        <v>500</v>
      </c>
      <c r="J65" s="105">
        <f>SUM(G65+I65)*10%</f>
        <v>1050</v>
      </c>
      <c r="K65" s="105">
        <f t="shared" ref="K65" si="11">SUM(J65+I65)</f>
        <v>1550</v>
      </c>
      <c r="L65" s="106" t="s">
        <v>24</v>
      </c>
    </row>
    <row r="66" spans="1:12" s="16" customFormat="1" x14ac:dyDescent="0.15">
      <c r="A66" s="28">
        <v>62</v>
      </c>
      <c r="B66" s="27" t="s">
        <v>128</v>
      </c>
      <c r="C66" s="28" t="s">
        <v>129</v>
      </c>
      <c r="D66" s="152" t="s">
        <v>472</v>
      </c>
      <c r="E66" s="36">
        <v>500</v>
      </c>
      <c r="F66" s="22" t="s">
        <v>23</v>
      </c>
      <c r="G66" s="37">
        <v>10000</v>
      </c>
      <c r="H66" s="38">
        <v>0</v>
      </c>
      <c r="I66" s="39">
        <f>SUM(H66*G66)</f>
        <v>0</v>
      </c>
      <c r="J66" s="25">
        <f>SUM(G66+I66)*6%</f>
        <v>600</v>
      </c>
      <c r="K66" s="25">
        <f t="shared" si="1"/>
        <v>600</v>
      </c>
      <c r="L66" s="26" t="s">
        <v>130</v>
      </c>
    </row>
    <row r="67" spans="1:12" s="16" customFormat="1" x14ac:dyDescent="0.15">
      <c r="A67" s="28">
        <v>63</v>
      </c>
      <c r="B67" s="18" t="s">
        <v>496</v>
      </c>
      <c r="C67" s="19" t="s">
        <v>503</v>
      </c>
      <c r="D67" s="152" t="s">
        <v>472</v>
      </c>
      <c r="E67" s="134">
        <v>100</v>
      </c>
      <c r="F67" s="22" t="s">
        <v>23</v>
      </c>
      <c r="G67" s="23">
        <v>5000</v>
      </c>
      <c r="H67" s="24">
        <v>0</v>
      </c>
      <c r="I67" s="39">
        <f t="shared" ref="I67" si="12">SUM(H67*G67)</f>
        <v>0</v>
      </c>
      <c r="J67" s="130">
        <f t="shared" ref="J67" si="13">SUM(G67+I67)*10%</f>
        <v>500</v>
      </c>
      <c r="K67" s="25">
        <f t="shared" ref="K67" si="14">SUM(J67+I67)</f>
        <v>500</v>
      </c>
      <c r="L67" s="26" t="s">
        <v>24</v>
      </c>
    </row>
    <row r="68" spans="1:12" s="16" customFormat="1" x14ac:dyDescent="0.15">
      <c r="A68" s="28">
        <v>64</v>
      </c>
      <c r="B68" s="27" t="s">
        <v>131</v>
      </c>
      <c r="C68" s="19" t="s">
        <v>46</v>
      </c>
      <c r="D68" s="152" t="s">
        <v>472</v>
      </c>
      <c r="E68" s="29">
        <v>5000</v>
      </c>
      <c r="F68" s="40" t="s">
        <v>36</v>
      </c>
      <c r="G68" s="31">
        <v>500</v>
      </c>
      <c r="H68" s="32">
        <v>0.2</v>
      </c>
      <c r="I68" s="25">
        <f t="shared" ref="I68:I79" si="15">H68*G68</f>
        <v>100</v>
      </c>
      <c r="J68" s="25">
        <f>SUM(G68+I68)*10%</f>
        <v>60</v>
      </c>
      <c r="K68" s="25">
        <f t="shared" si="1"/>
        <v>160</v>
      </c>
      <c r="L68" s="26" t="s">
        <v>24</v>
      </c>
    </row>
    <row r="69" spans="1:12" s="16" customFormat="1" x14ac:dyDescent="0.15">
      <c r="A69" s="28">
        <v>65</v>
      </c>
      <c r="B69" s="27" t="s">
        <v>132</v>
      </c>
      <c r="C69" s="28" t="s">
        <v>133</v>
      </c>
      <c r="D69" s="152" t="s">
        <v>472</v>
      </c>
      <c r="E69" s="33">
        <v>30000</v>
      </c>
      <c r="F69" s="22" t="s">
        <v>23</v>
      </c>
      <c r="G69" s="31">
        <v>1671600</v>
      </c>
      <c r="H69" s="24">
        <v>0.05</v>
      </c>
      <c r="I69" s="25">
        <f t="shared" si="15"/>
        <v>83580</v>
      </c>
      <c r="J69" s="25">
        <f>SUM(G69+I69)*0%</f>
        <v>0</v>
      </c>
      <c r="K69" s="25">
        <f t="shared" si="1"/>
        <v>83580</v>
      </c>
      <c r="L69" s="26" t="s">
        <v>24</v>
      </c>
    </row>
    <row r="70" spans="1:12" s="16" customFormat="1" x14ac:dyDescent="0.15">
      <c r="A70" s="28">
        <v>66</v>
      </c>
      <c r="B70" s="27" t="s">
        <v>134</v>
      </c>
      <c r="C70" s="19" t="s">
        <v>135</v>
      </c>
      <c r="D70" s="152" t="s">
        <v>472</v>
      </c>
      <c r="E70" s="29">
        <v>1000</v>
      </c>
      <c r="F70" s="22" t="s">
        <v>23</v>
      </c>
      <c r="G70" s="31">
        <v>5000</v>
      </c>
      <c r="H70" s="24">
        <v>0.05</v>
      </c>
      <c r="I70" s="25">
        <f t="shared" si="15"/>
        <v>250</v>
      </c>
      <c r="J70" s="25">
        <f>I72</f>
        <v>0</v>
      </c>
      <c r="K70" s="25">
        <f t="shared" si="1"/>
        <v>250</v>
      </c>
      <c r="L70" s="26" t="s">
        <v>24</v>
      </c>
    </row>
    <row r="71" spans="1:12" s="16" customFormat="1" x14ac:dyDescent="0.15">
      <c r="A71" s="28">
        <v>67</v>
      </c>
      <c r="B71" s="27" t="s">
        <v>136</v>
      </c>
      <c r="C71" s="19" t="s">
        <v>137</v>
      </c>
      <c r="D71" s="152" t="s">
        <v>472</v>
      </c>
      <c r="E71" s="29">
        <v>1000</v>
      </c>
      <c r="F71" s="22" t="s">
        <v>23</v>
      </c>
      <c r="G71" s="31">
        <v>5000</v>
      </c>
      <c r="H71" s="24">
        <v>0</v>
      </c>
      <c r="I71" s="25">
        <f t="shared" si="15"/>
        <v>0</v>
      </c>
      <c r="J71" s="25">
        <f>SUM(G71+I71)*10%</f>
        <v>500</v>
      </c>
      <c r="K71" s="25">
        <f t="shared" si="1"/>
        <v>500</v>
      </c>
      <c r="L71" s="26" t="s">
        <v>24</v>
      </c>
    </row>
    <row r="72" spans="1:12" s="16" customFormat="1" x14ac:dyDescent="0.15">
      <c r="A72" s="28">
        <v>68</v>
      </c>
      <c r="B72" s="27" t="s">
        <v>138</v>
      </c>
      <c r="C72" s="28" t="s">
        <v>139</v>
      </c>
      <c r="D72" s="152" t="s">
        <v>472</v>
      </c>
      <c r="E72" s="29">
        <v>10000</v>
      </c>
      <c r="F72" s="30" t="s">
        <v>36</v>
      </c>
      <c r="G72" s="31">
        <v>20000</v>
      </c>
      <c r="H72" s="32">
        <v>0</v>
      </c>
      <c r="I72" s="25">
        <f t="shared" si="15"/>
        <v>0</v>
      </c>
      <c r="J72" s="25">
        <f>SUM(G72+I72)*10%</f>
        <v>2000</v>
      </c>
      <c r="K72" s="25">
        <f t="shared" si="1"/>
        <v>2000</v>
      </c>
      <c r="L72" s="26" t="s">
        <v>24</v>
      </c>
    </row>
    <row r="73" spans="1:12" s="16" customFormat="1" x14ac:dyDescent="0.15">
      <c r="A73" s="28">
        <v>69</v>
      </c>
      <c r="B73" s="97" t="s">
        <v>437</v>
      </c>
      <c r="C73" s="98" t="s">
        <v>441</v>
      </c>
      <c r="D73" s="152" t="s">
        <v>472</v>
      </c>
      <c r="E73" s="29">
        <v>100</v>
      </c>
      <c r="F73" s="40" t="s">
        <v>23</v>
      </c>
      <c r="G73" s="37">
        <f>35*E73</f>
        <v>3500</v>
      </c>
      <c r="H73" s="32">
        <v>0</v>
      </c>
      <c r="I73" s="25">
        <f t="shared" si="15"/>
        <v>0</v>
      </c>
      <c r="J73" s="25">
        <f>SUM(G73+I73)*10%</f>
        <v>350</v>
      </c>
      <c r="K73" s="25">
        <f t="shared" si="1"/>
        <v>350</v>
      </c>
      <c r="L73" s="26" t="s">
        <v>24</v>
      </c>
    </row>
    <row r="74" spans="1:12" s="16" customFormat="1" x14ac:dyDescent="0.15">
      <c r="A74" s="28">
        <v>70</v>
      </c>
      <c r="B74" s="97" t="s">
        <v>453</v>
      </c>
      <c r="C74" s="98" t="s">
        <v>502</v>
      </c>
      <c r="D74" s="152" t="s">
        <v>472</v>
      </c>
      <c r="E74" s="29">
        <v>10</v>
      </c>
      <c r="F74" s="40" t="s">
        <v>23</v>
      </c>
      <c r="G74" s="37">
        <f>1500*E74</f>
        <v>15000</v>
      </c>
      <c r="H74" s="32">
        <v>0</v>
      </c>
      <c r="I74" s="25">
        <f t="shared" si="15"/>
        <v>0</v>
      </c>
      <c r="J74" s="25">
        <f>SUM(G74+I74)*5%</f>
        <v>750</v>
      </c>
      <c r="K74" s="25">
        <f t="shared" ref="K74" si="16">SUM(J74+I74)</f>
        <v>750</v>
      </c>
      <c r="L74" s="26" t="s">
        <v>24</v>
      </c>
    </row>
    <row r="75" spans="1:12" s="16" customFormat="1" x14ac:dyDescent="0.15">
      <c r="A75" s="28">
        <v>71</v>
      </c>
      <c r="B75" s="18" t="s">
        <v>140</v>
      </c>
      <c r="C75" s="19" t="s">
        <v>141</v>
      </c>
      <c r="D75" s="152" t="s">
        <v>472</v>
      </c>
      <c r="E75" s="21">
        <v>1000</v>
      </c>
      <c r="F75" s="22" t="s">
        <v>23</v>
      </c>
      <c r="G75" s="23">
        <v>75000</v>
      </c>
      <c r="H75" s="24">
        <v>0</v>
      </c>
      <c r="I75" s="25">
        <f t="shared" si="15"/>
        <v>0</v>
      </c>
      <c r="J75" s="25">
        <f>SUM(G75+I75)*0%</f>
        <v>0</v>
      </c>
      <c r="K75" s="25">
        <f t="shared" si="1"/>
        <v>0</v>
      </c>
      <c r="L75" s="26" t="s">
        <v>24</v>
      </c>
    </row>
    <row r="76" spans="1:12" s="16" customFormat="1" x14ac:dyDescent="0.15">
      <c r="A76" s="28">
        <v>72</v>
      </c>
      <c r="B76" s="27" t="s">
        <v>142</v>
      </c>
      <c r="C76" s="28" t="s">
        <v>143</v>
      </c>
      <c r="D76" s="152" t="s">
        <v>472</v>
      </c>
      <c r="E76" s="33">
        <v>3000</v>
      </c>
      <c r="F76" s="22" t="s">
        <v>23</v>
      </c>
      <c r="G76" s="31">
        <v>6000</v>
      </c>
      <c r="H76" s="24">
        <v>0</v>
      </c>
      <c r="I76" s="25">
        <f t="shared" si="15"/>
        <v>0</v>
      </c>
      <c r="J76" s="25">
        <f>SUM(G76+I76)*10%</f>
        <v>600</v>
      </c>
      <c r="K76" s="25">
        <f t="shared" ref="K76:K153" si="17">SUM(J76+I76)</f>
        <v>600</v>
      </c>
      <c r="L76" s="26" t="s">
        <v>24</v>
      </c>
    </row>
    <row r="77" spans="1:12" s="16" customFormat="1" x14ac:dyDescent="0.15">
      <c r="A77" s="28">
        <v>73</v>
      </c>
      <c r="B77" s="27" t="s">
        <v>144</v>
      </c>
      <c r="C77" s="28" t="s">
        <v>145</v>
      </c>
      <c r="D77" s="152" t="s">
        <v>472</v>
      </c>
      <c r="E77" s="29">
        <v>1000</v>
      </c>
      <c r="F77" s="30" t="s">
        <v>23</v>
      </c>
      <c r="G77" s="31">
        <v>5000</v>
      </c>
      <c r="H77" s="32">
        <v>0</v>
      </c>
      <c r="I77" s="25">
        <f t="shared" si="15"/>
        <v>0</v>
      </c>
      <c r="J77" s="25">
        <f>SUM(G77+I77)*10%</f>
        <v>500</v>
      </c>
      <c r="K77" s="25">
        <f t="shared" si="17"/>
        <v>500</v>
      </c>
      <c r="L77" s="26" t="s">
        <v>24</v>
      </c>
    </row>
    <row r="78" spans="1:12" s="16" customFormat="1" x14ac:dyDescent="0.15">
      <c r="A78" s="28">
        <v>74</v>
      </c>
      <c r="B78" s="27" t="s">
        <v>146</v>
      </c>
      <c r="C78" s="28" t="s">
        <v>147</v>
      </c>
      <c r="D78" s="152" t="s">
        <v>472</v>
      </c>
      <c r="E78" s="29">
        <v>10000</v>
      </c>
      <c r="F78" s="30" t="s">
        <v>23</v>
      </c>
      <c r="G78" s="25">
        <v>2000</v>
      </c>
      <c r="H78" s="32">
        <v>0</v>
      </c>
      <c r="I78" s="25">
        <f t="shared" si="15"/>
        <v>0</v>
      </c>
      <c r="J78" s="25">
        <f>SUM(G78+I78)*10%</f>
        <v>200</v>
      </c>
      <c r="K78" s="25">
        <f t="shared" si="17"/>
        <v>200</v>
      </c>
      <c r="L78" s="26" t="s">
        <v>24</v>
      </c>
    </row>
    <row r="79" spans="1:12" s="16" customFormat="1" x14ac:dyDescent="0.15">
      <c r="A79" s="28">
        <v>75</v>
      </c>
      <c r="B79" s="27" t="s">
        <v>148</v>
      </c>
      <c r="C79" s="28" t="s">
        <v>149</v>
      </c>
      <c r="D79" s="152" t="s">
        <v>472</v>
      </c>
      <c r="E79" s="29">
        <v>10000</v>
      </c>
      <c r="F79" s="30" t="s">
        <v>23</v>
      </c>
      <c r="G79" s="31">
        <v>3000</v>
      </c>
      <c r="H79" s="32">
        <v>0</v>
      </c>
      <c r="I79" s="25">
        <f t="shared" si="15"/>
        <v>0</v>
      </c>
      <c r="J79" s="25">
        <f>SUM(G79+I79)*6%</f>
        <v>180</v>
      </c>
      <c r="K79" s="25">
        <f t="shared" si="17"/>
        <v>180</v>
      </c>
      <c r="L79" s="26" t="s">
        <v>24</v>
      </c>
    </row>
    <row r="80" spans="1:12" s="16" customFormat="1" x14ac:dyDescent="0.15">
      <c r="A80" s="28">
        <v>76</v>
      </c>
      <c r="B80" s="27" t="s">
        <v>150</v>
      </c>
      <c r="C80" s="28" t="s">
        <v>151</v>
      </c>
      <c r="D80" s="152" t="s">
        <v>472</v>
      </c>
      <c r="E80" s="36">
        <v>1000</v>
      </c>
      <c r="F80" s="22" t="s">
        <v>23</v>
      </c>
      <c r="G80" s="37">
        <v>6000</v>
      </c>
      <c r="H80" s="32">
        <v>0</v>
      </c>
      <c r="I80" s="39">
        <f>SUM(H80*G80)</f>
        <v>0</v>
      </c>
      <c r="J80" s="25">
        <f>SUM(G80+I80)*0%</f>
        <v>0</v>
      </c>
      <c r="K80" s="25">
        <f t="shared" si="17"/>
        <v>0</v>
      </c>
      <c r="L80" s="26" t="s">
        <v>130</v>
      </c>
    </row>
    <row r="81" spans="1:12" s="16" customFormat="1" x14ac:dyDescent="0.15">
      <c r="A81" s="28">
        <v>77</v>
      </c>
      <c r="B81" s="27" t="s">
        <v>152</v>
      </c>
      <c r="C81" s="19" t="s">
        <v>153</v>
      </c>
      <c r="D81" s="152" t="s">
        <v>472</v>
      </c>
      <c r="E81" s="29">
        <v>1000</v>
      </c>
      <c r="F81" s="22" t="s">
        <v>23</v>
      </c>
      <c r="G81" s="31">
        <v>5000</v>
      </c>
      <c r="H81" s="24">
        <v>0</v>
      </c>
      <c r="I81" s="25">
        <f t="shared" ref="I81:I118" si="18">H81*G81</f>
        <v>0</v>
      </c>
      <c r="J81" s="25">
        <f>SUM(G81+I81)*10%</f>
        <v>500</v>
      </c>
      <c r="K81" s="25">
        <f t="shared" si="17"/>
        <v>500</v>
      </c>
      <c r="L81" s="26" t="s">
        <v>24</v>
      </c>
    </row>
    <row r="82" spans="1:12" s="16" customFormat="1" x14ac:dyDescent="0.15">
      <c r="A82" s="28">
        <v>78</v>
      </c>
      <c r="B82" s="18" t="s">
        <v>154</v>
      </c>
      <c r="C82" s="19" t="s">
        <v>155</v>
      </c>
      <c r="D82" s="152" t="s">
        <v>472</v>
      </c>
      <c r="E82" s="29">
        <v>100</v>
      </c>
      <c r="F82" s="40" t="s">
        <v>156</v>
      </c>
      <c r="G82" s="31">
        <v>5000</v>
      </c>
      <c r="H82" s="32">
        <v>0.25</v>
      </c>
      <c r="I82" s="25">
        <f t="shared" si="18"/>
        <v>1250</v>
      </c>
      <c r="J82" s="25">
        <f>SUM(G82+I82)*10%</f>
        <v>625</v>
      </c>
      <c r="K82" s="25">
        <f t="shared" si="17"/>
        <v>1875</v>
      </c>
      <c r="L82" s="26" t="s">
        <v>24</v>
      </c>
    </row>
    <row r="83" spans="1:12" s="16" customFormat="1" x14ac:dyDescent="0.15">
      <c r="A83" s="28">
        <v>79</v>
      </c>
      <c r="B83" s="27" t="s">
        <v>494</v>
      </c>
      <c r="C83" s="28" t="s">
        <v>501</v>
      </c>
      <c r="D83" s="152" t="s">
        <v>472</v>
      </c>
      <c r="E83" s="133">
        <v>1000</v>
      </c>
      <c r="F83" s="22" t="s">
        <v>23</v>
      </c>
      <c r="G83" s="37">
        <v>500</v>
      </c>
      <c r="H83" s="24">
        <v>0.05</v>
      </c>
      <c r="I83" s="39">
        <f t="shared" ref="I83" si="19">SUM(H83*G83)</f>
        <v>25</v>
      </c>
      <c r="J83" s="130">
        <f t="shared" ref="J83" si="20">SUM(G83+I83)*10%</f>
        <v>52.5</v>
      </c>
      <c r="K83" s="25">
        <f t="shared" si="17"/>
        <v>77.5</v>
      </c>
      <c r="L83" s="26" t="s">
        <v>24</v>
      </c>
    </row>
    <row r="84" spans="1:12" s="16" customFormat="1" ht="11.25" customHeight="1" x14ac:dyDescent="0.15">
      <c r="A84" s="28">
        <v>80</v>
      </c>
      <c r="B84" s="27" t="s">
        <v>157</v>
      </c>
      <c r="C84" s="28" t="s">
        <v>158</v>
      </c>
      <c r="D84" s="152" t="s">
        <v>472</v>
      </c>
      <c r="E84" s="29">
        <v>1000</v>
      </c>
      <c r="F84" s="30" t="s">
        <v>23</v>
      </c>
      <c r="G84" s="25">
        <v>3000</v>
      </c>
      <c r="H84" s="32">
        <v>0.05</v>
      </c>
      <c r="I84" s="25">
        <f t="shared" si="18"/>
        <v>150</v>
      </c>
      <c r="J84" s="25">
        <f>SUM(G84+I84)*0%</f>
        <v>0</v>
      </c>
      <c r="K84" s="25">
        <f t="shared" si="17"/>
        <v>150</v>
      </c>
      <c r="L84" s="26" t="s">
        <v>24</v>
      </c>
    </row>
    <row r="85" spans="1:12" s="16" customFormat="1" ht="11.25" customHeight="1" x14ac:dyDescent="0.15">
      <c r="A85" s="28">
        <v>81</v>
      </c>
      <c r="B85" s="27" t="s">
        <v>159</v>
      </c>
      <c r="C85" s="19" t="s">
        <v>160</v>
      </c>
      <c r="D85" s="152" t="s">
        <v>472</v>
      </c>
      <c r="E85" s="29">
        <v>1000</v>
      </c>
      <c r="F85" s="22" t="s">
        <v>23</v>
      </c>
      <c r="G85" s="31">
        <v>5000</v>
      </c>
      <c r="H85" s="24">
        <v>0</v>
      </c>
      <c r="I85" s="25">
        <f t="shared" si="18"/>
        <v>0</v>
      </c>
      <c r="J85" s="25">
        <f t="shared" ref="J85:J91" si="21">SUM(G85+I85)*10%</f>
        <v>500</v>
      </c>
      <c r="K85" s="25">
        <f t="shared" si="17"/>
        <v>500</v>
      </c>
      <c r="L85" s="26" t="s">
        <v>24</v>
      </c>
    </row>
    <row r="86" spans="1:12" s="16" customFormat="1" x14ac:dyDescent="0.15">
      <c r="A86" s="28">
        <v>82</v>
      </c>
      <c r="B86" s="27" t="s">
        <v>454</v>
      </c>
      <c r="C86" s="19" t="s">
        <v>46</v>
      </c>
      <c r="D86" s="152" t="s">
        <v>472</v>
      </c>
      <c r="E86" s="29">
        <v>1000</v>
      </c>
      <c r="F86" s="22" t="s">
        <v>23</v>
      </c>
      <c r="G86" s="31">
        <f>35*E86</f>
        <v>35000</v>
      </c>
      <c r="H86" s="24">
        <v>0.15</v>
      </c>
      <c r="I86" s="25">
        <f t="shared" si="18"/>
        <v>5250</v>
      </c>
      <c r="J86" s="25">
        <f t="shared" si="21"/>
        <v>4025</v>
      </c>
      <c r="K86" s="25">
        <f t="shared" si="17"/>
        <v>9275</v>
      </c>
      <c r="L86" s="26" t="s">
        <v>24</v>
      </c>
    </row>
    <row r="87" spans="1:12" s="16" customFormat="1" x14ac:dyDescent="0.15">
      <c r="A87" s="28">
        <v>83</v>
      </c>
      <c r="B87" s="27" t="s">
        <v>161</v>
      </c>
      <c r="C87" s="28" t="s">
        <v>162</v>
      </c>
      <c r="D87" s="152" t="s">
        <v>472</v>
      </c>
      <c r="E87" s="29">
        <v>10000</v>
      </c>
      <c r="F87" s="40" t="s">
        <v>36</v>
      </c>
      <c r="G87" s="31">
        <v>100</v>
      </c>
      <c r="H87" s="32">
        <v>0.05</v>
      </c>
      <c r="I87" s="25">
        <f t="shared" si="18"/>
        <v>5</v>
      </c>
      <c r="J87" s="25">
        <f t="shared" si="21"/>
        <v>10.5</v>
      </c>
      <c r="K87" s="25">
        <f t="shared" si="17"/>
        <v>15.5</v>
      </c>
      <c r="L87" s="26" t="s">
        <v>24</v>
      </c>
    </row>
    <row r="88" spans="1:12" s="16" customFormat="1" x14ac:dyDescent="0.15">
      <c r="A88" s="28">
        <v>84</v>
      </c>
      <c r="B88" s="27" t="s">
        <v>163</v>
      </c>
      <c r="C88" s="19" t="s">
        <v>164</v>
      </c>
      <c r="D88" s="152" t="s">
        <v>472</v>
      </c>
      <c r="E88" s="29">
        <v>1000</v>
      </c>
      <c r="F88" s="22" t="s">
        <v>23</v>
      </c>
      <c r="G88" s="31">
        <v>5000</v>
      </c>
      <c r="H88" s="24">
        <v>0.2</v>
      </c>
      <c r="I88" s="25">
        <f t="shared" si="18"/>
        <v>1000</v>
      </c>
      <c r="J88" s="25">
        <f t="shared" si="21"/>
        <v>600</v>
      </c>
      <c r="K88" s="25">
        <f t="shared" si="17"/>
        <v>1600</v>
      </c>
      <c r="L88" s="26" t="s">
        <v>24</v>
      </c>
    </row>
    <row r="89" spans="1:12" s="16" customFormat="1" x14ac:dyDescent="0.15">
      <c r="A89" s="28">
        <v>85</v>
      </c>
      <c r="B89" s="27" t="s">
        <v>165</v>
      </c>
      <c r="C89" s="19" t="s">
        <v>166</v>
      </c>
      <c r="D89" s="152" t="s">
        <v>472</v>
      </c>
      <c r="E89" s="29">
        <v>1000</v>
      </c>
      <c r="F89" s="22" t="s">
        <v>23</v>
      </c>
      <c r="G89" s="31">
        <v>5000</v>
      </c>
      <c r="H89" s="24">
        <v>0.2</v>
      </c>
      <c r="I89" s="25">
        <f t="shared" si="18"/>
        <v>1000</v>
      </c>
      <c r="J89" s="25">
        <f t="shared" si="21"/>
        <v>600</v>
      </c>
      <c r="K89" s="25">
        <f t="shared" si="17"/>
        <v>1600</v>
      </c>
      <c r="L89" s="26" t="s">
        <v>24</v>
      </c>
    </row>
    <row r="90" spans="1:12" s="16" customFormat="1" x14ac:dyDescent="0.15">
      <c r="A90" s="28">
        <v>86</v>
      </c>
      <c r="B90" s="27" t="s">
        <v>167</v>
      </c>
      <c r="C90" s="19" t="s">
        <v>168</v>
      </c>
      <c r="D90" s="152" t="s">
        <v>472</v>
      </c>
      <c r="E90" s="29">
        <v>1000</v>
      </c>
      <c r="F90" s="22" t="s">
        <v>23</v>
      </c>
      <c r="G90" s="31">
        <v>5000</v>
      </c>
      <c r="H90" s="24">
        <v>0</v>
      </c>
      <c r="I90" s="25">
        <f t="shared" si="18"/>
        <v>0</v>
      </c>
      <c r="J90" s="25">
        <f t="shared" si="21"/>
        <v>500</v>
      </c>
      <c r="K90" s="25">
        <f t="shared" si="17"/>
        <v>500</v>
      </c>
      <c r="L90" s="26" t="s">
        <v>24</v>
      </c>
    </row>
    <row r="91" spans="1:12" s="16" customFormat="1" x14ac:dyDescent="0.15">
      <c r="A91" s="28">
        <v>87</v>
      </c>
      <c r="B91" s="27" t="s">
        <v>169</v>
      </c>
      <c r="C91" s="28" t="s">
        <v>170</v>
      </c>
      <c r="D91" s="152" t="s">
        <v>472</v>
      </c>
      <c r="E91" s="29">
        <v>3000</v>
      </c>
      <c r="F91" s="22" t="s">
        <v>23</v>
      </c>
      <c r="G91" s="31">
        <v>300</v>
      </c>
      <c r="H91" s="32">
        <v>0</v>
      </c>
      <c r="I91" s="25">
        <f t="shared" si="18"/>
        <v>0</v>
      </c>
      <c r="J91" s="25">
        <f t="shared" si="21"/>
        <v>30</v>
      </c>
      <c r="K91" s="25">
        <f t="shared" si="17"/>
        <v>30</v>
      </c>
      <c r="L91" s="26" t="s">
        <v>24</v>
      </c>
    </row>
    <row r="92" spans="1:12" ht="11.45" customHeight="1" x14ac:dyDescent="0.15">
      <c r="A92" s="28">
        <v>88</v>
      </c>
      <c r="B92" s="27" t="s">
        <v>171</v>
      </c>
      <c r="C92" s="28" t="s">
        <v>172</v>
      </c>
      <c r="D92" s="152" t="s">
        <v>472</v>
      </c>
      <c r="E92" s="29">
        <v>2000</v>
      </c>
      <c r="F92" s="22" t="s">
        <v>23</v>
      </c>
      <c r="G92" s="31">
        <v>400</v>
      </c>
      <c r="H92" s="32">
        <v>0</v>
      </c>
      <c r="I92" s="25">
        <f t="shared" si="18"/>
        <v>0</v>
      </c>
      <c r="J92" s="25">
        <f>SUM(G92+I92)*6%</f>
        <v>24</v>
      </c>
      <c r="K92" s="25">
        <f t="shared" si="17"/>
        <v>24</v>
      </c>
      <c r="L92" s="26" t="s">
        <v>24</v>
      </c>
    </row>
    <row r="93" spans="1:12" s="16" customFormat="1" ht="11.25" customHeight="1" x14ac:dyDescent="0.15">
      <c r="A93" s="28">
        <v>89</v>
      </c>
      <c r="B93" s="27" t="s">
        <v>173</v>
      </c>
      <c r="C93" s="28" t="s">
        <v>174</v>
      </c>
      <c r="D93" s="152" t="s">
        <v>472</v>
      </c>
      <c r="E93" s="29">
        <v>10000</v>
      </c>
      <c r="F93" s="22" t="s">
        <v>23</v>
      </c>
      <c r="G93" s="25">
        <v>2000</v>
      </c>
      <c r="H93" s="32">
        <v>0</v>
      </c>
      <c r="I93" s="25">
        <f t="shared" si="18"/>
        <v>0</v>
      </c>
      <c r="J93" s="25">
        <f>SUM(G93+I93)*6%</f>
        <v>120</v>
      </c>
      <c r="K93" s="25">
        <f t="shared" si="17"/>
        <v>120</v>
      </c>
      <c r="L93" s="26" t="s">
        <v>24</v>
      </c>
    </row>
    <row r="94" spans="1:12" s="16" customFormat="1" ht="11.25" customHeight="1" x14ac:dyDescent="0.15">
      <c r="A94" s="28">
        <v>90</v>
      </c>
      <c r="B94" s="27" t="s">
        <v>175</v>
      </c>
      <c r="C94" s="28" t="s">
        <v>176</v>
      </c>
      <c r="D94" s="152" t="s">
        <v>472</v>
      </c>
      <c r="E94" s="29">
        <v>5000</v>
      </c>
      <c r="F94" s="22" t="s">
        <v>23</v>
      </c>
      <c r="G94" s="31">
        <v>3000</v>
      </c>
      <c r="H94" s="32">
        <v>0.25</v>
      </c>
      <c r="I94" s="25">
        <f t="shared" si="18"/>
        <v>750</v>
      </c>
      <c r="J94" s="25">
        <f>SUM(G94+I94)*10%</f>
        <v>375</v>
      </c>
      <c r="K94" s="25">
        <f t="shared" si="17"/>
        <v>1125</v>
      </c>
      <c r="L94" s="26" t="s">
        <v>24</v>
      </c>
    </row>
    <row r="95" spans="1:12" s="16" customFormat="1" x14ac:dyDescent="0.15">
      <c r="A95" s="28">
        <v>91</v>
      </c>
      <c r="B95" s="27" t="s">
        <v>177</v>
      </c>
      <c r="C95" s="28" t="s">
        <v>178</v>
      </c>
      <c r="D95" s="152" t="s">
        <v>472</v>
      </c>
      <c r="E95" s="29">
        <v>5000</v>
      </c>
      <c r="F95" s="22" t="s">
        <v>23</v>
      </c>
      <c r="G95" s="31">
        <v>10000</v>
      </c>
      <c r="H95" s="32">
        <v>0.15</v>
      </c>
      <c r="I95" s="25">
        <f t="shared" si="18"/>
        <v>1500</v>
      </c>
      <c r="J95" s="25">
        <f>SUM(G95+I95)*0%</f>
        <v>0</v>
      </c>
      <c r="K95" s="25">
        <f t="shared" si="17"/>
        <v>1500</v>
      </c>
      <c r="L95" s="26" t="s">
        <v>24</v>
      </c>
    </row>
    <row r="96" spans="1:12" s="16" customFormat="1" ht="11.25" customHeight="1" x14ac:dyDescent="0.15">
      <c r="A96" s="28">
        <v>92</v>
      </c>
      <c r="B96" s="27" t="s">
        <v>179</v>
      </c>
      <c r="C96" s="19" t="s">
        <v>180</v>
      </c>
      <c r="D96" s="152" t="s">
        <v>472</v>
      </c>
      <c r="E96" s="29">
        <v>20000</v>
      </c>
      <c r="F96" s="22" t="s">
        <v>23</v>
      </c>
      <c r="G96" s="25">
        <v>600</v>
      </c>
      <c r="H96" s="32">
        <v>0.15</v>
      </c>
      <c r="I96" s="25">
        <f t="shared" si="18"/>
        <v>90</v>
      </c>
      <c r="J96" s="25">
        <f>SUM(G96+I96)*10%</f>
        <v>69</v>
      </c>
      <c r="K96" s="25">
        <f t="shared" si="17"/>
        <v>159</v>
      </c>
      <c r="L96" s="26" t="s">
        <v>24</v>
      </c>
    </row>
    <row r="97" spans="1:12" s="16" customFormat="1" ht="11.25" customHeight="1" x14ac:dyDescent="0.15">
      <c r="A97" s="28">
        <v>93</v>
      </c>
      <c r="B97" s="27" t="s">
        <v>181</v>
      </c>
      <c r="C97" s="28" t="s">
        <v>182</v>
      </c>
      <c r="D97" s="152" t="s">
        <v>472</v>
      </c>
      <c r="E97" s="29">
        <v>20000</v>
      </c>
      <c r="F97" s="22" t="s">
        <v>23</v>
      </c>
      <c r="G97" s="25">
        <v>600</v>
      </c>
      <c r="H97" s="32">
        <v>0.15</v>
      </c>
      <c r="I97" s="25">
        <f t="shared" si="18"/>
        <v>90</v>
      </c>
      <c r="J97" s="25">
        <f>SUM(G97+I97)*10%</f>
        <v>69</v>
      </c>
      <c r="K97" s="25">
        <f t="shared" si="17"/>
        <v>159</v>
      </c>
      <c r="L97" s="26" t="s">
        <v>24</v>
      </c>
    </row>
    <row r="98" spans="1:12" ht="12" customHeight="1" x14ac:dyDescent="0.15">
      <c r="A98" s="28">
        <v>94</v>
      </c>
      <c r="B98" s="97" t="s">
        <v>444</v>
      </c>
      <c r="C98" s="98" t="s">
        <v>353</v>
      </c>
      <c r="D98" s="152" t="s">
        <v>472</v>
      </c>
      <c r="E98" s="29">
        <v>20000</v>
      </c>
      <c r="F98" s="95" t="s">
        <v>23</v>
      </c>
      <c r="G98" s="37">
        <v>10000</v>
      </c>
      <c r="H98" s="32">
        <v>0.2</v>
      </c>
      <c r="I98" s="25">
        <f t="shared" si="18"/>
        <v>2000</v>
      </c>
      <c r="J98" s="25">
        <f>SUM(G98+I98)*10%</f>
        <v>1200</v>
      </c>
      <c r="K98" s="25">
        <f t="shared" ref="K98" si="22">SUM(J98+I98)</f>
        <v>3200</v>
      </c>
      <c r="L98" s="26" t="s">
        <v>24</v>
      </c>
    </row>
    <row r="99" spans="1:12" ht="11.25" customHeight="1" x14ac:dyDescent="0.15">
      <c r="A99" s="28">
        <v>95</v>
      </c>
      <c r="B99" s="27" t="s">
        <v>411</v>
      </c>
      <c r="C99" s="28" t="s">
        <v>412</v>
      </c>
      <c r="D99" s="152" t="s">
        <v>472</v>
      </c>
      <c r="E99" s="29">
        <v>10000</v>
      </c>
      <c r="F99" s="22" t="s">
        <v>23</v>
      </c>
      <c r="G99" s="25">
        <v>30000</v>
      </c>
      <c r="H99" s="32">
        <v>0</v>
      </c>
      <c r="I99" s="25">
        <f t="shared" si="18"/>
        <v>0</v>
      </c>
      <c r="J99" s="25">
        <f>SUM(G99+I99)*0%</f>
        <v>0</v>
      </c>
      <c r="K99" s="25">
        <f t="shared" si="17"/>
        <v>0</v>
      </c>
      <c r="L99" s="26" t="s">
        <v>24</v>
      </c>
    </row>
    <row r="100" spans="1:12" s="93" customFormat="1" ht="11.25" customHeight="1" x14ac:dyDescent="0.15">
      <c r="A100" s="28">
        <v>96</v>
      </c>
      <c r="B100" s="27" t="s">
        <v>183</v>
      </c>
      <c r="C100" s="28" t="s">
        <v>184</v>
      </c>
      <c r="D100" s="152" t="s">
        <v>472</v>
      </c>
      <c r="E100" s="29">
        <v>2000</v>
      </c>
      <c r="F100" s="22" t="s">
        <v>23</v>
      </c>
      <c r="G100" s="31">
        <v>30000</v>
      </c>
      <c r="H100" s="32">
        <v>0.3</v>
      </c>
      <c r="I100" s="25">
        <f t="shared" si="18"/>
        <v>9000</v>
      </c>
      <c r="J100" s="25">
        <f>SUM(G100+I100)*10%</f>
        <v>3900</v>
      </c>
      <c r="K100" s="25">
        <f t="shared" si="17"/>
        <v>12900</v>
      </c>
      <c r="L100" s="26" t="s">
        <v>24</v>
      </c>
    </row>
    <row r="101" spans="1:12" s="16" customFormat="1" ht="11.25" customHeight="1" x14ac:dyDescent="0.15">
      <c r="A101" s="28">
        <v>97</v>
      </c>
      <c r="B101" s="27" t="s">
        <v>185</v>
      </c>
      <c r="C101" s="19" t="s">
        <v>186</v>
      </c>
      <c r="D101" s="152" t="s">
        <v>472</v>
      </c>
      <c r="E101" s="29">
        <v>5000</v>
      </c>
      <c r="F101" s="40" t="s">
        <v>36</v>
      </c>
      <c r="G101" s="25">
        <v>200</v>
      </c>
      <c r="H101" s="32">
        <v>0.05</v>
      </c>
      <c r="I101" s="25">
        <f t="shared" si="18"/>
        <v>10</v>
      </c>
      <c r="J101" s="25">
        <f>SUM(G101+I101)*6%</f>
        <v>12.6</v>
      </c>
      <c r="K101" s="25">
        <f t="shared" si="17"/>
        <v>22.6</v>
      </c>
      <c r="L101" s="26" t="s">
        <v>24</v>
      </c>
    </row>
    <row r="102" spans="1:12" ht="11.25" customHeight="1" x14ac:dyDescent="0.15">
      <c r="A102" s="28">
        <v>98</v>
      </c>
      <c r="B102" s="27" t="s">
        <v>187</v>
      </c>
      <c r="C102" s="19" t="s">
        <v>59</v>
      </c>
      <c r="D102" s="152" t="s">
        <v>472</v>
      </c>
      <c r="E102" s="29">
        <v>1000</v>
      </c>
      <c r="F102" s="40" t="s">
        <v>36</v>
      </c>
      <c r="G102" s="25">
        <v>1000</v>
      </c>
      <c r="H102" s="32">
        <v>0.05</v>
      </c>
      <c r="I102" s="25">
        <f t="shared" si="18"/>
        <v>50</v>
      </c>
      <c r="J102" s="25">
        <f>SUM(G102+I102)*10%</f>
        <v>105</v>
      </c>
      <c r="K102" s="25">
        <f t="shared" si="17"/>
        <v>155</v>
      </c>
      <c r="L102" s="26" t="s">
        <v>24</v>
      </c>
    </row>
    <row r="103" spans="1:12" s="16" customFormat="1" ht="11.25" customHeight="1" x14ac:dyDescent="0.15">
      <c r="A103" s="28">
        <v>99</v>
      </c>
      <c r="B103" s="27" t="s">
        <v>188</v>
      </c>
      <c r="C103" s="19" t="s">
        <v>189</v>
      </c>
      <c r="D103" s="152" t="s">
        <v>472</v>
      </c>
      <c r="E103" s="29">
        <v>1000</v>
      </c>
      <c r="F103" s="22" t="s">
        <v>23</v>
      </c>
      <c r="G103" s="31">
        <v>5000</v>
      </c>
      <c r="H103" s="24">
        <v>0.25</v>
      </c>
      <c r="I103" s="25">
        <f t="shared" si="18"/>
        <v>1250</v>
      </c>
      <c r="J103" s="25">
        <f>SUM(G103+I103)*10%</f>
        <v>625</v>
      </c>
      <c r="K103" s="25">
        <f t="shared" si="17"/>
        <v>1875</v>
      </c>
      <c r="L103" s="26" t="s">
        <v>24</v>
      </c>
    </row>
    <row r="104" spans="1:12" s="16" customFormat="1" ht="11.25" customHeight="1" x14ac:dyDescent="0.15">
      <c r="A104" s="28">
        <v>100</v>
      </c>
      <c r="B104" s="27" t="s">
        <v>190</v>
      </c>
      <c r="C104" s="28" t="s">
        <v>191</v>
      </c>
      <c r="D104" s="152" t="s">
        <v>472</v>
      </c>
      <c r="E104" s="29">
        <v>10000</v>
      </c>
      <c r="F104" s="40" t="s">
        <v>23</v>
      </c>
      <c r="G104" s="25">
        <v>10000</v>
      </c>
      <c r="H104" s="32">
        <v>0</v>
      </c>
      <c r="I104" s="25">
        <f t="shared" si="18"/>
        <v>0</v>
      </c>
      <c r="J104" s="25">
        <f>SUM(G104+I104)*10%</f>
        <v>1000</v>
      </c>
      <c r="K104" s="25">
        <f t="shared" si="17"/>
        <v>1000</v>
      </c>
      <c r="L104" s="26" t="s">
        <v>24</v>
      </c>
    </row>
    <row r="105" spans="1:12" s="16" customFormat="1" ht="11.25" customHeight="1" x14ac:dyDescent="0.15">
      <c r="A105" s="28">
        <v>101</v>
      </c>
      <c r="B105" s="18" t="s">
        <v>192</v>
      </c>
      <c r="C105" s="19" t="s">
        <v>193</v>
      </c>
      <c r="D105" s="152" t="s">
        <v>472</v>
      </c>
      <c r="E105" s="29">
        <v>5000</v>
      </c>
      <c r="F105" s="40" t="s">
        <v>77</v>
      </c>
      <c r="G105" s="25">
        <v>250</v>
      </c>
      <c r="H105" s="32">
        <v>0</v>
      </c>
      <c r="I105" s="25">
        <f t="shared" si="18"/>
        <v>0</v>
      </c>
      <c r="J105" s="25">
        <f>SUM(G105+I105)*6%</f>
        <v>15</v>
      </c>
      <c r="K105" s="25">
        <f t="shared" si="17"/>
        <v>15</v>
      </c>
      <c r="L105" s="26" t="s">
        <v>24</v>
      </c>
    </row>
    <row r="106" spans="1:12" s="16" customFormat="1" ht="11.25" customHeight="1" x14ac:dyDescent="0.15">
      <c r="A106" s="28">
        <v>102</v>
      </c>
      <c r="B106" s="27" t="s">
        <v>455</v>
      </c>
      <c r="C106" s="28" t="s">
        <v>456</v>
      </c>
      <c r="D106" s="152" t="s">
        <v>472</v>
      </c>
      <c r="E106" s="29">
        <v>3000</v>
      </c>
      <c r="F106" s="40" t="s">
        <v>23</v>
      </c>
      <c r="G106" s="25">
        <v>300</v>
      </c>
      <c r="H106" s="32">
        <v>0</v>
      </c>
      <c r="I106" s="25">
        <f t="shared" si="18"/>
        <v>0</v>
      </c>
      <c r="J106" s="25">
        <f>SUM(G106+I106)*5%</f>
        <v>15</v>
      </c>
      <c r="K106" s="25">
        <f t="shared" si="17"/>
        <v>15</v>
      </c>
      <c r="L106" s="26" t="s">
        <v>24</v>
      </c>
    </row>
    <row r="107" spans="1:12" s="16" customFormat="1" ht="11.25" customHeight="1" x14ac:dyDescent="0.15">
      <c r="A107" s="28">
        <v>103</v>
      </c>
      <c r="B107" s="99" t="s">
        <v>448</v>
      </c>
      <c r="C107" s="100" t="s">
        <v>500</v>
      </c>
      <c r="D107" s="152" t="s">
        <v>472</v>
      </c>
      <c r="E107" s="101">
        <v>5000</v>
      </c>
      <c r="F107" s="107" t="s">
        <v>23</v>
      </c>
      <c r="G107" s="105">
        <v>1500</v>
      </c>
      <c r="H107" s="32">
        <v>0.05</v>
      </c>
      <c r="I107" s="25">
        <f t="shared" si="18"/>
        <v>75</v>
      </c>
      <c r="J107" s="25">
        <f>SUM(G107+I107)*10%</f>
        <v>157.5</v>
      </c>
      <c r="K107" s="25">
        <f t="shared" si="17"/>
        <v>232.5</v>
      </c>
      <c r="L107" s="26" t="s">
        <v>24</v>
      </c>
    </row>
    <row r="108" spans="1:12" s="16" customFormat="1" ht="11.25" customHeight="1" x14ac:dyDescent="0.15">
      <c r="A108" s="28">
        <v>104</v>
      </c>
      <c r="B108" s="78" t="s">
        <v>433</v>
      </c>
      <c r="C108" s="85" t="s">
        <v>431</v>
      </c>
      <c r="D108" s="152" t="s">
        <v>472</v>
      </c>
      <c r="E108" s="86">
        <v>20000</v>
      </c>
      <c r="F108" s="87" t="s">
        <v>23</v>
      </c>
      <c r="G108" s="88">
        <v>400000</v>
      </c>
      <c r="H108" s="89">
        <v>0.1</v>
      </c>
      <c r="I108" s="90">
        <f t="shared" si="18"/>
        <v>40000</v>
      </c>
      <c r="J108" s="90">
        <f>SUM(G108+I108)*0%</f>
        <v>0</v>
      </c>
      <c r="K108" s="90">
        <f t="shared" si="17"/>
        <v>40000</v>
      </c>
      <c r="L108" s="91" t="s">
        <v>24</v>
      </c>
    </row>
    <row r="109" spans="1:12" s="16" customFormat="1" ht="11.25" customHeight="1" x14ac:dyDescent="0.15">
      <c r="A109" s="28">
        <v>105</v>
      </c>
      <c r="B109" s="27" t="s">
        <v>195</v>
      </c>
      <c r="C109" s="19" t="s">
        <v>196</v>
      </c>
      <c r="D109" s="152" t="s">
        <v>472</v>
      </c>
      <c r="E109" s="29">
        <v>2000</v>
      </c>
      <c r="F109" s="40" t="s">
        <v>36</v>
      </c>
      <c r="G109" s="25">
        <v>200</v>
      </c>
      <c r="H109" s="32">
        <v>0</v>
      </c>
      <c r="I109" s="25">
        <f t="shared" si="18"/>
        <v>0</v>
      </c>
      <c r="J109" s="25">
        <f>SUM(G109+I109)*10%</f>
        <v>20</v>
      </c>
      <c r="K109" s="25">
        <f t="shared" si="17"/>
        <v>20</v>
      </c>
      <c r="L109" s="26" t="s">
        <v>24</v>
      </c>
    </row>
    <row r="110" spans="1:12" s="16" customFormat="1" ht="11.25" customHeight="1" x14ac:dyDescent="0.15">
      <c r="A110" s="28">
        <v>106</v>
      </c>
      <c r="B110" s="27" t="s">
        <v>197</v>
      </c>
      <c r="C110" s="28" t="s">
        <v>518</v>
      </c>
      <c r="D110" s="152" t="s">
        <v>472</v>
      </c>
      <c r="E110" s="29">
        <v>5000</v>
      </c>
      <c r="F110" s="40" t="s">
        <v>77</v>
      </c>
      <c r="G110" s="25">
        <v>2500</v>
      </c>
      <c r="H110" s="32">
        <v>0</v>
      </c>
      <c r="I110" s="25">
        <f t="shared" si="18"/>
        <v>0</v>
      </c>
      <c r="J110" s="25">
        <f>SUM(G110+I110)*10%</f>
        <v>250</v>
      </c>
      <c r="K110" s="25">
        <f t="shared" si="17"/>
        <v>250</v>
      </c>
      <c r="L110" s="26" t="s">
        <v>24</v>
      </c>
    </row>
    <row r="111" spans="1:12" s="16" customFormat="1" ht="11.25" customHeight="1" x14ac:dyDescent="0.15">
      <c r="A111" s="28">
        <v>107</v>
      </c>
      <c r="B111" s="41" t="s">
        <v>199</v>
      </c>
      <c r="C111" s="19" t="s">
        <v>200</v>
      </c>
      <c r="D111" s="152" t="s">
        <v>472</v>
      </c>
      <c r="E111" s="29">
        <v>1000</v>
      </c>
      <c r="F111" s="22" t="s">
        <v>23</v>
      </c>
      <c r="G111" s="31">
        <v>5000</v>
      </c>
      <c r="H111" s="24">
        <v>0</v>
      </c>
      <c r="I111" s="25">
        <f t="shared" si="18"/>
        <v>0</v>
      </c>
      <c r="J111" s="25">
        <f>SUM(G111+I111)*0%</f>
        <v>0</v>
      </c>
      <c r="K111" s="25">
        <f t="shared" si="17"/>
        <v>0</v>
      </c>
      <c r="L111" s="26" t="s">
        <v>24</v>
      </c>
    </row>
    <row r="112" spans="1:12" s="16" customFormat="1" ht="11.25" customHeight="1" x14ac:dyDescent="0.15">
      <c r="A112" s="28">
        <v>108</v>
      </c>
      <c r="B112" s="27" t="s">
        <v>201</v>
      </c>
      <c r="C112" s="19" t="s">
        <v>202</v>
      </c>
      <c r="D112" s="152" t="s">
        <v>472</v>
      </c>
      <c r="E112" s="29">
        <v>20000</v>
      </c>
      <c r="F112" s="40" t="s">
        <v>36</v>
      </c>
      <c r="G112" s="25">
        <v>20000</v>
      </c>
      <c r="H112" s="32">
        <v>0</v>
      </c>
      <c r="I112" s="25">
        <f t="shared" si="18"/>
        <v>0</v>
      </c>
      <c r="J112" s="25">
        <f>SUM(G112+I112)*10%</f>
        <v>2000</v>
      </c>
      <c r="K112" s="25">
        <f t="shared" si="17"/>
        <v>2000</v>
      </c>
      <c r="L112" s="26" t="s">
        <v>24</v>
      </c>
    </row>
    <row r="113" spans="1:12" s="16" customFormat="1" ht="11.25" customHeight="1" x14ac:dyDescent="0.15">
      <c r="A113" s="28">
        <v>109</v>
      </c>
      <c r="B113" s="27" t="s">
        <v>203</v>
      </c>
      <c r="C113" s="28" t="s">
        <v>204</v>
      </c>
      <c r="D113" s="152" t="s">
        <v>472</v>
      </c>
      <c r="E113" s="29">
        <v>6000</v>
      </c>
      <c r="F113" s="40" t="s">
        <v>23</v>
      </c>
      <c r="G113" s="25">
        <v>5000</v>
      </c>
      <c r="H113" s="32">
        <v>0</v>
      </c>
      <c r="I113" s="25">
        <f t="shared" si="18"/>
        <v>0</v>
      </c>
      <c r="J113" s="25">
        <f>SUM(G113+I113)*10%</f>
        <v>500</v>
      </c>
      <c r="K113" s="25">
        <f t="shared" si="17"/>
        <v>500</v>
      </c>
      <c r="L113" s="26" t="s">
        <v>24</v>
      </c>
    </row>
    <row r="114" spans="1:12" s="16" customFormat="1" ht="11.25" customHeight="1" x14ac:dyDescent="0.15">
      <c r="A114" s="28">
        <v>110</v>
      </c>
      <c r="B114" s="27" t="s">
        <v>205</v>
      </c>
      <c r="C114" s="19" t="s">
        <v>206</v>
      </c>
      <c r="D114" s="152" t="s">
        <v>472</v>
      </c>
      <c r="E114" s="29">
        <v>10000</v>
      </c>
      <c r="F114" s="40" t="s">
        <v>207</v>
      </c>
      <c r="G114" s="25">
        <v>3000</v>
      </c>
      <c r="H114" s="32">
        <v>0</v>
      </c>
      <c r="I114" s="25">
        <f t="shared" si="18"/>
        <v>0</v>
      </c>
      <c r="J114" s="25">
        <f>SUM(G114+I114)*0%</f>
        <v>0</v>
      </c>
      <c r="K114" s="25">
        <f t="shared" si="17"/>
        <v>0</v>
      </c>
      <c r="L114" s="26" t="s">
        <v>24</v>
      </c>
    </row>
    <row r="115" spans="1:12" s="16" customFormat="1" ht="11.25" customHeight="1" x14ac:dyDescent="0.15">
      <c r="A115" s="28">
        <v>111</v>
      </c>
      <c r="B115" s="27" t="s">
        <v>208</v>
      </c>
      <c r="C115" s="28" t="s">
        <v>209</v>
      </c>
      <c r="D115" s="152" t="s">
        <v>472</v>
      </c>
      <c r="E115" s="29">
        <v>200</v>
      </c>
      <c r="F115" s="22" t="s">
        <v>23</v>
      </c>
      <c r="G115" s="25">
        <v>300000</v>
      </c>
      <c r="H115" s="24">
        <v>0</v>
      </c>
      <c r="I115" s="25">
        <f t="shared" si="18"/>
        <v>0</v>
      </c>
      <c r="J115" s="25">
        <f>SUM(G115+I115)*10%</f>
        <v>30000</v>
      </c>
      <c r="K115" s="25">
        <f t="shared" si="17"/>
        <v>30000</v>
      </c>
      <c r="L115" s="26" t="s">
        <v>24</v>
      </c>
    </row>
    <row r="116" spans="1:12" s="16" customFormat="1" ht="11.25" customHeight="1" x14ac:dyDescent="0.15">
      <c r="A116" s="28">
        <v>112</v>
      </c>
      <c r="B116" s="27" t="s">
        <v>491</v>
      </c>
      <c r="C116" s="28">
        <v>8538101100</v>
      </c>
      <c r="D116" s="152" t="s">
        <v>472</v>
      </c>
      <c r="E116" s="132">
        <v>200</v>
      </c>
      <c r="F116" s="22" t="s">
        <v>23</v>
      </c>
      <c r="G116" s="31">
        <v>30000</v>
      </c>
      <c r="H116" s="24">
        <v>0</v>
      </c>
      <c r="I116" s="39">
        <f t="shared" ref="I116" si="23">SUM(H116*G116)</f>
        <v>0</v>
      </c>
      <c r="J116" s="130">
        <f t="shared" ref="J116" si="24">SUM(G116+I116)*10%</f>
        <v>3000</v>
      </c>
      <c r="K116" s="25">
        <f t="shared" si="17"/>
        <v>3000</v>
      </c>
      <c r="L116" s="26" t="s">
        <v>24</v>
      </c>
    </row>
    <row r="117" spans="1:12" s="16" customFormat="1" ht="11.25" customHeight="1" x14ac:dyDescent="0.15">
      <c r="A117" s="28">
        <v>113</v>
      </c>
      <c r="B117" s="27" t="s">
        <v>457</v>
      </c>
      <c r="C117" s="28" t="s">
        <v>450</v>
      </c>
      <c r="D117" s="152" t="s">
        <v>472</v>
      </c>
      <c r="E117" s="29">
        <v>100</v>
      </c>
      <c r="F117" s="22" t="s">
        <v>23</v>
      </c>
      <c r="G117" s="25">
        <f>E117*30</f>
        <v>3000</v>
      </c>
      <c r="H117" s="24">
        <v>0</v>
      </c>
      <c r="I117" s="25">
        <f t="shared" ref="I117" si="25">H117*G117</f>
        <v>0</v>
      </c>
      <c r="J117" s="25">
        <f>SUM(G117+I117)*5%</f>
        <v>150</v>
      </c>
      <c r="K117" s="25">
        <f t="shared" ref="K117" si="26">SUM(J117+I117)</f>
        <v>150</v>
      </c>
      <c r="L117" s="26" t="s">
        <v>24</v>
      </c>
    </row>
    <row r="118" spans="1:12" s="16" customFormat="1" ht="11.25" customHeight="1" x14ac:dyDescent="0.15">
      <c r="A118" s="28">
        <v>114</v>
      </c>
      <c r="B118" s="18" t="s">
        <v>210</v>
      </c>
      <c r="C118" s="19" t="s">
        <v>211</v>
      </c>
      <c r="D118" s="152" t="s">
        <v>472</v>
      </c>
      <c r="E118" s="29">
        <v>6000</v>
      </c>
      <c r="F118" s="22" t="s">
        <v>23</v>
      </c>
      <c r="G118" s="23">
        <v>2000</v>
      </c>
      <c r="H118" s="32">
        <v>2.2000000000000002</v>
      </c>
      <c r="I118" s="25">
        <f t="shared" si="18"/>
        <v>4400</v>
      </c>
      <c r="J118" s="25">
        <f>SUM(G118+I118)*10%</f>
        <v>640</v>
      </c>
      <c r="K118" s="25">
        <f t="shared" si="17"/>
        <v>5040</v>
      </c>
      <c r="L118" s="26" t="s">
        <v>50</v>
      </c>
    </row>
    <row r="119" spans="1:12" s="16" customFormat="1" ht="11.25" customHeight="1" x14ac:dyDescent="0.15">
      <c r="A119" s="28">
        <v>115</v>
      </c>
      <c r="B119" s="27" t="s">
        <v>212</v>
      </c>
      <c r="C119" s="28" t="s">
        <v>213</v>
      </c>
      <c r="D119" s="152" t="s">
        <v>472</v>
      </c>
      <c r="E119" s="29">
        <v>2000</v>
      </c>
      <c r="F119" s="40" t="s">
        <v>36</v>
      </c>
      <c r="G119" s="25">
        <v>3500</v>
      </c>
      <c r="H119" s="32">
        <v>0.2</v>
      </c>
      <c r="I119" s="25">
        <f t="shared" ref="I119:I158" si="27">H119*G119</f>
        <v>700</v>
      </c>
      <c r="J119" s="25">
        <f>SUM(G119+I119)*10%</f>
        <v>420</v>
      </c>
      <c r="K119" s="25">
        <f t="shared" si="17"/>
        <v>1120</v>
      </c>
      <c r="L119" s="26" t="s">
        <v>24</v>
      </c>
    </row>
    <row r="120" spans="1:12" s="16" customFormat="1" ht="11.25" customHeight="1" x14ac:dyDescent="0.15">
      <c r="A120" s="28">
        <v>116</v>
      </c>
      <c r="B120" s="27" t="s">
        <v>214</v>
      </c>
      <c r="C120" s="28" t="s">
        <v>215</v>
      </c>
      <c r="D120" s="152" t="s">
        <v>472</v>
      </c>
      <c r="E120" s="29">
        <v>100000</v>
      </c>
      <c r="F120" s="40" t="s">
        <v>27</v>
      </c>
      <c r="G120" s="25">
        <v>100</v>
      </c>
      <c r="H120" s="32">
        <v>0</v>
      </c>
      <c r="I120" s="25">
        <f t="shared" si="27"/>
        <v>0</v>
      </c>
      <c r="J120" s="25">
        <f>SUM(G120+I120)*0%</f>
        <v>0</v>
      </c>
      <c r="K120" s="25">
        <f t="shared" si="17"/>
        <v>0</v>
      </c>
      <c r="L120" s="26" t="s">
        <v>24</v>
      </c>
    </row>
    <row r="121" spans="1:12" s="16" customFormat="1" ht="11.25" customHeight="1" x14ac:dyDescent="0.15">
      <c r="A121" s="28">
        <v>117</v>
      </c>
      <c r="B121" s="140" t="s">
        <v>516</v>
      </c>
      <c r="C121" s="141" t="s">
        <v>517</v>
      </c>
      <c r="D121" s="152" t="s">
        <v>472</v>
      </c>
      <c r="E121" s="142">
        <v>300</v>
      </c>
      <c r="F121" s="145" t="s">
        <v>36</v>
      </c>
      <c r="G121" s="138">
        <v>5000</v>
      </c>
      <c r="H121" s="143">
        <v>0</v>
      </c>
      <c r="I121" s="138">
        <f t="shared" si="27"/>
        <v>0</v>
      </c>
      <c r="J121" s="138">
        <f>SUM(G121+I121)*10%</f>
        <v>500</v>
      </c>
      <c r="K121" s="138">
        <f t="shared" si="17"/>
        <v>500</v>
      </c>
      <c r="L121" s="139" t="s">
        <v>24</v>
      </c>
    </row>
    <row r="122" spans="1:12" s="16" customFormat="1" ht="11.25" customHeight="1" x14ac:dyDescent="0.15">
      <c r="A122" s="28">
        <v>118</v>
      </c>
      <c r="B122" s="140" t="s">
        <v>526</v>
      </c>
      <c r="C122" s="141" t="s">
        <v>527</v>
      </c>
      <c r="D122" s="152" t="s">
        <v>472</v>
      </c>
      <c r="E122" s="142">
        <v>10000</v>
      </c>
      <c r="F122" s="146">
        <v>0.41736111111111113</v>
      </c>
      <c r="G122" s="138">
        <v>5000</v>
      </c>
      <c r="H122" s="143">
        <v>0</v>
      </c>
      <c r="I122" s="138">
        <f t="shared" si="27"/>
        <v>0</v>
      </c>
      <c r="J122" s="138">
        <f>SUM(G122+I122)*10%</f>
        <v>500</v>
      </c>
      <c r="K122" s="138">
        <f t="shared" ref="K122" si="28">SUM(J122+I122)</f>
        <v>500</v>
      </c>
      <c r="L122" s="139" t="s">
        <v>24</v>
      </c>
    </row>
    <row r="123" spans="1:12" s="16" customFormat="1" ht="11.25" customHeight="1" x14ac:dyDescent="0.15">
      <c r="A123" s="28">
        <v>119</v>
      </c>
      <c r="B123" s="27" t="s">
        <v>216</v>
      </c>
      <c r="C123" s="19" t="s">
        <v>217</v>
      </c>
      <c r="D123" s="152" t="s">
        <v>472</v>
      </c>
      <c r="E123" s="29">
        <v>2000</v>
      </c>
      <c r="F123" s="40" t="s">
        <v>23</v>
      </c>
      <c r="G123" s="25">
        <v>4000</v>
      </c>
      <c r="H123" s="32">
        <v>0</v>
      </c>
      <c r="I123" s="25">
        <f t="shared" si="27"/>
        <v>0</v>
      </c>
      <c r="J123" s="25">
        <f>SUM(G123+I123)*10%</f>
        <v>400</v>
      </c>
      <c r="K123" s="25">
        <f t="shared" si="17"/>
        <v>400</v>
      </c>
      <c r="L123" s="26" t="s">
        <v>24</v>
      </c>
    </row>
    <row r="124" spans="1:12" s="16" customFormat="1" ht="11.25" customHeight="1" x14ac:dyDescent="0.15">
      <c r="A124" s="28">
        <v>120</v>
      </c>
      <c r="B124" s="27" t="s">
        <v>218</v>
      </c>
      <c r="C124" s="19" t="s">
        <v>219</v>
      </c>
      <c r="D124" s="152" t="s">
        <v>472</v>
      </c>
      <c r="E124" s="29">
        <v>1000</v>
      </c>
      <c r="F124" s="22" t="s">
        <v>23</v>
      </c>
      <c r="G124" s="31">
        <v>5000</v>
      </c>
      <c r="H124" s="24">
        <v>0</v>
      </c>
      <c r="I124" s="25">
        <f t="shared" si="27"/>
        <v>0</v>
      </c>
      <c r="J124" s="25">
        <f>SUM(G124+I124)*0%</f>
        <v>0</v>
      </c>
      <c r="K124" s="25">
        <f t="shared" si="17"/>
        <v>0</v>
      </c>
      <c r="L124" s="26" t="s">
        <v>24</v>
      </c>
    </row>
    <row r="125" spans="1:12" s="92" customFormat="1" ht="11.25" customHeight="1" x14ac:dyDescent="0.15">
      <c r="A125" s="28">
        <v>121</v>
      </c>
      <c r="B125" s="27" t="s">
        <v>220</v>
      </c>
      <c r="C125" s="28" t="s">
        <v>59</v>
      </c>
      <c r="D125" s="152" t="s">
        <v>472</v>
      </c>
      <c r="E125" s="29">
        <v>1000</v>
      </c>
      <c r="F125" s="40" t="s">
        <v>36</v>
      </c>
      <c r="G125" s="25">
        <v>15000</v>
      </c>
      <c r="H125" s="32">
        <v>0.05</v>
      </c>
      <c r="I125" s="25">
        <f t="shared" si="27"/>
        <v>750</v>
      </c>
      <c r="J125" s="25">
        <f>SUM(G125+I125)*10%</f>
        <v>1575</v>
      </c>
      <c r="K125" s="25">
        <f t="shared" si="17"/>
        <v>2325</v>
      </c>
      <c r="L125" s="26" t="s">
        <v>24</v>
      </c>
    </row>
    <row r="126" spans="1:12" s="16" customFormat="1" ht="11.25" customHeight="1" x14ac:dyDescent="0.15">
      <c r="A126" s="28">
        <v>122</v>
      </c>
      <c r="B126" s="140" t="s">
        <v>524</v>
      </c>
      <c r="C126" s="141" t="s">
        <v>525</v>
      </c>
      <c r="D126" s="152" t="s">
        <v>472</v>
      </c>
      <c r="E126" s="142">
        <v>150</v>
      </c>
      <c r="F126" s="145" t="s">
        <v>23</v>
      </c>
      <c r="G126" s="138">
        <v>10000</v>
      </c>
      <c r="H126" s="143">
        <v>0</v>
      </c>
      <c r="I126" s="138">
        <f t="shared" si="27"/>
        <v>0</v>
      </c>
      <c r="J126" s="138">
        <f>SUM(G126+I126)*10%</f>
        <v>1000</v>
      </c>
      <c r="K126" s="138">
        <f t="shared" ref="K126" si="29">SUM(J126+I126)</f>
        <v>1000</v>
      </c>
      <c r="L126" s="139" t="s">
        <v>24</v>
      </c>
    </row>
    <row r="127" spans="1:12" s="16" customFormat="1" ht="11.25" customHeight="1" x14ac:dyDescent="0.2">
      <c r="A127" s="28">
        <v>123</v>
      </c>
      <c r="B127" s="42" t="s">
        <v>417</v>
      </c>
      <c r="C127" s="77" t="s">
        <v>416</v>
      </c>
      <c r="D127" s="152" t="s">
        <v>472</v>
      </c>
      <c r="E127" s="29">
        <v>1000</v>
      </c>
      <c r="F127" s="22" t="s">
        <v>23</v>
      </c>
      <c r="G127" s="31">
        <v>5000</v>
      </c>
      <c r="H127" s="24">
        <v>0</v>
      </c>
      <c r="I127" s="25">
        <f t="shared" si="27"/>
        <v>0</v>
      </c>
      <c r="J127" s="25">
        <f>SUM(G127+I127)*5%</f>
        <v>250</v>
      </c>
      <c r="K127" s="25">
        <f t="shared" si="17"/>
        <v>250</v>
      </c>
      <c r="L127" s="26" t="s">
        <v>24</v>
      </c>
    </row>
    <row r="128" spans="1:12" s="16" customFormat="1" ht="11.25" customHeight="1" x14ac:dyDescent="0.15">
      <c r="A128" s="28">
        <v>124</v>
      </c>
      <c r="B128" s="27" t="s">
        <v>221</v>
      </c>
      <c r="C128" s="28" t="s">
        <v>222</v>
      </c>
      <c r="D128" s="152" t="s">
        <v>472</v>
      </c>
      <c r="E128" s="29">
        <v>100</v>
      </c>
      <c r="F128" s="22" t="s">
        <v>23</v>
      </c>
      <c r="G128" s="25">
        <v>2500</v>
      </c>
      <c r="H128" s="24">
        <v>0</v>
      </c>
      <c r="I128" s="25">
        <f t="shared" si="27"/>
        <v>0</v>
      </c>
      <c r="J128" s="25">
        <f>SUM(G128+I128)*10%</f>
        <v>250</v>
      </c>
      <c r="K128" s="25">
        <f t="shared" si="17"/>
        <v>250</v>
      </c>
      <c r="L128" s="26" t="s">
        <v>24</v>
      </c>
    </row>
    <row r="129" spans="1:12" s="16" customFormat="1" ht="11.25" customHeight="1" x14ac:dyDescent="0.15">
      <c r="A129" s="28">
        <v>125</v>
      </c>
      <c r="B129" s="27" t="s">
        <v>451</v>
      </c>
      <c r="C129" s="28" t="s">
        <v>452</v>
      </c>
      <c r="D129" s="152" t="s">
        <v>472</v>
      </c>
      <c r="E129" s="29">
        <v>500</v>
      </c>
      <c r="F129" s="22" t="s">
        <v>23</v>
      </c>
      <c r="G129" s="25">
        <f>E129*100</f>
        <v>50000</v>
      </c>
      <c r="H129" s="24">
        <v>0</v>
      </c>
      <c r="I129" s="25">
        <f t="shared" si="27"/>
        <v>0</v>
      </c>
      <c r="J129" s="25">
        <f>SUM(G129+I129)*0%</f>
        <v>0</v>
      </c>
      <c r="K129" s="25">
        <f t="shared" ref="K129" si="30">SUM(J129+I129)</f>
        <v>0</v>
      </c>
      <c r="L129" s="26" t="s">
        <v>24</v>
      </c>
    </row>
    <row r="130" spans="1:12" s="16" customFormat="1" ht="11.25" customHeight="1" x14ac:dyDescent="0.15">
      <c r="A130" s="28">
        <v>126</v>
      </c>
      <c r="B130" s="27" t="s">
        <v>223</v>
      </c>
      <c r="C130" s="28" t="s">
        <v>224</v>
      </c>
      <c r="D130" s="152" t="s">
        <v>472</v>
      </c>
      <c r="E130" s="29">
        <v>1000</v>
      </c>
      <c r="F130" s="40" t="s">
        <v>23</v>
      </c>
      <c r="G130" s="25">
        <v>50000</v>
      </c>
      <c r="H130" s="32">
        <v>0.05</v>
      </c>
      <c r="I130" s="25">
        <f t="shared" si="27"/>
        <v>2500</v>
      </c>
      <c r="J130" s="25">
        <f>SUM(G130+I130)*10%</f>
        <v>5250</v>
      </c>
      <c r="K130" s="25">
        <f t="shared" si="17"/>
        <v>7750</v>
      </c>
      <c r="L130" s="26" t="s">
        <v>24</v>
      </c>
    </row>
    <row r="131" spans="1:12" s="16" customFormat="1" ht="11.25" customHeight="1" x14ac:dyDescent="0.15">
      <c r="A131" s="28">
        <v>127</v>
      </c>
      <c r="B131" s="140" t="s">
        <v>514</v>
      </c>
      <c r="C131" s="141" t="s">
        <v>515</v>
      </c>
      <c r="D131" s="152" t="s">
        <v>472</v>
      </c>
      <c r="E131" s="142">
        <v>100</v>
      </c>
      <c r="F131" s="145" t="s">
        <v>23</v>
      </c>
      <c r="G131" s="138">
        <v>35000</v>
      </c>
      <c r="H131" s="143">
        <v>0</v>
      </c>
      <c r="I131" s="138">
        <f t="shared" si="27"/>
        <v>0</v>
      </c>
      <c r="J131" s="138">
        <f>SUM(G131+I131)*10%</f>
        <v>3500</v>
      </c>
      <c r="K131" s="138">
        <f t="shared" si="17"/>
        <v>3500</v>
      </c>
      <c r="L131" s="139" t="s">
        <v>24</v>
      </c>
    </row>
    <row r="132" spans="1:12" s="16" customFormat="1" ht="11.25" customHeight="1" x14ac:dyDescent="0.15">
      <c r="A132" s="28">
        <v>128</v>
      </c>
      <c r="B132" s="27" t="s">
        <v>458</v>
      </c>
      <c r="C132" s="28" t="s">
        <v>452</v>
      </c>
      <c r="D132" s="152" t="s">
        <v>472</v>
      </c>
      <c r="E132" s="29">
        <v>500</v>
      </c>
      <c r="F132" s="40" t="s">
        <v>36</v>
      </c>
      <c r="G132" s="25">
        <f>0.5*E132</f>
        <v>250</v>
      </c>
      <c r="H132" s="32">
        <v>0</v>
      </c>
      <c r="I132" s="25">
        <f t="shared" ref="I132:I133" si="31">H132*G132</f>
        <v>0</v>
      </c>
      <c r="J132" s="25">
        <f>SUM(G132+I132)*0%</f>
        <v>0</v>
      </c>
      <c r="K132" s="25">
        <f t="shared" ref="K132" si="32">SUM(J132+I132)</f>
        <v>0</v>
      </c>
      <c r="L132" s="26" t="s">
        <v>24</v>
      </c>
    </row>
    <row r="133" spans="1:12" s="16" customFormat="1" ht="11.25" customHeight="1" x14ac:dyDescent="0.15">
      <c r="A133" s="28">
        <v>129</v>
      </c>
      <c r="B133" s="27" t="s">
        <v>459</v>
      </c>
      <c r="C133" s="28" t="s">
        <v>460</v>
      </c>
      <c r="D133" s="152" t="s">
        <v>472</v>
      </c>
      <c r="E133" s="29">
        <v>500</v>
      </c>
      <c r="F133" s="22" t="s">
        <v>23</v>
      </c>
      <c r="G133" s="25">
        <f>0.5*E133</f>
        <v>250</v>
      </c>
      <c r="H133" s="32">
        <v>0</v>
      </c>
      <c r="I133" s="25">
        <f t="shared" si="31"/>
        <v>0</v>
      </c>
      <c r="J133" s="25">
        <f>SUM(G133+I133)*0%</f>
        <v>0</v>
      </c>
      <c r="K133" s="25">
        <f t="shared" ref="K133" si="33">SUM(J133+I133)</f>
        <v>0</v>
      </c>
      <c r="L133" s="26" t="s">
        <v>24</v>
      </c>
    </row>
    <row r="134" spans="1:12" s="16" customFormat="1" ht="11.25" customHeight="1" x14ac:dyDescent="0.15">
      <c r="A134" s="28">
        <v>130</v>
      </c>
      <c r="B134" s="18" t="s">
        <v>225</v>
      </c>
      <c r="C134" s="19" t="s">
        <v>226</v>
      </c>
      <c r="D134" s="152" t="s">
        <v>472</v>
      </c>
      <c r="E134" s="18">
        <v>800</v>
      </c>
      <c r="F134" s="22" t="s">
        <v>23</v>
      </c>
      <c r="G134" s="23">
        <v>500000</v>
      </c>
      <c r="H134" s="24">
        <v>0.05</v>
      </c>
      <c r="I134" s="25">
        <f t="shared" si="27"/>
        <v>25000</v>
      </c>
      <c r="J134" s="25">
        <f>SUM(G134+I134)*10%</f>
        <v>52500</v>
      </c>
      <c r="K134" s="25">
        <f t="shared" si="17"/>
        <v>77500</v>
      </c>
      <c r="L134" s="26" t="s">
        <v>24</v>
      </c>
    </row>
    <row r="135" spans="1:12" s="16" customFormat="1" ht="11.25" customHeight="1" x14ac:dyDescent="0.15">
      <c r="A135" s="28">
        <v>131</v>
      </c>
      <c r="B135" s="27" t="s">
        <v>227</v>
      </c>
      <c r="C135" s="19" t="s">
        <v>228</v>
      </c>
      <c r="D135" s="152" t="s">
        <v>472</v>
      </c>
      <c r="E135" s="33">
        <v>5000</v>
      </c>
      <c r="F135" s="22" t="s">
        <v>36</v>
      </c>
      <c r="G135" s="31">
        <v>50000</v>
      </c>
      <c r="H135" s="24">
        <v>0.15</v>
      </c>
      <c r="I135" s="25">
        <f t="shared" si="27"/>
        <v>7500</v>
      </c>
      <c r="J135" s="25">
        <f>SUM(G135+I135)*0%</f>
        <v>0</v>
      </c>
      <c r="K135" s="25">
        <f t="shared" si="17"/>
        <v>7500</v>
      </c>
      <c r="L135" s="26" t="s">
        <v>24</v>
      </c>
    </row>
    <row r="136" spans="1:12" s="16" customFormat="1" ht="11.25" customHeight="1" x14ac:dyDescent="0.15">
      <c r="A136" s="28">
        <v>132</v>
      </c>
      <c r="B136" s="27" t="s">
        <v>229</v>
      </c>
      <c r="C136" s="28" t="s">
        <v>230</v>
      </c>
      <c r="D136" s="152" t="s">
        <v>472</v>
      </c>
      <c r="E136" s="25">
        <v>100</v>
      </c>
      <c r="F136" s="43" t="s">
        <v>23</v>
      </c>
      <c r="G136" s="37">
        <v>11000</v>
      </c>
      <c r="H136" s="38">
        <v>0</v>
      </c>
      <c r="I136" s="25">
        <f t="shared" si="27"/>
        <v>0</v>
      </c>
      <c r="J136" s="31">
        <f>SUM(G136+I136)*10%</f>
        <v>1100</v>
      </c>
      <c r="K136" s="25">
        <f t="shared" si="17"/>
        <v>1100</v>
      </c>
      <c r="L136" s="26" t="s">
        <v>24</v>
      </c>
    </row>
    <row r="137" spans="1:12" s="16" customFormat="1" ht="11.25" customHeight="1" x14ac:dyDescent="0.15">
      <c r="A137" s="28">
        <v>133</v>
      </c>
      <c r="B137" s="18" t="s">
        <v>231</v>
      </c>
      <c r="C137" s="19" t="s">
        <v>232</v>
      </c>
      <c r="D137" s="152" t="s">
        <v>472</v>
      </c>
      <c r="E137" s="21">
        <v>10000</v>
      </c>
      <c r="F137" s="22" t="s">
        <v>57</v>
      </c>
      <c r="G137" s="23">
        <v>600</v>
      </c>
      <c r="H137" s="32">
        <v>0.2</v>
      </c>
      <c r="I137" s="25">
        <f t="shared" si="27"/>
        <v>120</v>
      </c>
      <c r="J137" s="25">
        <f>SUM(G137+I137)*10%</f>
        <v>72</v>
      </c>
      <c r="K137" s="25">
        <f t="shared" si="17"/>
        <v>192</v>
      </c>
      <c r="L137" s="26" t="s">
        <v>50</v>
      </c>
    </row>
    <row r="138" spans="1:12" s="16" customFormat="1" ht="11.25" customHeight="1" x14ac:dyDescent="0.15">
      <c r="A138" s="28">
        <v>134</v>
      </c>
      <c r="B138" s="18" t="s">
        <v>233</v>
      </c>
      <c r="C138" s="19" t="s">
        <v>234</v>
      </c>
      <c r="D138" s="152" t="s">
        <v>472</v>
      </c>
      <c r="E138" s="21">
        <v>500</v>
      </c>
      <c r="F138" s="22" t="s">
        <v>23</v>
      </c>
      <c r="G138" s="23">
        <v>20000</v>
      </c>
      <c r="H138" s="24">
        <v>0</v>
      </c>
      <c r="I138" s="25">
        <f t="shared" si="27"/>
        <v>0</v>
      </c>
      <c r="J138" s="25">
        <f>SUM(G138+I138)*0%</f>
        <v>0</v>
      </c>
      <c r="K138" s="25">
        <f t="shared" si="17"/>
        <v>0</v>
      </c>
      <c r="L138" s="26" t="s">
        <v>24</v>
      </c>
    </row>
    <row r="139" spans="1:12" s="16" customFormat="1" ht="11.25" customHeight="1" x14ac:dyDescent="0.15">
      <c r="A139" s="28">
        <v>135</v>
      </c>
      <c r="B139" s="27" t="s">
        <v>235</v>
      </c>
      <c r="C139" s="28" t="s">
        <v>236</v>
      </c>
      <c r="D139" s="152" t="s">
        <v>472</v>
      </c>
      <c r="E139" s="29">
        <v>100</v>
      </c>
      <c r="F139" s="40" t="s">
        <v>23</v>
      </c>
      <c r="G139" s="25">
        <v>20000</v>
      </c>
      <c r="H139" s="32">
        <v>0.05</v>
      </c>
      <c r="I139" s="25">
        <f t="shared" si="27"/>
        <v>1000</v>
      </c>
      <c r="J139" s="25">
        <f>SUM(G139+I139)*10%</f>
        <v>2100</v>
      </c>
      <c r="K139" s="25">
        <f t="shared" si="17"/>
        <v>3100</v>
      </c>
      <c r="L139" s="26" t="s">
        <v>24</v>
      </c>
    </row>
    <row r="140" spans="1:12" s="16" customFormat="1" ht="11.25" customHeight="1" x14ac:dyDescent="0.15">
      <c r="A140" s="28">
        <v>136</v>
      </c>
      <c r="B140" s="27" t="s">
        <v>237</v>
      </c>
      <c r="C140" s="28" t="s">
        <v>238</v>
      </c>
      <c r="D140" s="152" t="s">
        <v>472</v>
      </c>
      <c r="E140" s="29">
        <v>5000</v>
      </c>
      <c r="F140" s="40" t="s">
        <v>36</v>
      </c>
      <c r="G140" s="25">
        <v>2500</v>
      </c>
      <c r="H140" s="32">
        <v>0</v>
      </c>
      <c r="I140" s="25">
        <f t="shared" si="27"/>
        <v>0</v>
      </c>
      <c r="J140" s="25">
        <f>SUM(G140+I140)*10%</f>
        <v>250</v>
      </c>
      <c r="K140" s="25">
        <f t="shared" si="17"/>
        <v>250</v>
      </c>
      <c r="L140" s="26" t="s">
        <v>24</v>
      </c>
    </row>
    <row r="141" spans="1:12" s="16" customFormat="1" ht="11.25" customHeight="1" x14ac:dyDescent="0.15">
      <c r="A141" s="28">
        <v>137</v>
      </c>
      <c r="B141" s="97" t="s">
        <v>438</v>
      </c>
      <c r="C141" s="98" t="s">
        <v>442</v>
      </c>
      <c r="D141" s="152" t="s">
        <v>472</v>
      </c>
      <c r="E141" s="29">
        <v>20</v>
      </c>
      <c r="F141" s="40" t="s">
        <v>23</v>
      </c>
      <c r="G141" s="37">
        <f>850*E141</f>
        <v>17000</v>
      </c>
      <c r="H141" s="32">
        <v>0.2</v>
      </c>
      <c r="I141" s="25">
        <f t="shared" ref="I141" si="34">H141*G141</f>
        <v>3400</v>
      </c>
      <c r="J141" s="25">
        <f>SUM(G141+I141)*10%</f>
        <v>2040</v>
      </c>
      <c r="K141" s="25">
        <f t="shared" ref="K141" si="35">SUM(J141+I141)</f>
        <v>5440</v>
      </c>
      <c r="L141" s="26" t="s">
        <v>24</v>
      </c>
    </row>
    <row r="142" spans="1:12" s="16" customFormat="1" ht="11.25" customHeight="1" x14ac:dyDescent="0.15">
      <c r="A142" s="28">
        <v>138</v>
      </c>
      <c r="B142" s="78" t="s">
        <v>422</v>
      </c>
      <c r="C142" s="85" t="s">
        <v>423</v>
      </c>
      <c r="D142" s="152" t="s">
        <v>472</v>
      </c>
      <c r="E142" s="86">
        <v>20000</v>
      </c>
      <c r="F142" s="87" t="s">
        <v>23</v>
      </c>
      <c r="G142" s="88">
        <v>1200000</v>
      </c>
      <c r="H142" s="89">
        <v>0</v>
      </c>
      <c r="I142" s="90">
        <f t="shared" si="27"/>
        <v>0</v>
      </c>
      <c r="J142" s="90">
        <f>SUM(G142+I142)*0%</f>
        <v>0</v>
      </c>
      <c r="K142" s="90">
        <f t="shared" si="17"/>
        <v>0</v>
      </c>
      <c r="L142" s="91" t="s">
        <v>24</v>
      </c>
    </row>
    <row r="143" spans="1:12" s="16" customFormat="1" ht="11.25" customHeight="1" x14ac:dyDescent="0.15">
      <c r="A143" s="28">
        <v>139</v>
      </c>
      <c r="B143" s="18" t="s">
        <v>418</v>
      </c>
      <c r="C143" s="19" t="s">
        <v>419</v>
      </c>
      <c r="D143" s="152" t="s">
        <v>472</v>
      </c>
      <c r="E143" s="21">
        <v>6000</v>
      </c>
      <c r="F143" s="22" t="s">
        <v>23</v>
      </c>
      <c r="G143" s="23">
        <v>24000</v>
      </c>
      <c r="H143" s="24">
        <v>0.05</v>
      </c>
      <c r="I143" s="25">
        <f t="shared" si="27"/>
        <v>1200</v>
      </c>
      <c r="J143" s="25">
        <f>SUM(G143+I143)*10%</f>
        <v>2520</v>
      </c>
      <c r="K143" s="25">
        <f t="shared" si="17"/>
        <v>3720</v>
      </c>
      <c r="L143" s="26" t="s">
        <v>24</v>
      </c>
    </row>
    <row r="144" spans="1:12" s="16" customFormat="1" ht="11.25" customHeight="1" x14ac:dyDescent="0.15">
      <c r="A144" s="28">
        <v>140</v>
      </c>
      <c r="B144" s="27" t="s">
        <v>239</v>
      </c>
      <c r="C144" s="28" t="s">
        <v>240</v>
      </c>
      <c r="D144" s="152" t="s">
        <v>472</v>
      </c>
      <c r="E144" s="29">
        <v>10000</v>
      </c>
      <c r="F144" s="40" t="s">
        <v>57</v>
      </c>
      <c r="G144" s="25">
        <v>500</v>
      </c>
      <c r="H144" s="32">
        <v>0.05</v>
      </c>
      <c r="I144" s="25">
        <f t="shared" si="27"/>
        <v>25</v>
      </c>
      <c r="J144" s="25">
        <f>SUM(G144+I144)*10%</f>
        <v>52.5</v>
      </c>
      <c r="K144" s="25">
        <f t="shared" si="17"/>
        <v>77.5</v>
      </c>
      <c r="L144" s="26" t="s">
        <v>24</v>
      </c>
    </row>
    <row r="145" spans="1:12" s="16" customFormat="1" ht="11.25" customHeight="1" x14ac:dyDescent="0.15">
      <c r="A145" s="28">
        <v>141</v>
      </c>
      <c r="B145" s="18" t="s">
        <v>241</v>
      </c>
      <c r="C145" s="19" t="s">
        <v>242</v>
      </c>
      <c r="D145" s="152" t="s">
        <v>472</v>
      </c>
      <c r="E145" s="21">
        <v>200</v>
      </c>
      <c r="F145" s="22" t="s">
        <v>23</v>
      </c>
      <c r="G145" s="23">
        <v>16000</v>
      </c>
      <c r="H145" s="24">
        <v>0.15</v>
      </c>
      <c r="I145" s="25">
        <f t="shared" si="27"/>
        <v>2400</v>
      </c>
      <c r="J145" s="25">
        <f>SUM(G145+I145)*10%</f>
        <v>1840</v>
      </c>
      <c r="K145" s="25">
        <f t="shared" si="17"/>
        <v>4240</v>
      </c>
      <c r="L145" s="26" t="s">
        <v>24</v>
      </c>
    </row>
    <row r="146" spans="1:12" s="16" customFormat="1" ht="11.25" customHeight="1" x14ac:dyDescent="0.15">
      <c r="A146" s="28">
        <v>142</v>
      </c>
      <c r="B146" s="27" t="s">
        <v>243</v>
      </c>
      <c r="C146" s="28" t="s">
        <v>186</v>
      </c>
      <c r="D146" s="152" t="s">
        <v>472</v>
      </c>
      <c r="E146" s="33">
        <v>10000</v>
      </c>
      <c r="F146" s="22" t="s">
        <v>77</v>
      </c>
      <c r="G146" s="31">
        <v>24000</v>
      </c>
      <c r="H146" s="24">
        <v>0.05</v>
      </c>
      <c r="I146" s="25">
        <f t="shared" si="27"/>
        <v>1200</v>
      </c>
      <c r="J146" s="138">
        <f t="shared" ref="J146:J147" si="36">SUM(G146+I146)*10%</f>
        <v>2520</v>
      </c>
      <c r="K146" s="25">
        <f t="shared" si="17"/>
        <v>3720</v>
      </c>
      <c r="L146" s="26" t="s">
        <v>24</v>
      </c>
    </row>
    <row r="147" spans="1:12" s="16" customFormat="1" ht="11.25" customHeight="1" x14ac:dyDescent="0.15">
      <c r="A147" s="28">
        <v>143</v>
      </c>
      <c r="B147" s="140" t="s">
        <v>528</v>
      </c>
      <c r="C147" s="141" t="s">
        <v>452</v>
      </c>
      <c r="D147" s="152" t="s">
        <v>472</v>
      </c>
      <c r="E147" s="142">
        <v>10000</v>
      </c>
      <c r="F147" s="145" t="s">
        <v>207</v>
      </c>
      <c r="G147" s="138">
        <v>3000</v>
      </c>
      <c r="H147" s="143">
        <v>0</v>
      </c>
      <c r="I147" s="138">
        <f t="shared" si="27"/>
        <v>0</v>
      </c>
      <c r="J147" s="138">
        <f t="shared" si="36"/>
        <v>300</v>
      </c>
      <c r="K147" s="138">
        <f t="shared" si="17"/>
        <v>300</v>
      </c>
      <c r="L147" s="139" t="s">
        <v>24</v>
      </c>
    </row>
    <row r="148" spans="1:12" s="16" customFormat="1" ht="11.25" customHeight="1" x14ac:dyDescent="0.15">
      <c r="A148" s="28">
        <v>144</v>
      </c>
      <c r="B148" s="18" t="s">
        <v>244</v>
      </c>
      <c r="C148" s="19" t="s">
        <v>245</v>
      </c>
      <c r="D148" s="152" t="s">
        <v>472</v>
      </c>
      <c r="E148" s="29">
        <v>200</v>
      </c>
      <c r="F148" s="22" t="s">
        <v>23</v>
      </c>
      <c r="G148" s="23">
        <v>2000</v>
      </c>
      <c r="H148" s="32">
        <v>0.2</v>
      </c>
      <c r="I148" s="25">
        <f t="shared" si="27"/>
        <v>400</v>
      </c>
      <c r="J148" s="25">
        <f>SUM(G148+I148)*10%</f>
        <v>240</v>
      </c>
      <c r="K148" s="25">
        <f t="shared" si="17"/>
        <v>640</v>
      </c>
      <c r="L148" s="26" t="s">
        <v>50</v>
      </c>
    </row>
    <row r="149" spans="1:12" s="16" customFormat="1" ht="11.25" customHeight="1" x14ac:dyDescent="0.15">
      <c r="A149" s="28">
        <v>145</v>
      </c>
      <c r="B149" s="27" t="s">
        <v>407</v>
      </c>
      <c r="C149" s="28" t="s">
        <v>408</v>
      </c>
      <c r="D149" s="152" t="s">
        <v>472</v>
      </c>
      <c r="E149" s="29">
        <v>20000</v>
      </c>
      <c r="F149" s="22" t="s">
        <v>23</v>
      </c>
      <c r="G149" s="25">
        <v>600</v>
      </c>
      <c r="H149" s="32">
        <v>0.15</v>
      </c>
      <c r="I149" s="25">
        <f t="shared" si="27"/>
        <v>90</v>
      </c>
      <c r="J149" s="25">
        <f>SUM(G149+I149)*0%</f>
        <v>0</v>
      </c>
      <c r="K149" s="25">
        <f t="shared" si="17"/>
        <v>90</v>
      </c>
      <c r="L149" s="26" t="s">
        <v>24</v>
      </c>
    </row>
    <row r="150" spans="1:12" s="16" customFormat="1" ht="11.25" customHeight="1" x14ac:dyDescent="0.15">
      <c r="A150" s="28">
        <v>146</v>
      </c>
      <c r="B150" s="18" t="s">
        <v>407</v>
      </c>
      <c r="C150" s="19" t="s">
        <v>414</v>
      </c>
      <c r="D150" s="152" t="s">
        <v>472</v>
      </c>
      <c r="E150" s="29">
        <v>140</v>
      </c>
      <c r="F150" s="22"/>
      <c r="G150" s="23">
        <v>13000</v>
      </c>
      <c r="H150" s="32">
        <v>0.25</v>
      </c>
      <c r="I150" s="25">
        <f t="shared" si="27"/>
        <v>3250</v>
      </c>
      <c r="J150" s="25">
        <f t="shared" ref="J150:J154" si="37">SUM(G150+I150)*10%</f>
        <v>1625</v>
      </c>
      <c r="K150" s="25">
        <f t="shared" si="17"/>
        <v>4875</v>
      </c>
      <c r="L150" s="26" t="s">
        <v>24</v>
      </c>
    </row>
    <row r="151" spans="1:12" s="16" customFormat="1" ht="11.25" customHeight="1" x14ac:dyDescent="0.15">
      <c r="A151" s="28">
        <v>147</v>
      </c>
      <c r="B151" s="27" t="s">
        <v>246</v>
      </c>
      <c r="C151" s="28" t="s">
        <v>247</v>
      </c>
      <c r="D151" s="152" t="s">
        <v>472</v>
      </c>
      <c r="E151" s="33">
        <v>200</v>
      </c>
      <c r="F151" s="22" t="s">
        <v>23</v>
      </c>
      <c r="G151" s="31">
        <v>70000</v>
      </c>
      <c r="H151" s="32">
        <v>0.2</v>
      </c>
      <c r="I151" s="25">
        <f t="shared" si="27"/>
        <v>14000</v>
      </c>
      <c r="J151" s="25">
        <f t="shared" si="37"/>
        <v>8400</v>
      </c>
      <c r="K151" s="25">
        <f t="shared" si="17"/>
        <v>22400</v>
      </c>
      <c r="L151" s="26" t="s">
        <v>50</v>
      </c>
    </row>
    <row r="152" spans="1:12" s="16" customFormat="1" ht="11.25" customHeight="1" x14ac:dyDescent="0.15">
      <c r="A152" s="28">
        <v>148</v>
      </c>
      <c r="B152" s="27" t="s">
        <v>248</v>
      </c>
      <c r="C152" s="19" t="s">
        <v>249</v>
      </c>
      <c r="D152" s="152" t="s">
        <v>472</v>
      </c>
      <c r="E152" s="29">
        <v>1000</v>
      </c>
      <c r="F152" s="22" t="s">
        <v>23</v>
      </c>
      <c r="G152" s="31">
        <v>5000</v>
      </c>
      <c r="H152" s="24">
        <v>0.15</v>
      </c>
      <c r="I152" s="25">
        <f t="shared" si="27"/>
        <v>750</v>
      </c>
      <c r="J152" s="25">
        <f t="shared" si="37"/>
        <v>575</v>
      </c>
      <c r="K152" s="25">
        <f t="shared" si="17"/>
        <v>1325</v>
      </c>
      <c r="L152" s="26" t="s">
        <v>24</v>
      </c>
    </row>
    <row r="153" spans="1:12" s="16" customFormat="1" ht="11.25" customHeight="1" x14ac:dyDescent="0.15">
      <c r="A153" s="28">
        <v>149</v>
      </c>
      <c r="B153" s="27" t="s">
        <v>250</v>
      </c>
      <c r="C153" s="28" t="s">
        <v>194</v>
      </c>
      <c r="D153" s="152" t="s">
        <v>472</v>
      </c>
      <c r="E153" s="33">
        <v>7000</v>
      </c>
      <c r="F153" s="22" t="s">
        <v>36</v>
      </c>
      <c r="G153" s="31">
        <v>700000</v>
      </c>
      <c r="H153" s="24">
        <v>0</v>
      </c>
      <c r="I153" s="25">
        <f t="shared" si="27"/>
        <v>0</v>
      </c>
      <c r="J153" s="25">
        <f t="shared" si="37"/>
        <v>70000</v>
      </c>
      <c r="K153" s="25">
        <f t="shared" si="17"/>
        <v>70000</v>
      </c>
      <c r="L153" s="26" t="s">
        <v>24</v>
      </c>
    </row>
    <row r="154" spans="1:12" s="16" customFormat="1" ht="11.25" customHeight="1" x14ac:dyDescent="0.15">
      <c r="A154" s="28">
        <v>150</v>
      </c>
      <c r="B154" s="135" t="s">
        <v>251</v>
      </c>
      <c r="C154" s="136" t="s">
        <v>519</v>
      </c>
      <c r="D154" s="152" t="s">
        <v>472</v>
      </c>
      <c r="E154" s="21">
        <v>500</v>
      </c>
      <c r="F154" s="22" t="s">
        <v>23</v>
      </c>
      <c r="G154" s="23">
        <v>25000</v>
      </c>
      <c r="H154" s="24">
        <v>0.15</v>
      </c>
      <c r="I154" s="25">
        <f t="shared" si="27"/>
        <v>3750</v>
      </c>
      <c r="J154" s="25">
        <f t="shared" si="37"/>
        <v>2875</v>
      </c>
      <c r="K154" s="25">
        <f t="shared" ref="K154:K226" si="38">SUM(J154+I154)</f>
        <v>6625</v>
      </c>
      <c r="L154" s="26" t="s">
        <v>24</v>
      </c>
    </row>
    <row r="155" spans="1:12" s="16" customFormat="1" ht="11.25" customHeight="1" x14ac:dyDescent="0.15">
      <c r="A155" s="28">
        <v>151</v>
      </c>
      <c r="B155" s="18" t="s">
        <v>252</v>
      </c>
      <c r="C155" s="19" t="s">
        <v>253</v>
      </c>
      <c r="D155" s="152" t="s">
        <v>472</v>
      </c>
      <c r="E155" s="21">
        <v>500</v>
      </c>
      <c r="F155" s="22" t="s">
        <v>23</v>
      </c>
      <c r="G155" s="23">
        <v>10001</v>
      </c>
      <c r="H155" s="24">
        <v>0</v>
      </c>
      <c r="I155" s="25">
        <f t="shared" si="27"/>
        <v>0</v>
      </c>
      <c r="J155" s="25">
        <f>SUM(G155+I155)*0%</f>
        <v>0</v>
      </c>
      <c r="K155" s="25">
        <f t="shared" si="38"/>
        <v>0</v>
      </c>
      <c r="L155" s="26" t="s">
        <v>24</v>
      </c>
    </row>
    <row r="156" spans="1:12" s="16" customFormat="1" ht="11.25" customHeight="1" x14ac:dyDescent="0.15">
      <c r="A156" s="28">
        <v>152</v>
      </c>
      <c r="B156" s="27" t="s">
        <v>254</v>
      </c>
      <c r="C156" s="28" t="s">
        <v>255</v>
      </c>
      <c r="D156" s="152" t="s">
        <v>472</v>
      </c>
      <c r="E156" s="33">
        <v>100</v>
      </c>
      <c r="F156" s="22" t="s">
        <v>23</v>
      </c>
      <c r="G156" s="31">
        <v>10000</v>
      </c>
      <c r="H156" s="24">
        <v>0</v>
      </c>
      <c r="I156" s="25">
        <f t="shared" si="27"/>
        <v>0</v>
      </c>
      <c r="J156" s="25">
        <f>SUM(G156+I156)*10%</f>
        <v>1000</v>
      </c>
      <c r="K156" s="25">
        <f t="shared" si="38"/>
        <v>1000</v>
      </c>
      <c r="L156" s="26" t="s">
        <v>24</v>
      </c>
    </row>
    <row r="157" spans="1:12" s="16" customFormat="1" ht="11.25" customHeight="1" x14ac:dyDescent="0.15">
      <c r="A157" s="28">
        <v>153</v>
      </c>
      <c r="B157" s="80" t="s">
        <v>256</v>
      </c>
      <c r="C157" s="44" t="s">
        <v>257</v>
      </c>
      <c r="D157" s="152" t="s">
        <v>472</v>
      </c>
      <c r="E157" s="21">
        <v>2000</v>
      </c>
      <c r="F157" s="22" t="s">
        <v>23</v>
      </c>
      <c r="G157" s="23">
        <v>5000</v>
      </c>
      <c r="H157" s="24">
        <v>0.2</v>
      </c>
      <c r="I157" s="25">
        <f t="shared" si="27"/>
        <v>1000</v>
      </c>
      <c r="J157" s="25">
        <f>SUM(G157+I157)*10%</f>
        <v>600</v>
      </c>
      <c r="K157" s="25">
        <f t="shared" si="38"/>
        <v>1600</v>
      </c>
      <c r="L157" s="26" t="s">
        <v>24</v>
      </c>
    </row>
    <row r="158" spans="1:12" s="16" customFormat="1" ht="11.25" customHeight="1" x14ac:dyDescent="0.15">
      <c r="A158" s="28">
        <v>154</v>
      </c>
      <c r="B158" s="27" t="s">
        <v>258</v>
      </c>
      <c r="C158" s="28" t="s">
        <v>259</v>
      </c>
      <c r="D158" s="152" t="s">
        <v>472</v>
      </c>
      <c r="E158" s="29">
        <v>25000</v>
      </c>
      <c r="F158" s="40" t="s">
        <v>36</v>
      </c>
      <c r="G158" s="25">
        <v>35000</v>
      </c>
      <c r="H158" s="32">
        <v>0</v>
      </c>
      <c r="I158" s="25">
        <f t="shared" si="27"/>
        <v>0</v>
      </c>
      <c r="J158" s="25">
        <f>SUM(G158+I158)*10%</f>
        <v>3500</v>
      </c>
      <c r="K158" s="25">
        <f t="shared" si="38"/>
        <v>3500</v>
      </c>
      <c r="L158" s="26" t="s">
        <v>24</v>
      </c>
    </row>
    <row r="159" spans="1:12" s="16" customFormat="1" ht="11.25" customHeight="1" x14ac:dyDescent="0.15">
      <c r="A159" s="28">
        <v>155</v>
      </c>
      <c r="B159" s="27" t="s">
        <v>260</v>
      </c>
      <c r="C159" s="28" t="s">
        <v>261</v>
      </c>
      <c r="D159" s="152" t="s">
        <v>472</v>
      </c>
      <c r="E159" s="29">
        <v>50</v>
      </c>
      <c r="F159" s="40" t="s">
        <v>23</v>
      </c>
      <c r="G159" s="25">
        <v>4500</v>
      </c>
      <c r="H159" s="32">
        <v>0</v>
      </c>
      <c r="I159" s="25">
        <f t="shared" ref="I159:I199" si="39">H159*G159</f>
        <v>0</v>
      </c>
      <c r="J159" s="25">
        <f>SUM(G159+I159)*10%</f>
        <v>450</v>
      </c>
      <c r="K159" s="25">
        <f t="shared" si="38"/>
        <v>450</v>
      </c>
      <c r="L159" s="26" t="s">
        <v>24</v>
      </c>
    </row>
    <row r="160" spans="1:12" s="16" customFormat="1" ht="11.25" customHeight="1" x14ac:dyDescent="0.15">
      <c r="A160" s="28">
        <v>156</v>
      </c>
      <c r="B160" s="27" t="s">
        <v>262</v>
      </c>
      <c r="C160" s="28" t="s">
        <v>263</v>
      </c>
      <c r="D160" s="152" t="s">
        <v>472</v>
      </c>
      <c r="E160" s="29">
        <v>100000</v>
      </c>
      <c r="F160" s="40" t="s">
        <v>264</v>
      </c>
      <c r="G160" s="25">
        <v>20000</v>
      </c>
      <c r="H160" s="32">
        <v>0.05</v>
      </c>
      <c r="I160" s="25">
        <f t="shared" si="39"/>
        <v>1000</v>
      </c>
      <c r="J160" s="25">
        <f>SUM(G160+I160)*10%</f>
        <v>2100</v>
      </c>
      <c r="K160" s="25">
        <f t="shared" si="38"/>
        <v>3100</v>
      </c>
      <c r="L160" s="26" t="s">
        <v>24</v>
      </c>
    </row>
    <row r="161" spans="1:12" s="16" customFormat="1" ht="11.25" customHeight="1" x14ac:dyDescent="0.15">
      <c r="A161" s="28">
        <v>157</v>
      </c>
      <c r="B161" s="27" t="s">
        <v>265</v>
      </c>
      <c r="C161" s="19" t="s">
        <v>266</v>
      </c>
      <c r="D161" s="152" t="s">
        <v>472</v>
      </c>
      <c r="E161" s="29">
        <v>1000</v>
      </c>
      <c r="F161" s="22" t="s">
        <v>23</v>
      </c>
      <c r="G161" s="31">
        <v>5000</v>
      </c>
      <c r="H161" s="24">
        <v>0.15</v>
      </c>
      <c r="I161" s="25">
        <f t="shared" si="39"/>
        <v>750</v>
      </c>
      <c r="J161" s="25">
        <f>SUM(G161+I161)*0%</f>
        <v>0</v>
      </c>
      <c r="K161" s="25">
        <f t="shared" si="38"/>
        <v>750</v>
      </c>
      <c r="L161" s="26" t="s">
        <v>24</v>
      </c>
    </row>
    <row r="162" spans="1:12" s="16" customFormat="1" ht="11.25" customHeight="1" x14ac:dyDescent="0.15">
      <c r="A162" s="28">
        <v>158</v>
      </c>
      <c r="B162" s="27" t="s">
        <v>267</v>
      </c>
      <c r="C162" s="28" t="s">
        <v>268</v>
      </c>
      <c r="D162" s="152" t="s">
        <v>472</v>
      </c>
      <c r="E162" s="29">
        <v>10000</v>
      </c>
      <c r="F162" s="40" t="s">
        <v>23</v>
      </c>
      <c r="G162" s="25">
        <v>50000</v>
      </c>
      <c r="H162" s="32">
        <v>0.2</v>
      </c>
      <c r="I162" s="25">
        <f t="shared" si="39"/>
        <v>10000</v>
      </c>
      <c r="J162" s="25">
        <f>SUM(G162+I162)*10%</f>
        <v>6000</v>
      </c>
      <c r="K162" s="25">
        <f t="shared" si="38"/>
        <v>16000</v>
      </c>
      <c r="L162" s="26" t="s">
        <v>50</v>
      </c>
    </row>
    <row r="163" spans="1:12" ht="11.25" customHeight="1" x14ac:dyDescent="0.15">
      <c r="A163" s="28">
        <v>159</v>
      </c>
      <c r="B163" s="18" t="s">
        <v>415</v>
      </c>
      <c r="C163" s="19" t="s">
        <v>269</v>
      </c>
      <c r="D163" s="152" t="s">
        <v>472</v>
      </c>
      <c r="E163" s="21">
        <v>6000</v>
      </c>
      <c r="F163" s="22" t="s">
        <v>23</v>
      </c>
      <c r="G163" s="23">
        <v>90000</v>
      </c>
      <c r="H163" s="24">
        <v>0</v>
      </c>
      <c r="I163" s="25">
        <f t="shared" si="39"/>
        <v>0</v>
      </c>
      <c r="J163" s="25">
        <f>SUM(G163+I163)*0%</f>
        <v>0</v>
      </c>
      <c r="K163" s="25">
        <f t="shared" si="38"/>
        <v>0</v>
      </c>
      <c r="L163" s="26" t="s">
        <v>24</v>
      </c>
    </row>
    <row r="164" spans="1:12" s="16" customFormat="1" ht="11.25" customHeight="1" x14ac:dyDescent="0.15">
      <c r="A164" s="28">
        <v>160</v>
      </c>
      <c r="B164" s="18" t="s">
        <v>409</v>
      </c>
      <c r="C164" s="19" t="s">
        <v>410</v>
      </c>
      <c r="D164" s="152" t="s">
        <v>472</v>
      </c>
      <c r="E164" s="21">
        <v>10000</v>
      </c>
      <c r="F164" s="22" t="s">
        <v>23</v>
      </c>
      <c r="G164" s="23">
        <v>20000</v>
      </c>
      <c r="H164" s="24">
        <v>0.05</v>
      </c>
      <c r="I164" s="25">
        <f t="shared" si="39"/>
        <v>1000</v>
      </c>
      <c r="J164" s="25">
        <f>SUM(G164+I164)*10%</f>
        <v>2100</v>
      </c>
      <c r="K164" s="25">
        <f t="shared" si="38"/>
        <v>3100</v>
      </c>
      <c r="L164" s="26" t="s">
        <v>24</v>
      </c>
    </row>
    <row r="165" spans="1:12" s="16" customFormat="1" ht="11.25" customHeight="1" x14ac:dyDescent="0.15">
      <c r="A165" s="28">
        <v>161</v>
      </c>
      <c r="B165" s="27" t="s">
        <v>270</v>
      </c>
      <c r="C165" s="28" t="s">
        <v>271</v>
      </c>
      <c r="D165" s="152" t="s">
        <v>472</v>
      </c>
      <c r="E165" s="29">
        <v>20000</v>
      </c>
      <c r="F165" s="22" t="s">
        <v>23</v>
      </c>
      <c r="G165" s="25">
        <v>400</v>
      </c>
      <c r="H165" s="32">
        <v>0</v>
      </c>
      <c r="I165" s="25">
        <f t="shared" si="39"/>
        <v>0</v>
      </c>
      <c r="J165" s="25">
        <f>SUM(G165+I165)*10%</f>
        <v>40</v>
      </c>
      <c r="K165" s="25">
        <f t="shared" si="38"/>
        <v>40</v>
      </c>
      <c r="L165" s="26" t="s">
        <v>24</v>
      </c>
    </row>
    <row r="166" spans="1:12" ht="11.25" customHeight="1" x14ac:dyDescent="0.15">
      <c r="A166" s="28">
        <v>162</v>
      </c>
      <c r="B166" s="27" t="s">
        <v>272</v>
      </c>
      <c r="C166" s="28" t="s">
        <v>273</v>
      </c>
      <c r="D166" s="152" t="s">
        <v>472</v>
      </c>
      <c r="E166" s="33">
        <v>500</v>
      </c>
      <c r="F166" s="22" t="s">
        <v>23</v>
      </c>
      <c r="G166" s="31">
        <v>5000</v>
      </c>
      <c r="H166" s="24">
        <v>0.05</v>
      </c>
      <c r="I166" s="25">
        <f t="shared" si="39"/>
        <v>250</v>
      </c>
      <c r="J166" s="25">
        <f>SUM(G166+I166)*10%</f>
        <v>525</v>
      </c>
      <c r="K166" s="25">
        <f t="shared" si="38"/>
        <v>775</v>
      </c>
      <c r="L166" s="26" t="s">
        <v>24</v>
      </c>
    </row>
    <row r="167" spans="1:12" ht="11.25" customHeight="1" x14ac:dyDescent="0.15">
      <c r="A167" s="28">
        <v>163</v>
      </c>
      <c r="B167" s="97" t="s">
        <v>446</v>
      </c>
      <c r="C167" s="98" t="s">
        <v>253</v>
      </c>
      <c r="D167" s="152" t="s">
        <v>472</v>
      </c>
      <c r="E167" s="29">
        <v>300</v>
      </c>
      <c r="F167" s="95" t="s">
        <v>23</v>
      </c>
      <c r="G167" s="37">
        <f>600*E167</f>
        <v>180000</v>
      </c>
      <c r="H167" s="32">
        <v>0</v>
      </c>
      <c r="I167" s="96">
        <f t="shared" si="39"/>
        <v>0</v>
      </c>
      <c r="J167" s="96">
        <f t="shared" ref="J167:J168" si="40">I167*H167</f>
        <v>0</v>
      </c>
      <c r="K167" s="138">
        <f t="shared" si="38"/>
        <v>0</v>
      </c>
      <c r="L167" s="91" t="s">
        <v>24</v>
      </c>
    </row>
    <row r="168" spans="1:12" ht="11.25" customHeight="1" x14ac:dyDescent="0.15">
      <c r="A168" s="28">
        <v>164</v>
      </c>
      <c r="B168" s="151" t="s">
        <v>446</v>
      </c>
      <c r="C168" s="152" t="s">
        <v>487</v>
      </c>
      <c r="D168" s="152" t="s">
        <v>472</v>
      </c>
      <c r="E168" s="142">
        <v>200</v>
      </c>
      <c r="F168" s="149" t="s">
        <v>23</v>
      </c>
      <c r="G168" s="144">
        <v>100000</v>
      </c>
      <c r="H168" s="143">
        <v>0.1</v>
      </c>
      <c r="I168" s="150">
        <f t="shared" si="39"/>
        <v>10000</v>
      </c>
      <c r="J168" s="150">
        <f t="shared" si="40"/>
        <v>1000</v>
      </c>
      <c r="K168" s="138">
        <f t="shared" si="38"/>
        <v>11000</v>
      </c>
      <c r="L168" s="148" t="s">
        <v>24</v>
      </c>
    </row>
    <row r="169" spans="1:12" ht="11.25" customHeight="1" x14ac:dyDescent="0.15">
      <c r="A169" s="28">
        <v>165</v>
      </c>
      <c r="B169" s="18" t="s">
        <v>274</v>
      </c>
      <c r="C169" s="19" t="s">
        <v>141</v>
      </c>
      <c r="D169" s="152" t="s">
        <v>472</v>
      </c>
      <c r="E169" s="21">
        <v>1000</v>
      </c>
      <c r="F169" s="22" t="s">
        <v>23</v>
      </c>
      <c r="G169" s="23">
        <v>10000</v>
      </c>
      <c r="H169" s="24">
        <v>0</v>
      </c>
      <c r="I169" s="25">
        <f t="shared" si="39"/>
        <v>0</v>
      </c>
      <c r="J169" s="25">
        <f>SUM(G169+I169)*0%</f>
        <v>0</v>
      </c>
      <c r="K169" s="138">
        <f t="shared" si="38"/>
        <v>0</v>
      </c>
      <c r="L169" s="26" t="s">
        <v>24</v>
      </c>
    </row>
    <row r="170" spans="1:12" ht="11.25" customHeight="1" x14ac:dyDescent="0.15">
      <c r="A170" s="28">
        <v>166</v>
      </c>
      <c r="B170" s="27" t="s">
        <v>275</v>
      </c>
      <c r="C170" s="28" t="s">
        <v>98</v>
      </c>
      <c r="D170" s="152" t="s">
        <v>472</v>
      </c>
      <c r="E170" s="29">
        <v>1000</v>
      </c>
      <c r="F170" s="22" t="s">
        <v>23</v>
      </c>
      <c r="G170" s="25">
        <v>5500</v>
      </c>
      <c r="H170" s="32">
        <v>0.05</v>
      </c>
      <c r="I170" s="25">
        <f t="shared" si="39"/>
        <v>275</v>
      </c>
      <c r="J170" s="25">
        <f t="shared" ref="J170:J176" si="41">SUM(G170+I170)*10%</f>
        <v>577.5</v>
      </c>
      <c r="K170" s="25">
        <f t="shared" si="38"/>
        <v>852.5</v>
      </c>
      <c r="L170" s="26" t="s">
        <v>24</v>
      </c>
    </row>
    <row r="171" spans="1:12" ht="11.25" customHeight="1" x14ac:dyDescent="0.15">
      <c r="A171" s="28">
        <v>167</v>
      </c>
      <c r="B171" s="27" t="s">
        <v>276</v>
      </c>
      <c r="C171" s="28" t="s">
        <v>198</v>
      </c>
      <c r="D171" s="152" t="s">
        <v>472</v>
      </c>
      <c r="E171" s="29">
        <v>50</v>
      </c>
      <c r="F171" s="22" t="s">
        <v>23</v>
      </c>
      <c r="G171" s="25">
        <v>1000</v>
      </c>
      <c r="H171" s="32">
        <v>0</v>
      </c>
      <c r="I171" s="25">
        <f t="shared" si="39"/>
        <v>0</v>
      </c>
      <c r="J171" s="25">
        <f t="shared" si="41"/>
        <v>100</v>
      </c>
      <c r="K171" s="25">
        <f t="shared" si="38"/>
        <v>100</v>
      </c>
      <c r="L171" s="26" t="s">
        <v>24</v>
      </c>
    </row>
    <row r="172" spans="1:12" s="16" customFormat="1" x14ac:dyDescent="0.15">
      <c r="A172" s="28">
        <v>168</v>
      </c>
      <c r="B172" s="27" t="s">
        <v>277</v>
      </c>
      <c r="C172" s="28" t="s">
        <v>213</v>
      </c>
      <c r="D172" s="152" t="s">
        <v>472</v>
      </c>
      <c r="E172" s="29">
        <v>1000</v>
      </c>
      <c r="F172" s="22" t="s">
        <v>23</v>
      </c>
      <c r="G172" s="25">
        <v>50000</v>
      </c>
      <c r="H172" s="32">
        <v>0</v>
      </c>
      <c r="I172" s="25">
        <f t="shared" si="39"/>
        <v>0</v>
      </c>
      <c r="J172" s="25">
        <f t="shared" si="41"/>
        <v>5000</v>
      </c>
      <c r="K172" s="25">
        <f t="shared" si="38"/>
        <v>5000</v>
      </c>
      <c r="L172" s="26" t="s">
        <v>24</v>
      </c>
    </row>
    <row r="173" spans="1:12" ht="11.25" customHeight="1" x14ac:dyDescent="0.15">
      <c r="A173" s="28">
        <v>169</v>
      </c>
      <c r="B173" s="27" t="s">
        <v>278</v>
      </c>
      <c r="C173" s="28" t="s">
        <v>174</v>
      </c>
      <c r="D173" s="152" t="s">
        <v>472</v>
      </c>
      <c r="E173" s="29">
        <v>5000</v>
      </c>
      <c r="F173" s="22" t="s">
        <v>23</v>
      </c>
      <c r="G173" s="25">
        <v>100000</v>
      </c>
      <c r="H173" s="32">
        <v>0</v>
      </c>
      <c r="I173" s="25">
        <f t="shared" si="39"/>
        <v>0</v>
      </c>
      <c r="J173" s="25">
        <f t="shared" si="41"/>
        <v>10000</v>
      </c>
      <c r="K173" s="25">
        <f t="shared" si="38"/>
        <v>10000</v>
      </c>
      <c r="L173" s="26" t="s">
        <v>24</v>
      </c>
    </row>
    <row r="174" spans="1:12" ht="11.25" customHeight="1" x14ac:dyDescent="0.15">
      <c r="A174" s="28">
        <v>170</v>
      </c>
      <c r="B174" s="27" t="s">
        <v>279</v>
      </c>
      <c r="C174" s="28" t="s">
        <v>30</v>
      </c>
      <c r="D174" s="152" t="s">
        <v>472</v>
      </c>
      <c r="E174" s="29">
        <v>50000</v>
      </c>
      <c r="F174" s="40" t="s">
        <v>280</v>
      </c>
      <c r="G174" s="25">
        <v>150000</v>
      </c>
      <c r="H174" s="32">
        <v>0</v>
      </c>
      <c r="I174" s="25">
        <f t="shared" si="39"/>
        <v>0</v>
      </c>
      <c r="J174" s="25">
        <f t="shared" si="41"/>
        <v>15000</v>
      </c>
      <c r="K174" s="25">
        <f t="shared" si="38"/>
        <v>15000</v>
      </c>
      <c r="L174" s="26" t="s">
        <v>24</v>
      </c>
    </row>
    <row r="175" spans="1:12" ht="11.25" customHeight="1" x14ac:dyDescent="0.15">
      <c r="A175" s="28">
        <v>171</v>
      </c>
      <c r="B175" s="27" t="s">
        <v>281</v>
      </c>
      <c r="C175" s="19" t="s">
        <v>282</v>
      </c>
      <c r="D175" s="152" t="s">
        <v>472</v>
      </c>
      <c r="E175" s="29">
        <v>1000</v>
      </c>
      <c r="F175" s="22" t="s">
        <v>23</v>
      </c>
      <c r="G175" s="31">
        <v>5000</v>
      </c>
      <c r="H175" s="24">
        <v>0</v>
      </c>
      <c r="I175" s="25">
        <f t="shared" si="39"/>
        <v>0</v>
      </c>
      <c r="J175" s="25">
        <f t="shared" si="41"/>
        <v>500</v>
      </c>
      <c r="K175" s="25">
        <f t="shared" si="38"/>
        <v>500</v>
      </c>
      <c r="L175" s="26" t="s">
        <v>24</v>
      </c>
    </row>
    <row r="176" spans="1:12" s="16" customFormat="1" ht="11.25" customHeight="1" x14ac:dyDescent="0.15">
      <c r="A176" s="28">
        <v>172</v>
      </c>
      <c r="B176" s="18" t="s">
        <v>283</v>
      </c>
      <c r="C176" s="19" t="s">
        <v>284</v>
      </c>
      <c r="D176" s="152" t="s">
        <v>472</v>
      </c>
      <c r="E176" s="21">
        <v>1000</v>
      </c>
      <c r="F176" s="22" t="s">
        <v>23</v>
      </c>
      <c r="G176" s="23">
        <v>250</v>
      </c>
      <c r="H176" s="24">
        <v>0.05</v>
      </c>
      <c r="I176" s="25">
        <f t="shared" si="39"/>
        <v>12.5</v>
      </c>
      <c r="J176" s="25">
        <f t="shared" si="41"/>
        <v>26.25</v>
      </c>
      <c r="K176" s="25">
        <f t="shared" si="38"/>
        <v>38.75</v>
      </c>
      <c r="L176" s="26" t="s">
        <v>24</v>
      </c>
    </row>
    <row r="177" spans="1:12" ht="11.25" customHeight="1" x14ac:dyDescent="0.15">
      <c r="A177" s="28">
        <v>173</v>
      </c>
      <c r="B177" s="97" t="s">
        <v>439</v>
      </c>
      <c r="C177" s="98" t="s">
        <v>443</v>
      </c>
      <c r="D177" s="152" t="s">
        <v>472</v>
      </c>
      <c r="E177" s="29">
        <v>250</v>
      </c>
      <c r="F177" s="40" t="s">
        <v>23</v>
      </c>
      <c r="G177" s="37">
        <f>5*E177</f>
        <v>1250</v>
      </c>
      <c r="H177" s="32">
        <v>0.2</v>
      </c>
      <c r="I177" s="25">
        <f t="shared" ref="I177:I179" si="42">H177*G177</f>
        <v>250</v>
      </c>
      <c r="J177" s="25">
        <f t="shared" ref="J177:J179" si="43">SUM(G177+I177)*10%</f>
        <v>150</v>
      </c>
      <c r="K177" s="25">
        <f t="shared" ref="K177:K179" si="44">SUM(J177+I177)</f>
        <v>400</v>
      </c>
      <c r="L177" s="26" t="s">
        <v>24</v>
      </c>
    </row>
    <row r="178" spans="1:12" ht="11.25" customHeight="1" x14ac:dyDescent="0.15">
      <c r="A178" s="28">
        <v>174</v>
      </c>
      <c r="B178" s="97" t="s">
        <v>440</v>
      </c>
      <c r="C178" s="98" t="s">
        <v>445</v>
      </c>
      <c r="D178" s="152" t="s">
        <v>472</v>
      </c>
      <c r="E178" s="29">
        <v>10</v>
      </c>
      <c r="F178" s="40" t="s">
        <v>23</v>
      </c>
      <c r="G178" s="37">
        <v>8000</v>
      </c>
      <c r="H178" s="32">
        <v>0</v>
      </c>
      <c r="I178" s="25">
        <f t="shared" si="42"/>
        <v>0</v>
      </c>
      <c r="J178" s="25">
        <f t="shared" si="43"/>
        <v>800</v>
      </c>
      <c r="K178" s="25">
        <f t="shared" si="44"/>
        <v>800</v>
      </c>
      <c r="L178" s="26" t="s">
        <v>24</v>
      </c>
    </row>
    <row r="179" spans="1:12" ht="11.25" customHeight="1" x14ac:dyDescent="0.15">
      <c r="A179" s="28">
        <v>175</v>
      </c>
      <c r="B179" s="151" t="s">
        <v>509</v>
      </c>
      <c r="C179" s="152" t="s">
        <v>510</v>
      </c>
      <c r="D179" s="152" t="s">
        <v>472</v>
      </c>
      <c r="E179" s="142">
        <v>50</v>
      </c>
      <c r="F179" s="146">
        <v>4.2361111111111106E-2</v>
      </c>
      <c r="G179" s="144">
        <v>100000</v>
      </c>
      <c r="H179" s="143">
        <v>0.05</v>
      </c>
      <c r="I179" s="138">
        <f t="shared" si="42"/>
        <v>5000</v>
      </c>
      <c r="J179" s="138">
        <f t="shared" si="43"/>
        <v>10500</v>
      </c>
      <c r="K179" s="138">
        <f t="shared" si="44"/>
        <v>15500</v>
      </c>
      <c r="L179" s="139" t="s">
        <v>130</v>
      </c>
    </row>
    <row r="180" spans="1:12" ht="11.25" customHeight="1" x14ac:dyDescent="0.15">
      <c r="A180" s="28">
        <v>176</v>
      </c>
      <c r="B180" s="27" t="s">
        <v>285</v>
      </c>
      <c r="C180" s="28" t="s">
        <v>286</v>
      </c>
      <c r="D180" s="152" t="s">
        <v>472</v>
      </c>
      <c r="E180" s="29">
        <v>6000</v>
      </c>
      <c r="F180" s="40" t="s">
        <v>36</v>
      </c>
      <c r="G180" s="25">
        <v>2500</v>
      </c>
      <c r="H180" s="32">
        <v>0</v>
      </c>
      <c r="I180" s="25">
        <f t="shared" si="39"/>
        <v>0</v>
      </c>
      <c r="J180" s="25">
        <f>SUM(G180+I180)*5%</f>
        <v>125</v>
      </c>
      <c r="K180" s="25">
        <f t="shared" si="38"/>
        <v>125</v>
      </c>
      <c r="L180" s="26" t="s">
        <v>24</v>
      </c>
    </row>
    <row r="181" spans="1:12" ht="11.25" customHeight="1" x14ac:dyDescent="0.15">
      <c r="A181" s="28">
        <v>177</v>
      </c>
      <c r="B181" s="27" t="s">
        <v>287</v>
      </c>
      <c r="C181" s="28" t="s">
        <v>288</v>
      </c>
      <c r="D181" s="152" t="s">
        <v>472</v>
      </c>
      <c r="E181" s="29">
        <v>50000</v>
      </c>
      <c r="F181" s="40" t="s">
        <v>280</v>
      </c>
      <c r="G181" s="25">
        <v>50000</v>
      </c>
      <c r="H181" s="32">
        <v>0</v>
      </c>
      <c r="I181" s="25">
        <f t="shared" si="39"/>
        <v>0</v>
      </c>
      <c r="J181" s="25">
        <f t="shared" ref="J181:J186" si="45">SUM(G181+I181)*10%</f>
        <v>5000</v>
      </c>
      <c r="K181" s="25">
        <f t="shared" si="38"/>
        <v>5000</v>
      </c>
      <c r="L181" s="26" t="s">
        <v>24</v>
      </c>
    </row>
    <row r="182" spans="1:12" ht="11.25" customHeight="1" x14ac:dyDescent="0.15">
      <c r="A182" s="28">
        <v>178</v>
      </c>
      <c r="B182" s="27" t="s">
        <v>289</v>
      </c>
      <c r="C182" s="28" t="s">
        <v>290</v>
      </c>
      <c r="D182" s="152" t="s">
        <v>472</v>
      </c>
      <c r="E182" s="29">
        <v>5000</v>
      </c>
      <c r="F182" s="40" t="s">
        <v>36</v>
      </c>
      <c r="G182" s="37">
        <v>1000</v>
      </c>
      <c r="H182" s="32">
        <v>0</v>
      </c>
      <c r="I182" s="25">
        <f t="shared" si="39"/>
        <v>0</v>
      </c>
      <c r="J182" s="25">
        <f t="shared" si="45"/>
        <v>100</v>
      </c>
      <c r="K182" s="25">
        <f t="shared" si="38"/>
        <v>100</v>
      </c>
      <c r="L182" s="26" t="s">
        <v>24</v>
      </c>
    </row>
    <row r="183" spans="1:12" s="16" customFormat="1" x14ac:dyDescent="0.15">
      <c r="A183" s="28">
        <v>179</v>
      </c>
      <c r="B183" s="27" t="s">
        <v>291</v>
      </c>
      <c r="C183" s="19" t="s">
        <v>292</v>
      </c>
      <c r="D183" s="152" t="s">
        <v>472</v>
      </c>
      <c r="E183" s="29">
        <v>1000</v>
      </c>
      <c r="F183" s="22" t="s">
        <v>23</v>
      </c>
      <c r="G183" s="31">
        <v>5000</v>
      </c>
      <c r="H183" s="24">
        <v>0</v>
      </c>
      <c r="I183" s="25">
        <f t="shared" si="39"/>
        <v>0</v>
      </c>
      <c r="J183" s="25">
        <f t="shared" si="45"/>
        <v>500</v>
      </c>
      <c r="K183" s="25">
        <f t="shared" si="38"/>
        <v>500</v>
      </c>
      <c r="L183" s="26" t="s">
        <v>24</v>
      </c>
    </row>
    <row r="184" spans="1:12" s="16" customFormat="1" ht="11.25" customHeight="1" x14ac:dyDescent="0.15">
      <c r="A184" s="28">
        <v>180</v>
      </c>
      <c r="B184" s="18" t="s">
        <v>293</v>
      </c>
      <c r="C184" s="28" t="s">
        <v>294</v>
      </c>
      <c r="D184" s="152" t="s">
        <v>472</v>
      </c>
      <c r="E184" s="21">
        <v>1000</v>
      </c>
      <c r="F184" s="22" t="s">
        <v>36</v>
      </c>
      <c r="G184" s="23">
        <v>20000</v>
      </c>
      <c r="H184" s="24">
        <v>0</v>
      </c>
      <c r="I184" s="25">
        <f t="shared" si="39"/>
        <v>0</v>
      </c>
      <c r="J184" s="25">
        <f t="shared" si="45"/>
        <v>2000</v>
      </c>
      <c r="K184" s="25">
        <f t="shared" si="38"/>
        <v>2000</v>
      </c>
      <c r="L184" s="26" t="s">
        <v>24</v>
      </c>
    </row>
    <row r="185" spans="1:12" s="16" customFormat="1" ht="11.25" customHeight="1" x14ac:dyDescent="0.15">
      <c r="A185" s="28">
        <v>181</v>
      </c>
      <c r="B185" s="27" t="s">
        <v>295</v>
      </c>
      <c r="C185" s="28" t="s">
        <v>296</v>
      </c>
      <c r="D185" s="152" t="s">
        <v>472</v>
      </c>
      <c r="E185" s="33">
        <v>10000</v>
      </c>
      <c r="F185" s="22" t="s">
        <v>36</v>
      </c>
      <c r="G185" s="31">
        <v>3000</v>
      </c>
      <c r="H185" s="24">
        <v>0.05</v>
      </c>
      <c r="I185" s="25">
        <f t="shared" si="39"/>
        <v>150</v>
      </c>
      <c r="J185" s="25">
        <f t="shared" si="45"/>
        <v>315</v>
      </c>
      <c r="K185" s="25">
        <f t="shared" si="38"/>
        <v>465</v>
      </c>
      <c r="L185" s="26" t="s">
        <v>24</v>
      </c>
    </row>
    <row r="186" spans="1:12" s="16" customFormat="1" ht="11.25" customHeight="1" x14ac:dyDescent="0.15">
      <c r="A186" s="28">
        <v>182</v>
      </c>
      <c r="B186" s="27" t="s">
        <v>297</v>
      </c>
      <c r="C186" s="28" t="s">
        <v>298</v>
      </c>
      <c r="D186" s="152" t="s">
        <v>472</v>
      </c>
      <c r="E186" s="29">
        <v>10000</v>
      </c>
      <c r="F186" s="40" t="s">
        <v>36</v>
      </c>
      <c r="G186" s="25">
        <v>2000</v>
      </c>
      <c r="H186" s="32">
        <v>0</v>
      </c>
      <c r="I186" s="25">
        <f t="shared" si="39"/>
        <v>0</v>
      </c>
      <c r="J186" s="25">
        <f t="shared" si="45"/>
        <v>200</v>
      </c>
      <c r="K186" s="25">
        <f t="shared" si="38"/>
        <v>200</v>
      </c>
      <c r="L186" s="26" t="s">
        <v>24</v>
      </c>
    </row>
    <row r="187" spans="1:12" s="16" customFormat="1" x14ac:dyDescent="0.15">
      <c r="A187" s="28">
        <v>183</v>
      </c>
      <c r="B187" s="27" t="s">
        <v>299</v>
      </c>
      <c r="C187" s="28" t="s">
        <v>300</v>
      </c>
      <c r="D187" s="152" t="s">
        <v>472</v>
      </c>
      <c r="E187" s="29">
        <v>10000</v>
      </c>
      <c r="F187" s="40" t="s">
        <v>36</v>
      </c>
      <c r="G187" s="25">
        <v>20000</v>
      </c>
      <c r="H187" s="32">
        <v>0</v>
      </c>
      <c r="I187" s="25">
        <f t="shared" si="39"/>
        <v>0</v>
      </c>
      <c r="J187" s="25">
        <f>SUM(G187+I187)*5%</f>
        <v>1000</v>
      </c>
      <c r="K187" s="25">
        <f t="shared" si="38"/>
        <v>1000</v>
      </c>
      <c r="L187" s="26" t="s">
        <v>24</v>
      </c>
    </row>
    <row r="188" spans="1:12" s="16" customFormat="1" x14ac:dyDescent="0.15">
      <c r="A188" s="28">
        <v>184</v>
      </c>
      <c r="B188" s="27" t="s">
        <v>299</v>
      </c>
      <c r="C188" s="28" t="s">
        <v>301</v>
      </c>
      <c r="D188" s="152" t="s">
        <v>472</v>
      </c>
      <c r="E188" s="29">
        <v>10000</v>
      </c>
      <c r="F188" s="40" t="s">
        <v>36</v>
      </c>
      <c r="G188" s="25">
        <v>20000</v>
      </c>
      <c r="H188" s="32">
        <v>0</v>
      </c>
      <c r="I188" s="25">
        <f t="shared" si="39"/>
        <v>0</v>
      </c>
      <c r="J188" s="25">
        <f>SUM(G188+I188)*5%</f>
        <v>1000</v>
      </c>
      <c r="K188" s="25">
        <f t="shared" si="38"/>
        <v>1000</v>
      </c>
      <c r="L188" s="26" t="s">
        <v>24</v>
      </c>
    </row>
    <row r="189" spans="1:12" s="16" customFormat="1" x14ac:dyDescent="0.15">
      <c r="A189" s="28">
        <v>185</v>
      </c>
      <c r="B189" s="27" t="s">
        <v>302</v>
      </c>
      <c r="C189" s="28" t="s">
        <v>182</v>
      </c>
      <c r="D189" s="152" t="s">
        <v>472</v>
      </c>
      <c r="E189" s="33">
        <v>250</v>
      </c>
      <c r="F189" s="22" t="s">
        <v>23</v>
      </c>
      <c r="G189" s="31">
        <v>8000</v>
      </c>
      <c r="H189" s="24">
        <v>0.15</v>
      </c>
      <c r="I189" s="25">
        <f t="shared" si="39"/>
        <v>1200</v>
      </c>
      <c r="J189" s="25">
        <f>SUM(G189+I189)*10%</f>
        <v>920</v>
      </c>
      <c r="K189" s="25">
        <f t="shared" si="38"/>
        <v>2120</v>
      </c>
      <c r="L189" s="26" t="s">
        <v>24</v>
      </c>
    </row>
    <row r="190" spans="1:12" s="16" customFormat="1" x14ac:dyDescent="0.15">
      <c r="A190" s="28">
        <v>186</v>
      </c>
      <c r="B190" s="27" t="s">
        <v>303</v>
      </c>
      <c r="C190" s="28" t="s">
        <v>304</v>
      </c>
      <c r="D190" s="152" t="s">
        <v>472</v>
      </c>
      <c r="E190" s="29">
        <v>50000</v>
      </c>
      <c r="F190" s="40" t="s">
        <v>305</v>
      </c>
      <c r="G190" s="25">
        <v>1000</v>
      </c>
      <c r="H190" s="32">
        <v>0</v>
      </c>
      <c r="I190" s="25">
        <f t="shared" si="39"/>
        <v>0</v>
      </c>
      <c r="J190" s="25">
        <f>SUM(G190+I190)*10%</f>
        <v>100</v>
      </c>
      <c r="K190" s="138">
        <f t="shared" si="38"/>
        <v>100</v>
      </c>
      <c r="L190" s="26" t="s">
        <v>24</v>
      </c>
    </row>
    <row r="191" spans="1:12" s="16" customFormat="1" x14ac:dyDescent="0.15">
      <c r="A191" s="28">
        <v>187</v>
      </c>
      <c r="B191" s="18" t="s">
        <v>306</v>
      </c>
      <c r="C191" s="19" t="s">
        <v>307</v>
      </c>
      <c r="D191" s="152" t="s">
        <v>472</v>
      </c>
      <c r="E191" s="21">
        <v>100</v>
      </c>
      <c r="F191" s="22" t="s">
        <v>23</v>
      </c>
      <c r="G191" s="23">
        <v>10000</v>
      </c>
      <c r="H191" s="24">
        <v>0.3</v>
      </c>
      <c r="I191" s="25">
        <f t="shared" si="39"/>
        <v>3000</v>
      </c>
      <c r="J191" s="25">
        <f>SUM(G191+I191)*10%</f>
        <v>1300</v>
      </c>
      <c r="K191" s="138">
        <f t="shared" si="38"/>
        <v>4300</v>
      </c>
      <c r="L191" s="26" t="s">
        <v>24</v>
      </c>
    </row>
    <row r="192" spans="1:12" s="16" customFormat="1" x14ac:dyDescent="0.15">
      <c r="A192" s="28">
        <v>188</v>
      </c>
      <c r="B192" s="97" t="s">
        <v>461</v>
      </c>
      <c r="C192" s="98" t="s">
        <v>462</v>
      </c>
      <c r="D192" s="152" t="s">
        <v>472</v>
      </c>
      <c r="E192" s="29">
        <v>3000</v>
      </c>
      <c r="F192" s="40" t="s">
        <v>23</v>
      </c>
      <c r="G192" s="37">
        <f>8*E192</f>
        <v>24000</v>
      </c>
      <c r="H192" s="32">
        <v>0.05</v>
      </c>
      <c r="I192" s="25">
        <f t="shared" ref="I192:I195" si="46">H192*G192</f>
        <v>1200</v>
      </c>
      <c r="J192" s="25">
        <f>SUM(G192+I192)*10%</f>
        <v>2520</v>
      </c>
      <c r="K192" s="138">
        <f t="shared" si="38"/>
        <v>3720</v>
      </c>
      <c r="L192" s="26" t="s">
        <v>24</v>
      </c>
    </row>
    <row r="193" spans="1:12" s="45" customFormat="1" x14ac:dyDescent="0.15">
      <c r="A193" s="28">
        <v>189</v>
      </c>
      <c r="B193" s="97" t="s">
        <v>499</v>
      </c>
      <c r="C193" s="98" t="s">
        <v>488</v>
      </c>
      <c r="D193" s="98" t="s">
        <v>472</v>
      </c>
      <c r="E193" s="29">
        <v>20</v>
      </c>
      <c r="F193" s="40" t="s">
        <v>23</v>
      </c>
      <c r="G193" s="37">
        <v>30000</v>
      </c>
      <c r="H193" s="32">
        <v>0.3</v>
      </c>
      <c r="I193" s="138">
        <f t="shared" si="46"/>
        <v>9000</v>
      </c>
      <c r="J193" s="138">
        <f t="shared" ref="J193:J194" si="47">SUM(G193+I193)*10%</f>
        <v>3900</v>
      </c>
      <c r="K193" s="138">
        <f t="shared" si="38"/>
        <v>12900</v>
      </c>
      <c r="L193" s="26" t="s">
        <v>24</v>
      </c>
    </row>
    <row r="194" spans="1:12" s="45" customFormat="1" x14ac:dyDescent="0.15">
      <c r="A194" s="28">
        <v>190</v>
      </c>
      <c r="B194" s="151" t="s">
        <v>512</v>
      </c>
      <c r="C194" s="152" t="s">
        <v>513</v>
      </c>
      <c r="D194" s="152" t="s">
        <v>472</v>
      </c>
      <c r="E194" s="142">
        <v>500</v>
      </c>
      <c r="F194" s="145" t="s">
        <v>23</v>
      </c>
      <c r="G194" s="144">
        <v>10000</v>
      </c>
      <c r="H194" s="143">
        <v>0.05</v>
      </c>
      <c r="I194" s="138">
        <f t="shared" si="46"/>
        <v>500</v>
      </c>
      <c r="J194" s="138">
        <f t="shared" si="47"/>
        <v>1050</v>
      </c>
      <c r="K194" s="138">
        <f t="shared" si="38"/>
        <v>1550</v>
      </c>
      <c r="L194" s="139" t="s">
        <v>24</v>
      </c>
    </row>
    <row r="195" spans="1:12" s="45" customFormat="1" x14ac:dyDescent="0.15">
      <c r="A195" s="28">
        <v>191</v>
      </c>
      <c r="B195" s="27" t="s">
        <v>308</v>
      </c>
      <c r="C195" s="19" t="s">
        <v>309</v>
      </c>
      <c r="D195" s="152" t="s">
        <v>472</v>
      </c>
      <c r="E195" s="29">
        <v>1000</v>
      </c>
      <c r="F195" s="22" t="s">
        <v>23</v>
      </c>
      <c r="G195" s="31">
        <v>5000</v>
      </c>
      <c r="H195" s="24">
        <v>0.05</v>
      </c>
      <c r="I195" s="138">
        <f t="shared" si="46"/>
        <v>250</v>
      </c>
      <c r="J195" s="25">
        <f>SUM(G195+I195)*10%</f>
        <v>525</v>
      </c>
      <c r="K195" s="25">
        <f t="shared" si="38"/>
        <v>775</v>
      </c>
      <c r="L195" s="26" t="s">
        <v>24</v>
      </c>
    </row>
    <row r="196" spans="1:12" s="45" customFormat="1" ht="11.25" customHeight="1" x14ac:dyDescent="0.15">
      <c r="A196" s="28">
        <v>192</v>
      </c>
      <c r="B196" s="27" t="s">
        <v>310</v>
      </c>
      <c r="C196" s="19" t="s">
        <v>311</v>
      </c>
      <c r="D196" s="152" t="s">
        <v>472</v>
      </c>
      <c r="E196" s="29">
        <v>1000</v>
      </c>
      <c r="F196" s="22" t="s">
        <v>23</v>
      </c>
      <c r="G196" s="31">
        <v>5000</v>
      </c>
      <c r="H196" s="24">
        <v>0</v>
      </c>
      <c r="I196" s="25">
        <f t="shared" si="39"/>
        <v>0</v>
      </c>
      <c r="J196" s="25">
        <f>SUM(G196+I196)*5%</f>
        <v>250</v>
      </c>
      <c r="K196" s="25">
        <f t="shared" si="38"/>
        <v>250</v>
      </c>
      <c r="L196" s="26" t="s">
        <v>24</v>
      </c>
    </row>
    <row r="197" spans="1:12" s="45" customFormat="1" ht="11.25" customHeight="1" x14ac:dyDescent="0.15">
      <c r="A197" s="28">
        <v>193</v>
      </c>
      <c r="B197" s="27" t="s">
        <v>312</v>
      </c>
      <c r="C197" s="28" t="s">
        <v>313</v>
      </c>
      <c r="D197" s="152" t="s">
        <v>472</v>
      </c>
      <c r="E197" s="33">
        <v>1000000</v>
      </c>
      <c r="F197" s="22" t="s">
        <v>23</v>
      </c>
      <c r="G197" s="31">
        <v>50000</v>
      </c>
      <c r="H197" s="24">
        <v>0.05</v>
      </c>
      <c r="I197" s="25">
        <f t="shared" si="39"/>
        <v>2500</v>
      </c>
      <c r="J197" s="25">
        <f t="shared" ref="J197:J209" si="48">SUM(G197+I197)*10%</f>
        <v>5250</v>
      </c>
      <c r="K197" s="25">
        <f t="shared" si="38"/>
        <v>7750</v>
      </c>
      <c r="L197" s="26" t="s">
        <v>24</v>
      </c>
    </row>
    <row r="198" spans="1:12" s="94" customFormat="1" ht="11.25" customHeight="1" x14ac:dyDescent="0.15">
      <c r="A198" s="28">
        <v>194</v>
      </c>
      <c r="B198" s="140" t="s">
        <v>529</v>
      </c>
      <c r="C198" s="141" t="s">
        <v>530</v>
      </c>
      <c r="D198" s="152" t="s">
        <v>472</v>
      </c>
      <c r="E198" s="33">
        <v>100</v>
      </c>
      <c r="F198" s="22">
        <v>4.2361111111111106E-2</v>
      </c>
      <c r="G198" s="31">
        <v>3000</v>
      </c>
      <c r="H198" s="24">
        <v>0.05</v>
      </c>
      <c r="I198" s="138">
        <f t="shared" ref="I198" si="49">H198*G198</f>
        <v>150</v>
      </c>
      <c r="J198" s="138">
        <f t="shared" ref="J198" si="50">SUM(G198+I198)*10%</f>
        <v>315</v>
      </c>
      <c r="K198" s="138">
        <f t="shared" ref="K198" si="51">SUM(J198+I198)</f>
        <v>465</v>
      </c>
      <c r="L198" s="139" t="s">
        <v>24</v>
      </c>
    </row>
    <row r="199" spans="1:12" s="45" customFormat="1" ht="11.25" customHeight="1" x14ac:dyDescent="0.15">
      <c r="A199" s="28">
        <v>195</v>
      </c>
      <c r="B199" s="27" t="s">
        <v>314</v>
      </c>
      <c r="C199" s="28" t="s">
        <v>315</v>
      </c>
      <c r="D199" s="152" t="s">
        <v>472</v>
      </c>
      <c r="E199" s="29">
        <v>20000</v>
      </c>
      <c r="F199" s="40" t="s">
        <v>36</v>
      </c>
      <c r="G199" s="25">
        <v>600</v>
      </c>
      <c r="H199" s="32">
        <v>0</v>
      </c>
      <c r="I199" s="25">
        <f t="shared" si="39"/>
        <v>0</v>
      </c>
      <c r="J199" s="25">
        <f t="shared" si="48"/>
        <v>60</v>
      </c>
      <c r="K199" s="25">
        <f t="shared" si="38"/>
        <v>60</v>
      </c>
      <c r="L199" s="26" t="s">
        <v>24</v>
      </c>
    </row>
    <row r="200" spans="1:12" s="45" customFormat="1" ht="11.25" customHeight="1" x14ac:dyDescent="0.15">
      <c r="A200" s="28">
        <v>196</v>
      </c>
      <c r="B200" s="27" t="s">
        <v>316</v>
      </c>
      <c r="C200" s="28" t="s">
        <v>317</v>
      </c>
      <c r="D200" s="152" t="s">
        <v>472</v>
      </c>
      <c r="E200" s="29">
        <v>500</v>
      </c>
      <c r="F200" s="40" t="s">
        <v>23</v>
      </c>
      <c r="G200" s="25">
        <v>500</v>
      </c>
      <c r="H200" s="32">
        <v>0</v>
      </c>
      <c r="I200" s="25">
        <f t="shared" ref="I200:I229" si="52">H200*G200</f>
        <v>0</v>
      </c>
      <c r="J200" s="25">
        <f t="shared" si="48"/>
        <v>50</v>
      </c>
      <c r="K200" s="25">
        <f t="shared" si="38"/>
        <v>50</v>
      </c>
      <c r="L200" s="26" t="s">
        <v>24</v>
      </c>
    </row>
    <row r="201" spans="1:12" s="45" customFormat="1" x14ac:dyDescent="0.15">
      <c r="A201" s="28">
        <v>197</v>
      </c>
      <c r="B201" s="27" t="s">
        <v>318</v>
      </c>
      <c r="C201" s="28" t="s">
        <v>319</v>
      </c>
      <c r="D201" s="152" t="s">
        <v>472</v>
      </c>
      <c r="E201" s="29">
        <v>500</v>
      </c>
      <c r="F201" s="40" t="s">
        <v>23</v>
      </c>
      <c r="G201" s="25">
        <v>500</v>
      </c>
      <c r="H201" s="32">
        <v>0</v>
      </c>
      <c r="I201" s="25">
        <f t="shared" si="52"/>
        <v>0</v>
      </c>
      <c r="J201" s="25">
        <f t="shared" si="48"/>
        <v>50</v>
      </c>
      <c r="K201" s="25">
        <f t="shared" si="38"/>
        <v>50</v>
      </c>
      <c r="L201" s="26" t="s">
        <v>24</v>
      </c>
    </row>
    <row r="202" spans="1:12" s="45" customFormat="1" x14ac:dyDescent="0.15">
      <c r="A202" s="28">
        <v>198</v>
      </c>
      <c r="B202" s="18" t="s">
        <v>320</v>
      </c>
      <c r="C202" s="19" t="s">
        <v>273</v>
      </c>
      <c r="D202" s="152" t="s">
        <v>472</v>
      </c>
      <c r="E202" s="21">
        <v>400</v>
      </c>
      <c r="F202" s="22" t="s">
        <v>23</v>
      </c>
      <c r="G202" s="23">
        <v>5000</v>
      </c>
      <c r="H202" s="24">
        <v>0.05</v>
      </c>
      <c r="I202" s="25">
        <f t="shared" si="52"/>
        <v>250</v>
      </c>
      <c r="J202" s="25">
        <f t="shared" si="48"/>
        <v>525</v>
      </c>
      <c r="K202" s="25">
        <f t="shared" si="38"/>
        <v>775</v>
      </c>
      <c r="L202" s="26" t="s">
        <v>24</v>
      </c>
    </row>
    <row r="203" spans="1:12" s="45" customFormat="1" x14ac:dyDescent="0.15">
      <c r="A203" s="28">
        <v>199</v>
      </c>
      <c r="B203" s="27" t="s">
        <v>321</v>
      </c>
      <c r="C203" s="28" t="s">
        <v>322</v>
      </c>
      <c r="D203" s="152" t="s">
        <v>472</v>
      </c>
      <c r="E203" s="29">
        <v>3000</v>
      </c>
      <c r="F203" s="40" t="s">
        <v>23</v>
      </c>
      <c r="G203" s="25">
        <v>180</v>
      </c>
      <c r="H203" s="32">
        <v>0.2</v>
      </c>
      <c r="I203" s="25">
        <f t="shared" si="52"/>
        <v>36</v>
      </c>
      <c r="J203" s="25">
        <f t="shared" si="48"/>
        <v>21.6</v>
      </c>
      <c r="K203" s="25">
        <f t="shared" si="38"/>
        <v>57.6</v>
      </c>
      <c r="L203" s="26" t="s">
        <v>24</v>
      </c>
    </row>
    <row r="204" spans="1:12" s="45" customFormat="1" x14ac:dyDescent="0.15">
      <c r="A204" s="28">
        <v>200</v>
      </c>
      <c r="B204" s="27" t="s">
        <v>323</v>
      </c>
      <c r="C204" s="28" t="s">
        <v>54</v>
      </c>
      <c r="D204" s="152" t="s">
        <v>472</v>
      </c>
      <c r="E204" s="33">
        <v>30000</v>
      </c>
      <c r="F204" s="22" t="s">
        <v>23</v>
      </c>
      <c r="G204" s="31">
        <v>3000</v>
      </c>
      <c r="H204" s="24">
        <v>0.2</v>
      </c>
      <c r="I204" s="25">
        <f t="shared" si="52"/>
        <v>600</v>
      </c>
      <c r="J204" s="25">
        <f t="shared" si="48"/>
        <v>360</v>
      </c>
      <c r="K204" s="25">
        <f t="shared" si="38"/>
        <v>960</v>
      </c>
      <c r="L204" s="26" t="s">
        <v>24</v>
      </c>
    </row>
    <row r="205" spans="1:12" s="45" customFormat="1" x14ac:dyDescent="0.15">
      <c r="A205" s="28">
        <v>201</v>
      </c>
      <c r="B205" s="27" t="s">
        <v>324</v>
      </c>
      <c r="C205" s="28" t="s">
        <v>325</v>
      </c>
      <c r="D205" s="152" t="s">
        <v>472</v>
      </c>
      <c r="E205" s="29">
        <v>1000</v>
      </c>
      <c r="F205" s="40" t="s">
        <v>23</v>
      </c>
      <c r="G205" s="25">
        <v>300</v>
      </c>
      <c r="H205" s="32">
        <v>0</v>
      </c>
      <c r="I205" s="25">
        <f t="shared" si="52"/>
        <v>0</v>
      </c>
      <c r="J205" s="25">
        <f t="shared" si="48"/>
        <v>30</v>
      </c>
      <c r="K205" s="25">
        <f t="shared" si="38"/>
        <v>30</v>
      </c>
      <c r="L205" s="26" t="s">
        <v>24</v>
      </c>
    </row>
    <row r="206" spans="1:12" s="45" customFormat="1" x14ac:dyDescent="0.15">
      <c r="A206" s="28">
        <v>202</v>
      </c>
      <c r="B206" s="27" t="s">
        <v>326</v>
      </c>
      <c r="C206" s="19" t="s">
        <v>327</v>
      </c>
      <c r="D206" s="152" t="s">
        <v>472</v>
      </c>
      <c r="E206" s="29">
        <v>1000</v>
      </c>
      <c r="F206" s="22" t="s">
        <v>23</v>
      </c>
      <c r="G206" s="31">
        <v>5000</v>
      </c>
      <c r="H206" s="24">
        <v>0.25</v>
      </c>
      <c r="I206" s="25">
        <f t="shared" si="52"/>
        <v>1250</v>
      </c>
      <c r="J206" s="25">
        <f t="shared" si="48"/>
        <v>625</v>
      </c>
      <c r="K206" s="25">
        <f t="shared" si="38"/>
        <v>1875</v>
      </c>
      <c r="L206" s="26" t="s">
        <v>24</v>
      </c>
    </row>
    <row r="207" spans="1:12" s="45" customFormat="1" x14ac:dyDescent="0.15">
      <c r="A207" s="28">
        <v>203</v>
      </c>
      <c r="B207" s="27" t="s">
        <v>328</v>
      </c>
      <c r="C207" s="28" t="s">
        <v>329</v>
      </c>
      <c r="D207" s="152" t="s">
        <v>472</v>
      </c>
      <c r="E207" s="29">
        <v>10</v>
      </c>
      <c r="F207" s="40" t="s">
        <v>23</v>
      </c>
      <c r="G207" s="25">
        <v>50000</v>
      </c>
      <c r="H207" s="32">
        <v>0</v>
      </c>
      <c r="I207" s="25">
        <f t="shared" si="52"/>
        <v>0</v>
      </c>
      <c r="J207" s="25">
        <f t="shared" si="48"/>
        <v>5000</v>
      </c>
      <c r="K207" s="25">
        <f t="shared" si="38"/>
        <v>5000</v>
      </c>
      <c r="L207" s="26" t="s">
        <v>24</v>
      </c>
    </row>
    <row r="208" spans="1:12" s="45" customFormat="1" x14ac:dyDescent="0.15">
      <c r="A208" s="28">
        <v>204</v>
      </c>
      <c r="B208" s="27" t="s">
        <v>330</v>
      </c>
      <c r="C208" s="28" t="s">
        <v>62</v>
      </c>
      <c r="D208" s="152" t="s">
        <v>472</v>
      </c>
      <c r="E208" s="29">
        <v>100</v>
      </c>
      <c r="F208" s="40" t="s">
        <v>23</v>
      </c>
      <c r="G208" s="25">
        <v>3960</v>
      </c>
      <c r="H208" s="32">
        <v>0.2</v>
      </c>
      <c r="I208" s="25">
        <f t="shared" si="52"/>
        <v>792</v>
      </c>
      <c r="J208" s="25">
        <f t="shared" si="48"/>
        <v>475.20000000000005</v>
      </c>
      <c r="K208" s="25">
        <f t="shared" si="38"/>
        <v>1267.2</v>
      </c>
      <c r="L208" s="26" t="s">
        <v>24</v>
      </c>
    </row>
    <row r="209" spans="1:12" s="45" customFormat="1" ht="11.25" customHeight="1" x14ac:dyDescent="0.15">
      <c r="A209" s="28">
        <v>205</v>
      </c>
      <c r="B209" s="27" t="s">
        <v>331</v>
      </c>
      <c r="C209" s="28" t="s">
        <v>332</v>
      </c>
      <c r="D209" s="152" t="s">
        <v>472</v>
      </c>
      <c r="E209" s="29">
        <v>2000</v>
      </c>
      <c r="F209" s="40" t="s">
        <v>23</v>
      </c>
      <c r="G209" s="25">
        <v>200</v>
      </c>
      <c r="H209" s="32">
        <v>0</v>
      </c>
      <c r="I209" s="25">
        <f t="shared" si="52"/>
        <v>0</v>
      </c>
      <c r="J209" s="25">
        <f t="shared" si="48"/>
        <v>20</v>
      </c>
      <c r="K209" s="25">
        <f t="shared" si="38"/>
        <v>20</v>
      </c>
      <c r="L209" s="26" t="s">
        <v>24</v>
      </c>
    </row>
    <row r="210" spans="1:12" s="45" customFormat="1" ht="11.25" customHeight="1" x14ac:dyDescent="0.15">
      <c r="A210" s="28">
        <v>206</v>
      </c>
      <c r="B210" s="27" t="s">
        <v>333</v>
      </c>
      <c r="C210" s="28" t="s">
        <v>334</v>
      </c>
      <c r="D210" s="152" t="s">
        <v>472</v>
      </c>
      <c r="E210" s="29">
        <v>800</v>
      </c>
      <c r="F210" s="40" t="s">
        <v>36</v>
      </c>
      <c r="G210" s="25">
        <v>1800</v>
      </c>
      <c r="H210" s="32">
        <v>0</v>
      </c>
      <c r="I210" s="25">
        <f t="shared" si="52"/>
        <v>0</v>
      </c>
      <c r="J210" s="25">
        <f>SUM(G210+I210)*0%</f>
        <v>0</v>
      </c>
      <c r="K210" s="25">
        <f t="shared" si="38"/>
        <v>0</v>
      </c>
      <c r="L210" s="26" t="s">
        <v>24</v>
      </c>
    </row>
    <row r="211" spans="1:12" s="45" customFormat="1" ht="11.25" customHeight="1" x14ac:dyDescent="0.15">
      <c r="A211" s="28">
        <v>207</v>
      </c>
      <c r="B211" s="27" t="s">
        <v>335</v>
      </c>
      <c r="C211" s="28" t="s">
        <v>336</v>
      </c>
      <c r="D211" s="152" t="s">
        <v>472</v>
      </c>
      <c r="E211" s="33">
        <v>100</v>
      </c>
      <c r="F211" s="22" t="s">
        <v>23</v>
      </c>
      <c r="G211" s="31">
        <v>1000</v>
      </c>
      <c r="H211" s="24">
        <v>0</v>
      </c>
      <c r="I211" s="25">
        <f t="shared" si="52"/>
        <v>0</v>
      </c>
      <c r="J211" s="25">
        <f>SUM(G211+I211)*0%</f>
        <v>0</v>
      </c>
      <c r="K211" s="25">
        <f t="shared" si="38"/>
        <v>0</v>
      </c>
      <c r="L211" s="26" t="s">
        <v>24</v>
      </c>
    </row>
    <row r="212" spans="1:12" s="45" customFormat="1" ht="11.25" customHeight="1" x14ac:dyDescent="0.15">
      <c r="A212" s="28">
        <v>208</v>
      </c>
      <c r="B212" s="27" t="s">
        <v>337</v>
      </c>
      <c r="C212" s="28" t="s">
        <v>336</v>
      </c>
      <c r="D212" s="152" t="s">
        <v>472</v>
      </c>
      <c r="E212" s="29">
        <v>400</v>
      </c>
      <c r="F212" s="40" t="s">
        <v>23</v>
      </c>
      <c r="G212" s="25">
        <v>600</v>
      </c>
      <c r="H212" s="32">
        <v>0</v>
      </c>
      <c r="I212" s="25">
        <f t="shared" si="52"/>
        <v>0</v>
      </c>
      <c r="J212" s="25">
        <f>SUM(G212+I212)*0%</f>
        <v>0</v>
      </c>
      <c r="K212" s="25">
        <f t="shared" si="38"/>
        <v>0</v>
      </c>
      <c r="L212" s="26" t="s">
        <v>24</v>
      </c>
    </row>
    <row r="213" spans="1:12" s="45" customFormat="1" ht="11.25" customHeight="1" x14ac:dyDescent="0.15">
      <c r="A213" s="28">
        <v>209</v>
      </c>
      <c r="B213" s="27" t="s">
        <v>338</v>
      </c>
      <c r="C213" s="28" t="s">
        <v>339</v>
      </c>
      <c r="D213" s="152" t="s">
        <v>472</v>
      </c>
      <c r="E213" s="29">
        <v>1000</v>
      </c>
      <c r="F213" s="40" t="s">
        <v>23</v>
      </c>
      <c r="G213" s="25">
        <v>3000</v>
      </c>
      <c r="H213" s="32">
        <v>0</v>
      </c>
      <c r="I213" s="25">
        <f t="shared" si="52"/>
        <v>0</v>
      </c>
      <c r="J213" s="25">
        <f>SUM(G213+I213)*10%</f>
        <v>300</v>
      </c>
      <c r="K213" s="25">
        <f t="shared" si="38"/>
        <v>300</v>
      </c>
      <c r="L213" s="26" t="s">
        <v>24</v>
      </c>
    </row>
    <row r="214" spans="1:12" s="45" customFormat="1" x14ac:dyDescent="0.15">
      <c r="A214" s="28">
        <v>210</v>
      </c>
      <c r="B214" s="27" t="s">
        <v>340</v>
      </c>
      <c r="C214" s="28" t="s">
        <v>341</v>
      </c>
      <c r="D214" s="152" t="s">
        <v>472</v>
      </c>
      <c r="E214" s="29">
        <v>1500</v>
      </c>
      <c r="F214" s="40" t="s">
        <v>23</v>
      </c>
      <c r="G214" s="25">
        <v>300</v>
      </c>
      <c r="H214" s="32">
        <v>0.3</v>
      </c>
      <c r="I214" s="25">
        <f t="shared" si="52"/>
        <v>90</v>
      </c>
      <c r="J214" s="25">
        <f>SUM(G214+I214)*10%</f>
        <v>39</v>
      </c>
      <c r="K214" s="25">
        <f t="shared" si="38"/>
        <v>129</v>
      </c>
      <c r="L214" s="26" t="s">
        <v>24</v>
      </c>
    </row>
    <row r="215" spans="1:12" s="45" customFormat="1" x14ac:dyDescent="0.15">
      <c r="A215" s="28">
        <v>211</v>
      </c>
      <c r="B215" s="27" t="s">
        <v>342</v>
      </c>
      <c r="C215" s="19" t="s">
        <v>343</v>
      </c>
      <c r="D215" s="152" t="s">
        <v>472</v>
      </c>
      <c r="E215" s="29">
        <v>1000</v>
      </c>
      <c r="F215" s="22" t="s">
        <v>23</v>
      </c>
      <c r="G215" s="31">
        <v>5000</v>
      </c>
      <c r="H215" s="24">
        <v>0.15</v>
      </c>
      <c r="I215" s="25">
        <f t="shared" si="52"/>
        <v>750</v>
      </c>
      <c r="J215" s="25">
        <f>SUM(G215+I215)*0%</f>
        <v>0</v>
      </c>
      <c r="K215" s="25">
        <f t="shared" si="38"/>
        <v>750</v>
      </c>
      <c r="L215" s="26" t="s">
        <v>24</v>
      </c>
    </row>
    <row r="216" spans="1:12" s="45" customFormat="1" ht="11.25" customHeight="1" x14ac:dyDescent="0.15">
      <c r="A216" s="28">
        <v>212</v>
      </c>
      <c r="B216" s="27" t="s">
        <v>344</v>
      </c>
      <c r="C216" s="28" t="s">
        <v>345</v>
      </c>
      <c r="D216" s="152" t="s">
        <v>472</v>
      </c>
      <c r="E216" s="29">
        <v>5000</v>
      </c>
      <c r="F216" s="40" t="s">
        <v>36</v>
      </c>
      <c r="G216" s="25">
        <v>250</v>
      </c>
      <c r="H216" s="32">
        <v>0</v>
      </c>
      <c r="I216" s="25">
        <f t="shared" si="52"/>
        <v>0</v>
      </c>
      <c r="J216" s="25">
        <f>SUM(G216+I216)*10%</f>
        <v>25</v>
      </c>
      <c r="K216" s="25">
        <f t="shared" si="38"/>
        <v>25</v>
      </c>
      <c r="L216" s="26" t="s">
        <v>24</v>
      </c>
    </row>
    <row r="217" spans="1:12" s="45" customFormat="1" ht="11.25" customHeight="1" x14ac:dyDescent="0.15">
      <c r="A217" s="28">
        <v>213</v>
      </c>
      <c r="B217" s="27" t="s">
        <v>346</v>
      </c>
      <c r="C217" s="19" t="s">
        <v>347</v>
      </c>
      <c r="D217" s="152" t="s">
        <v>472</v>
      </c>
      <c r="E217" s="29">
        <v>1000</v>
      </c>
      <c r="F217" s="22" t="s">
        <v>23</v>
      </c>
      <c r="G217" s="31">
        <v>5000</v>
      </c>
      <c r="H217" s="24">
        <v>0</v>
      </c>
      <c r="I217" s="25">
        <f t="shared" si="52"/>
        <v>0</v>
      </c>
      <c r="J217" s="25">
        <f>SUM(G217+I217)*10%</f>
        <v>500</v>
      </c>
      <c r="K217" s="25">
        <f t="shared" si="38"/>
        <v>500</v>
      </c>
      <c r="L217" s="26" t="s">
        <v>24</v>
      </c>
    </row>
    <row r="218" spans="1:12" s="45" customFormat="1" ht="11.25" customHeight="1" x14ac:dyDescent="0.15">
      <c r="A218" s="28">
        <v>214</v>
      </c>
      <c r="B218" s="27" t="s">
        <v>348</v>
      </c>
      <c r="C218" s="28" t="s">
        <v>349</v>
      </c>
      <c r="D218" s="152" t="s">
        <v>472</v>
      </c>
      <c r="E218" s="29">
        <v>200</v>
      </c>
      <c r="F218" s="40" t="s">
        <v>23</v>
      </c>
      <c r="G218" s="25">
        <v>35000</v>
      </c>
      <c r="H218" s="32">
        <v>0.05</v>
      </c>
      <c r="I218" s="25">
        <f t="shared" si="52"/>
        <v>1750</v>
      </c>
      <c r="J218" s="25">
        <f>SUM(G218+I218)*0%</f>
        <v>0</v>
      </c>
      <c r="K218" s="25">
        <f t="shared" si="38"/>
        <v>1750</v>
      </c>
      <c r="L218" s="26" t="s">
        <v>24</v>
      </c>
    </row>
    <row r="219" spans="1:12" s="45" customFormat="1" ht="11.25" customHeight="1" x14ac:dyDescent="0.15">
      <c r="A219" s="28">
        <v>215</v>
      </c>
      <c r="B219" s="27" t="s">
        <v>350</v>
      </c>
      <c r="C219" s="28" t="s">
        <v>351</v>
      </c>
      <c r="D219" s="152" t="s">
        <v>472</v>
      </c>
      <c r="E219" s="29">
        <v>3000</v>
      </c>
      <c r="F219" s="40" t="s">
        <v>23</v>
      </c>
      <c r="G219" s="25">
        <v>180</v>
      </c>
      <c r="H219" s="32">
        <v>0</v>
      </c>
      <c r="I219" s="25">
        <f t="shared" si="52"/>
        <v>0</v>
      </c>
      <c r="J219" s="25">
        <f>SUM(G219+I219)*10%</f>
        <v>18</v>
      </c>
      <c r="K219" s="25">
        <f t="shared" si="38"/>
        <v>18</v>
      </c>
      <c r="L219" s="26" t="s">
        <v>24</v>
      </c>
    </row>
    <row r="220" spans="1:12" s="45" customFormat="1" ht="11.25" customHeight="1" x14ac:dyDescent="0.15">
      <c r="A220" s="28">
        <v>216</v>
      </c>
      <c r="B220" s="18" t="s">
        <v>352</v>
      </c>
      <c r="C220" s="28" t="s">
        <v>353</v>
      </c>
      <c r="D220" s="152" t="s">
        <v>472</v>
      </c>
      <c r="E220" s="29">
        <v>100</v>
      </c>
      <c r="F220" s="40" t="s">
        <v>23</v>
      </c>
      <c r="G220" s="25">
        <v>20000</v>
      </c>
      <c r="H220" s="32">
        <v>0.2</v>
      </c>
      <c r="I220" s="25">
        <f t="shared" si="52"/>
        <v>4000</v>
      </c>
      <c r="J220" s="25">
        <f>SUM(G220+I220)*10%</f>
        <v>2400</v>
      </c>
      <c r="K220" s="25">
        <f t="shared" si="38"/>
        <v>6400</v>
      </c>
      <c r="L220" s="26" t="s">
        <v>24</v>
      </c>
    </row>
    <row r="221" spans="1:12" s="45" customFormat="1" ht="11.25" customHeight="1" x14ac:dyDescent="0.15">
      <c r="A221" s="28">
        <v>217</v>
      </c>
      <c r="B221" s="18" t="s">
        <v>531</v>
      </c>
      <c r="C221" s="141" t="s">
        <v>532</v>
      </c>
      <c r="D221" s="152" t="s">
        <v>472</v>
      </c>
      <c r="E221" s="142">
        <v>500</v>
      </c>
      <c r="F221" s="145" t="s">
        <v>23</v>
      </c>
      <c r="G221" s="138">
        <v>5000</v>
      </c>
      <c r="H221" s="143">
        <v>0</v>
      </c>
      <c r="I221" s="138">
        <f t="shared" si="52"/>
        <v>0</v>
      </c>
      <c r="J221" s="138">
        <f>SUM(G221+I221)*10%</f>
        <v>500</v>
      </c>
      <c r="K221" s="138">
        <f t="shared" si="38"/>
        <v>500</v>
      </c>
      <c r="L221" s="139" t="s">
        <v>24</v>
      </c>
    </row>
    <row r="222" spans="1:12" s="94" customFormat="1" ht="11.25" customHeight="1" x14ac:dyDescent="0.15">
      <c r="A222" s="28">
        <v>218</v>
      </c>
      <c r="B222" s="27" t="s">
        <v>354</v>
      </c>
      <c r="C222" s="28" t="s">
        <v>245</v>
      </c>
      <c r="D222" s="152" t="s">
        <v>472</v>
      </c>
      <c r="E222" s="33">
        <v>50</v>
      </c>
      <c r="F222" s="40" t="s">
        <v>23</v>
      </c>
      <c r="G222" s="31">
        <v>7500</v>
      </c>
      <c r="H222" s="32">
        <v>0.2</v>
      </c>
      <c r="I222" s="25">
        <f t="shared" si="52"/>
        <v>1500</v>
      </c>
      <c r="J222" s="25">
        <f>SUM(G222+I222)*10%</f>
        <v>900</v>
      </c>
      <c r="K222" s="25">
        <f t="shared" si="38"/>
        <v>2400</v>
      </c>
      <c r="L222" s="26" t="s">
        <v>24</v>
      </c>
    </row>
    <row r="223" spans="1:12" s="45" customFormat="1" ht="11.25" customHeight="1" x14ac:dyDescent="0.15">
      <c r="A223" s="28">
        <v>219</v>
      </c>
      <c r="B223" s="27" t="s">
        <v>355</v>
      </c>
      <c r="C223" s="28" t="s">
        <v>356</v>
      </c>
      <c r="D223" s="152" t="s">
        <v>472</v>
      </c>
      <c r="E223" s="29">
        <v>2000</v>
      </c>
      <c r="F223" s="30" t="s">
        <v>305</v>
      </c>
      <c r="G223" s="25">
        <v>5000</v>
      </c>
      <c r="H223" s="32">
        <v>0.05</v>
      </c>
      <c r="I223" s="25">
        <f t="shared" si="52"/>
        <v>250</v>
      </c>
      <c r="J223" s="25">
        <f>SUM(G223+I223)*10%</f>
        <v>525</v>
      </c>
      <c r="K223" s="25">
        <f t="shared" si="38"/>
        <v>775</v>
      </c>
      <c r="L223" s="26" t="s">
        <v>24</v>
      </c>
    </row>
    <row r="224" spans="1:12" s="45" customFormat="1" ht="11.25" customHeight="1" x14ac:dyDescent="0.15">
      <c r="A224" s="28">
        <v>220</v>
      </c>
      <c r="B224" s="78" t="s">
        <v>424</v>
      </c>
      <c r="C224" s="85" t="s">
        <v>425</v>
      </c>
      <c r="D224" s="152" t="s">
        <v>472</v>
      </c>
      <c r="E224" s="86">
        <v>20000</v>
      </c>
      <c r="F224" s="87" t="s">
        <v>23</v>
      </c>
      <c r="G224" s="88">
        <v>500000</v>
      </c>
      <c r="H224" s="89">
        <v>0.1</v>
      </c>
      <c r="I224" s="90">
        <f t="shared" si="52"/>
        <v>50000</v>
      </c>
      <c r="J224" s="90">
        <f>SUM(G224+I224)*0%</f>
        <v>0</v>
      </c>
      <c r="K224" s="90">
        <f t="shared" si="38"/>
        <v>50000</v>
      </c>
      <c r="L224" s="91" t="s">
        <v>24</v>
      </c>
    </row>
    <row r="225" spans="1:12" s="45" customFormat="1" ht="11.25" customHeight="1" x14ac:dyDescent="0.15">
      <c r="A225" s="28">
        <v>221</v>
      </c>
      <c r="B225" s="27" t="s">
        <v>357</v>
      </c>
      <c r="C225" s="28" t="s">
        <v>182</v>
      </c>
      <c r="D225" s="152" t="s">
        <v>472</v>
      </c>
      <c r="E225" s="29">
        <v>2000</v>
      </c>
      <c r="F225" s="40" t="s">
        <v>77</v>
      </c>
      <c r="G225" s="37">
        <v>5000</v>
      </c>
      <c r="H225" s="32">
        <v>0.15</v>
      </c>
      <c r="I225" s="25">
        <f t="shared" si="52"/>
        <v>750</v>
      </c>
      <c r="J225" s="25">
        <f>SUM(G225+I225)*10%</f>
        <v>575</v>
      </c>
      <c r="K225" s="25">
        <f t="shared" si="38"/>
        <v>1325</v>
      </c>
      <c r="L225" s="26" t="s">
        <v>24</v>
      </c>
    </row>
    <row r="226" spans="1:12" s="45" customFormat="1" ht="11.25" customHeight="1" x14ac:dyDescent="0.15">
      <c r="A226" s="28">
        <v>222</v>
      </c>
      <c r="B226" s="18" t="s">
        <v>358</v>
      </c>
      <c r="C226" s="19" t="s">
        <v>359</v>
      </c>
      <c r="D226" s="152" t="s">
        <v>472</v>
      </c>
      <c r="E226" s="29">
        <v>2000</v>
      </c>
      <c r="F226" s="22" t="s">
        <v>23</v>
      </c>
      <c r="G226" s="23">
        <v>2000</v>
      </c>
      <c r="H226" s="32">
        <v>1.2</v>
      </c>
      <c r="I226" s="25">
        <f t="shared" si="52"/>
        <v>2400</v>
      </c>
      <c r="J226" s="25">
        <f>SUM(G226+I226)*10%</f>
        <v>440</v>
      </c>
      <c r="K226" s="25">
        <f t="shared" si="38"/>
        <v>2840</v>
      </c>
      <c r="L226" s="26" t="s">
        <v>50</v>
      </c>
    </row>
    <row r="227" spans="1:12" s="45" customFormat="1" ht="11.25" customHeight="1" x14ac:dyDescent="0.15">
      <c r="A227" s="28">
        <v>223</v>
      </c>
      <c r="B227" s="27" t="s">
        <v>360</v>
      </c>
      <c r="C227" s="28" t="s">
        <v>361</v>
      </c>
      <c r="D227" s="152" t="s">
        <v>472</v>
      </c>
      <c r="E227" s="33">
        <v>500</v>
      </c>
      <c r="F227" s="22" t="s">
        <v>23</v>
      </c>
      <c r="G227" s="31">
        <v>15000</v>
      </c>
      <c r="H227" s="24">
        <v>0.2</v>
      </c>
      <c r="I227" s="25">
        <f t="shared" si="52"/>
        <v>3000</v>
      </c>
      <c r="J227" s="25">
        <f>SUM(G227+I227)*10%</f>
        <v>1800</v>
      </c>
      <c r="K227" s="25">
        <f t="shared" ref="K227:K253" si="53">SUM(J227+I227)</f>
        <v>4800</v>
      </c>
      <c r="L227" s="26" t="s">
        <v>24</v>
      </c>
    </row>
    <row r="228" spans="1:12" s="45" customFormat="1" ht="11.25" customHeight="1" x14ac:dyDescent="0.15">
      <c r="A228" s="28">
        <v>224</v>
      </c>
      <c r="B228" s="140" t="s">
        <v>533</v>
      </c>
      <c r="C228" s="141">
        <v>8536699900</v>
      </c>
      <c r="D228" s="152" t="s">
        <v>472</v>
      </c>
      <c r="E228" s="33">
        <v>100</v>
      </c>
      <c r="F228" s="22" t="s">
        <v>27</v>
      </c>
      <c r="G228" s="31"/>
      <c r="H228" s="24"/>
      <c r="I228" s="138"/>
      <c r="J228" s="138"/>
      <c r="K228" s="138"/>
      <c r="L228" s="139"/>
    </row>
    <row r="229" spans="1:12" s="45" customFormat="1" ht="11.25" customHeight="1" x14ac:dyDescent="0.15">
      <c r="A229" s="28">
        <v>225</v>
      </c>
      <c r="B229" s="27" t="s">
        <v>362</v>
      </c>
      <c r="C229" s="28" t="s">
        <v>363</v>
      </c>
      <c r="D229" s="152" t="s">
        <v>472</v>
      </c>
      <c r="E229" s="33">
        <v>500</v>
      </c>
      <c r="F229" s="22" t="s">
        <v>23</v>
      </c>
      <c r="G229" s="31">
        <v>5000</v>
      </c>
      <c r="H229" s="24">
        <v>0</v>
      </c>
      <c r="I229" s="25">
        <f t="shared" si="52"/>
        <v>0</v>
      </c>
      <c r="J229" s="25">
        <f>SUM(G229+I229)*10%</f>
        <v>500</v>
      </c>
      <c r="K229" s="25">
        <f t="shared" si="53"/>
        <v>500</v>
      </c>
      <c r="L229" s="26" t="s">
        <v>24</v>
      </c>
    </row>
    <row r="230" spans="1:12" s="45" customFormat="1" ht="11.25" customHeight="1" x14ac:dyDescent="0.15">
      <c r="A230" s="28">
        <v>226</v>
      </c>
      <c r="B230" s="18" t="s">
        <v>364</v>
      </c>
      <c r="C230" s="19" t="s">
        <v>365</v>
      </c>
      <c r="D230" s="152" t="s">
        <v>472</v>
      </c>
      <c r="E230" s="21">
        <v>500</v>
      </c>
      <c r="F230" s="22" t="s">
        <v>23</v>
      </c>
      <c r="G230" s="23">
        <v>1500</v>
      </c>
      <c r="H230" s="24">
        <v>0.15</v>
      </c>
      <c r="I230" s="39">
        <f>SUM(H230*G230)</f>
        <v>225</v>
      </c>
      <c r="J230" s="25">
        <f>SUM(G230+I230)*0%</f>
        <v>0</v>
      </c>
      <c r="K230" s="25">
        <f t="shared" si="53"/>
        <v>225</v>
      </c>
      <c r="L230" s="26" t="s">
        <v>130</v>
      </c>
    </row>
    <row r="231" spans="1:12" s="45" customFormat="1" ht="11.25" customHeight="1" x14ac:dyDescent="0.15">
      <c r="A231" s="28">
        <v>227</v>
      </c>
      <c r="B231" s="27" t="s">
        <v>366</v>
      </c>
      <c r="C231" s="28" t="s">
        <v>367</v>
      </c>
      <c r="D231" s="152" t="s">
        <v>472</v>
      </c>
      <c r="E231" s="29">
        <v>200</v>
      </c>
      <c r="F231" s="40" t="s">
        <v>23</v>
      </c>
      <c r="G231" s="37">
        <v>100000</v>
      </c>
      <c r="H231" s="32">
        <v>0</v>
      </c>
      <c r="I231" s="25">
        <f>H231*G231</f>
        <v>0</v>
      </c>
      <c r="J231" s="25">
        <f>SUM(G231+I231)*10%</f>
        <v>10000</v>
      </c>
      <c r="K231" s="25">
        <f t="shared" si="53"/>
        <v>10000</v>
      </c>
      <c r="L231" s="26" t="s">
        <v>24</v>
      </c>
    </row>
    <row r="232" spans="1:12" s="45" customFormat="1" ht="11.25" customHeight="1" x14ac:dyDescent="0.15">
      <c r="A232" s="28">
        <v>228</v>
      </c>
      <c r="B232" s="27" t="s">
        <v>368</v>
      </c>
      <c r="C232" s="28" t="s">
        <v>369</v>
      </c>
      <c r="D232" s="152" t="s">
        <v>472</v>
      </c>
      <c r="E232" s="33">
        <v>200</v>
      </c>
      <c r="F232" s="22" t="s">
        <v>23</v>
      </c>
      <c r="G232" s="31">
        <v>3000</v>
      </c>
      <c r="H232" s="24">
        <v>0.05</v>
      </c>
      <c r="I232" s="39">
        <f>SUM(H232*G232)</f>
        <v>150</v>
      </c>
      <c r="J232" s="25">
        <f>SUM(G232+I232)*0%</f>
        <v>0</v>
      </c>
      <c r="K232" s="25">
        <f t="shared" si="53"/>
        <v>150</v>
      </c>
      <c r="L232" s="26" t="s">
        <v>130</v>
      </c>
    </row>
    <row r="233" spans="1:12" s="45" customFormat="1" ht="11.25" customHeight="1" x14ac:dyDescent="0.15">
      <c r="A233" s="28">
        <v>229</v>
      </c>
      <c r="B233" s="27" t="s">
        <v>370</v>
      </c>
      <c r="C233" s="28" t="s">
        <v>234</v>
      </c>
      <c r="D233" s="152" t="s">
        <v>472</v>
      </c>
      <c r="E233" s="33">
        <v>500</v>
      </c>
      <c r="F233" s="22" t="s">
        <v>23</v>
      </c>
      <c r="G233" s="31">
        <v>12000</v>
      </c>
      <c r="H233" s="24">
        <v>0</v>
      </c>
      <c r="I233" s="25">
        <f t="shared" ref="I233:I253" si="54">H233*G233</f>
        <v>0</v>
      </c>
      <c r="J233" s="25">
        <f>SUM(G233+I233)*0%</f>
        <v>0</v>
      </c>
      <c r="K233" s="25">
        <f t="shared" si="53"/>
        <v>0</v>
      </c>
      <c r="L233" s="26" t="s">
        <v>24</v>
      </c>
    </row>
    <row r="234" spans="1:12" s="45" customFormat="1" ht="11.25" customHeight="1" x14ac:dyDescent="0.15">
      <c r="A234" s="28">
        <v>230</v>
      </c>
      <c r="B234" s="27" t="s">
        <v>463</v>
      </c>
      <c r="C234" s="28" t="s">
        <v>464</v>
      </c>
      <c r="D234" s="152" t="s">
        <v>472</v>
      </c>
      <c r="E234" s="33">
        <v>1000</v>
      </c>
      <c r="F234" s="22" t="s">
        <v>23</v>
      </c>
      <c r="G234" s="31">
        <v>2500</v>
      </c>
      <c r="H234" s="24">
        <v>0</v>
      </c>
      <c r="I234" s="25">
        <f t="shared" ref="I234" si="55">H234*G234</f>
        <v>0</v>
      </c>
      <c r="J234" s="25">
        <f t="shared" ref="J234:J240" si="56">SUM(G234+I234)*10%</f>
        <v>250</v>
      </c>
      <c r="K234" s="25">
        <f t="shared" ref="K234" si="57">SUM(J234+I234)</f>
        <v>250</v>
      </c>
      <c r="L234" s="26" t="s">
        <v>24</v>
      </c>
    </row>
    <row r="235" spans="1:12" s="45" customFormat="1" ht="11.25" customHeight="1" x14ac:dyDescent="0.15">
      <c r="A235" s="28">
        <v>231</v>
      </c>
      <c r="B235" s="27" t="s">
        <v>371</v>
      </c>
      <c r="C235" s="28" t="s">
        <v>372</v>
      </c>
      <c r="D235" s="152" t="s">
        <v>472</v>
      </c>
      <c r="E235" s="29">
        <v>50000</v>
      </c>
      <c r="F235" s="40" t="s">
        <v>207</v>
      </c>
      <c r="G235" s="37">
        <v>75000</v>
      </c>
      <c r="H235" s="32">
        <v>0.05</v>
      </c>
      <c r="I235" s="25">
        <f t="shared" si="54"/>
        <v>3750</v>
      </c>
      <c r="J235" s="25">
        <f t="shared" si="56"/>
        <v>7875</v>
      </c>
      <c r="K235" s="25">
        <f t="shared" si="53"/>
        <v>11625</v>
      </c>
      <c r="L235" s="26" t="s">
        <v>24</v>
      </c>
    </row>
    <row r="236" spans="1:12" s="45" customFormat="1" ht="11.25" customHeight="1" x14ac:dyDescent="0.15">
      <c r="A236" s="28">
        <v>232</v>
      </c>
      <c r="B236" s="27" t="s">
        <v>373</v>
      </c>
      <c r="C236" s="28" t="s">
        <v>374</v>
      </c>
      <c r="D236" s="152" t="s">
        <v>472</v>
      </c>
      <c r="E236" s="29">
        <v>1000</v>
      </c>
      <c r="F236" s="30" t="s">
        <v>23</v>
      </c>
      <c r="G236" s="25">
        <v>300</v>
      </c>
      <c r="H236" s="32">
        <v>0</v>
      </c>
      <c r="I236" s="25">
        <f t="shared" si="54"/>
        <v>0</v>
      </c>
      <c r="J236" s="25">
        <f t="shared" si="56"/>
        <v>30</v>
      </c>
      <c r="K236" s="25">
        <f t="shared" si="53"/>
        <v>30</v>
      </c>
      <c r="L236" s="26" t="s">
        <v>24</v>
      </c>
    </row>
    <row r="237" spans="1:12" s="45" customFormat="1" ht="11.25" customHeight="1" x14ac:dyDescent="0.15">
      <c r="A237" s="28">
        <v>233</v>
      </c>
      <c r="B237" s="27" t="s">
        <v>375</v>
      </c>
      <c r="C237" s="28" t="s">
        <v>206</v>
      </c>
      <c r="D237" s="152" t="s">
        <v>472</v>
      </c>
      <c r="E237" s="29">
        <v>2000</v>
      </c>
      <c r="F237" s="40" t="s">
        <v>23</v>
      </c>
      <c r="G237" s="37">
        <v>1500</v>
      </c>
      <c r="H237" s="32">
        <v>0</v>
      </c>
      <c r="I237" s="25">
        <f t="shared" si="54"/>
        <v>0</v>
      </c>
      <c r="J237" s="25">
        <f t="shared" si="56"/>
        <v>150</v>
      </c>
      <c r="K237" s="25">
        <f t="shared" si="53"/>
        <v>150</v>
      </c>
      <c r="L237" s="26" t="s">
        <v>24</v>
      </c>
    </row>
    <row r="238" spans="1:12" s="45" customFormat="1" ht="11.25" customHeight="1" x14ac:dyDescent="0.15">
      <c r="A238" s="28">
        <v>234</v>
      </c>
      <c r="B238" s="27" t="s">
        <v>376</v>
      </c>
      <c r="C238" s="28" t="s">
        <v>232</v>
      </c>
      <c r="D238" s="152" t="s">
        <v>472</v>
      </c>
      <c r="E238" s="29">
        <v>1000</v>
      </c>
      <c r="F238" s="40" t="s">
        <v>23</v>
      </c>
      <c r="G238" s="37">
        <v>35000</v>
      </c>
      <c r="H238" s="32">
        <v>0.2</v>
      </c>
      <c r="I238" s="25">
        <f t="shared" si="54"/>
        <v>7000</v>
      </c>
      <c r="J238" s="25">
        <f t="shared" si="56"/>
        <v>4200</v>
      </c>
      <c r="K238" s="25">
        <f t="shared" si="53"/>
        <v>11200</v>
      </c>
      <c r="L238" s="26" t="s">
        <v>24</v>
      </c>
    </row>
    <row r="239" spans="1:12" s="45" customFormat="1" ht="11.25" customHeight="1" x14ac:dyDescent="0.15">
      <c r="A239" s="28">
        <v>235</v>
      </c>
      <c r="B239" s="27" t="s">
        <v>492</v>
      </c>
      <c r="C239" s="28" t="s">
        <v>511</v>
      </c>
      <c r="D239" s="152" t="s">
        <v>472</v>
      </c>
      <c r="E239" s="133">
        <v>500</v>
      </c>
      <c r="F239" s="22" t="s">
        <v>23</v>
      </c>
      <c r="G239" s="37">
        <v>7500</v>
      </c>
      <c r="H239" s="24">
        <v>0.2</v>
      </c>
      <c r="I239" s="39">
        <f t="shared" ref="I239" si="58">SUM(H239*G239)</f>
        <v>1500</v>
      </c>
      <c r="J239" s="130">
        <f t="shared" si="56"/>
        <v>900</v>
      </c>
      <c r="K239" s="25">
        <f t="shared" si="53"/>
        <v>2400</v>
      </c>
      <c r="L239" s="26" t="s">
        <v>24</v>
      </c>
    </row>
    <row r="240" spans="1:12" s="45" customFormat="1" ht="11.25" customHeight="1" x14ac:dyDescent="0.15">
      <c r="A240" s="28">
        <v>236</v>
      </c>
      <c r="B240" s="18" t="s">
        <v>377</v>
      </c>
      <c r="C240" s="19" t="s">
        <v>378</v>
      </c>
      <c r="D240" s="152" t="s">
        <v>472</v>
      </c>
      <c r="E240" s="21">
        <v>2500</v>
      </c>
      <c r="F240" s="22" t="s">
        <v>23</v>
      </c>
      <c r="G240" s="23">
        <v>2500</v>
      </c>
      <c r="H240" s="24">
        <v>0.15</v>
      </c>
      <c r="I240" s="25">
        <f t="shared" si="54"/>
        <v>375</v>
      </c>
      <c r="J240" s="25">
        <f t="shared" si="56"/>
        <v>287.5</v>
      </c>
      <c r="K240" s="25">
        <f t="shared" si="53"/>
        <v>662.5</v>
      </c>
      <c r="L240" s="26" t="s">
        <v>24</v>
      </c>
    </row>
    <row r="241" spans="1:12" s="45" customFormat="1" ht="11.25" customHeight="1" x14ac:dyDescent="0.15">
      <c r="A241" s="28">
        <v>237</v>
      </c>
      <c r="B241" s="27" t="s">
        <v>379</v>
      </c>
      <c r="C241" s="28" t="s">
        <v>380</v>
      </c>
      <c r="D241" s="152" t="s">
        <v>472</v>
      </c>
      <c r="E241" s="29">
        <v>5000</v>
      </c>
      <c r="F241" s="40" t="s">
        <v>36</v>
      </c>
      <c r="G241" s="37">
        <v>1000</v>
      </c>
      <c r="H241" s="32">
        <v>0.15</v>
      </c>
      <c r="I241" s="25">
        <f t="shared" si="54"/>
        <v>150</v>
      </c>
      <c r="J241" s="25">
        <f>SUM(G241+I241)*0%</f>
        <v>0</v>
      </c>
      <c r="K241" s="25">
        <f t="shared" si="53"/>
        <v>150</v>
      </c>
      <c r="L241" s="26" t="s">
        <v>24</v>
      </c>
    </row>
    <row r="242" spans="1:12" s="45" customFormat="1" ht="11.25" customHeight="1" x14ac:dyDescent="0.15">
      <c r="A242" s="154"/>
      <c r="B242" s="41" t="s">
        <v>534</v>
      </c>
      <c r="C242" s="141" t="s">
        <v>535</v>
      </c>
      <c r="D242" s="152" t="s">
        <v>472</v>
      </c>
      <c r="E242" s="142">
        <v>500</v>
      </c>
      <c r="F242" s="145" t="s">
        <v>36</v>
      </c>
      <c r="G242" s="144">
        <v>1000</v>
      </c>
      <c r="H242" s="143">
        <v>0</v>
      </c>
      <c r="I242" s="138">
        <f t="shared" si="54"/>
        <v>0</v>
      </c>
      <c r="J242" s="138">
        <f>SUM(G242+I242)*0%</f>
        <v>0</v>
      </c>
      <c r="K242" s="138">
        <f t="shared" si="53"/>
        <v>0</v>
      </c>
      <c r="L242" s="139" t="s">
        <v>24</v>
      </c>
    </row>
    <row r="243" spans="1:12" s="45" customFormat="1" ht="11.25" customHeight="1" x14ac:dyDescent="0.15">
      <c r="A243" s="17"/>
      <c r="B243" s="41" t="s">
        <v>381</v>
      </c>
      <c r="C243" s="19" t="s">
        <v>382</v>
      </c>
      <c r="D243" s="152" t="s">
        <v>472</v>
      </c>
      <c r="E243" s="29">
        <v>1000</v>
      </c>
      <c r="F243" s="22" t="s">
        <v>23</v>
      </c>
      <c r="G243" s="31">
        <v>5000</v>
      </c>
      <c r="H243" s="24">
        <v>0</v>
      </c>
      <c r="I243" s="25">
        <f t="shared" si="54"/>
        <v>0</v>
      </c>
      <c r="J243" s="25">
        <f>SUM(G243+I243)*0%</f>
        <v>0</v>
      </c>
      <c r="K243" s="25">
        <f t="shared" si="53"/>
        <v>0</v>
      </c>
      <c r="L243" s="26" t="s">
        <v>24</v>
      </c>
    </row>
    <row r="244" spans="1:12" s="45" customFormat="1" ht="11.25" customHeight="1" x14ac:dyDescent="0.15">
      <c r="A244" s="17"/>
      <c r="B244" s="41" t="s">
        <v>383</v>
      </c>
      <c r="C244" s="19" t="s">
        <v>384</v>
      </c>
      <c r="D244" s="152" t="s">
        <v>472</v>
      </c>
      <c r="E244" s="29">
        <v>1000</v>
      </c>
      <c r="F244" s="22" t="s">
        <v>23</v>
      </c>
      <c r="G244" s="31">
        <v>5000</v>
      </c>
      <c r="H244" s="24">
        <v>0</v>
      </c>
      <c r="I244" s="25">
        <f t="shared" si="54"/>
        <v>0</v>
      </c>
      <c r="J244" s="25">
        <f t="shared" ref="J244:J250" si="59">SUM(G244+I244)*10%</f>
        <v>500</v>
      </c>
      <c r="K244" s="25">
        <f t="shared" si="53"/>
        <v>500</v>
      </c>
      <c r="L244" s="26" t="s">
        <v>24</v>
      </c>
    </row>
    <row r="245" spans="1:12" s="45" customFormat="1" ht="11.25" customHeight="1" x14ac:dyDescent="0.15">
      <c r="A245" s="17"/>
      <c r="B245" s="27" t="s">
        <v>385</v>
      </c>
      <c r="C245" s="28" t="s">
        <v>386</v>
      </c>
      <c r="D245" s="152" t="s">
        <v>472</v>
      </c>
      <c r="E245" s="29">
        <v>2000</v>
      </c>
      <c r="F245" s="40" t="s">
        <v>36</v>
      </c>
      <c r="G245" s="37">
        <v>15000</v>
      </c>
      <c r="H245" s="32">
        <v>0</v>
      </c>
      <c r="I245" s="25">
        <f t="shared" si="54"/>
        <v>0</v>
      </c>
      <c r="J245" s="25">
        <f t="shared" si="59"/>
        <v>1500</v>
      </c>
      <c r="K245" s="25">
        <f t="shared" si="53"/>
        <v>1500</v>
      </c>
      <c r="L245" s="26" t="s">
        <v>24</v>
      </c>
    </row>
    <row r="246" spans="1:12" s="45" customFormat="1" ht="11.25" customHeight="1" x14ac:dyDescent="0.15">
      <c r="A246" s="17"/>
      <c r="B246" s="27" t="s">
        <v>387</v>
      </c>
      <c r="C246" s="28" t="s">
        <v>102</v>
      </c>
      <c r="D246" s="152" t="s">
        <v>472</v>
      </c>
      <c r="E246" s="29">
        <v>3000</v>
      </c>
      <c r="F246" s="30" t="s">
        <v>23</v>
      </c>
      <c r="G246" s="25">
        <v>1500</v>
      </c>
      <c r="H246" s="32">
        <v>0</v>
      </c>
      <c r="I246" s="25">
        <f t="shared" si="54"/>
        <v>0</v>
      </c>
      <c r="J246" s="25">
        <f t="shared" si="59"/>
        <v>150</v>
      </c>
      <c r="K246" s="25">
        <f t="shared" si="53"/>
        <v>150</v>
      </c>
      <c r="L246" s="26" t="s">
        <v>24</v>
      </c>
    </row>
    <row r="247" spans="1:12" s="45" customFormat="1" ht="11.25" customHeight="1" x14ac:dyDescent="0.15">
      <c r="A247" s="17"/>
      <c r="B247" s="79" t="s">
        <v>388</v>
      </c>
      <c r="C247" s="48" t="s">
        <v>298</v>
      </c>
      <c r="D247" s="152" t="s">
        <v>472</v>
      </c>
      <c r="E247" s="81">
        <v>2000</v>
      </c>
      <c r="F247" s="82" t="s">
        <v>77</v>
      </c>
      <c r="G247" s="83">
        <v>600</v>
      </c>
      <c r="H247" s="51">
        <v>0</v>
      </c>
      <c r="I247" s="52">
        <f t="shared" si="54"/>
        <v>0</v>
      </c>
      <c r="J247" s="52">
        <f t="shared" si="59"/>
        <v>60</v>
      </c>
      <c r="K247" s="52">
        <f t="shared" si="53"/>
        <v>60</v>
      </c>
      <c r="L247" s="53" t="s">
        <v>24</v>
      </c>
    </row>
    <row r="248" spans="1:12" s="45" customFormat="1" ht="11.25" customHeight="1" x14ac:dyDescent="0.15">
      <c r="A248" s="17"/>
      <c r="B248" s="27" t="s">
        <v>389</v>
      </c>
      <c r="C248" s="28" t="s">
        <v>390</v>
      </c>
      <c r="D248" s="152" t="s">
        <v>472</v>
      </c>
      <c r="E248" s="29">
        <v>100</v>
      </c>
      <c r="F248" s="82" t="s">
        <v>391</v>
      </c>
      <c r="G248" s="37">
        <v>100000</v>
      </c>
      <c r="H248" s="32">
        <v>0</v>
      </c>
      <c r="I248" s="52">
        <f t="shared" si="54"/>
        <v>0</v>
      </c>
      <c r="J248" s="52">
        <f t="shared" si="59"/>
        <v>10000</v>
      </c>
      <c r="K248" s="52">
        <f t="shared" si="53"/>
        <v>10000</v>
      </c>
      <c r="L248" s="26" t="s">
        <v>24</v>
      </c>
    </row>
    <row r="249" spans="1:12" s="45" customFormat="1" ht="11.25" customHeight="1" x14ac:dyDescent="0.15">
      <c r="A249" s="17"/>
      <c r="B249" s="27" t="s">
        <v>392</v>
      </c>
      <c r="C249" s="28" t="s">
        <v>393</v>
      </c>
      <c r="D249" s="152" t="s">
        <v>472</v>
      </c>
      <c r="E249" s="29">
        <v>500</v>
      </c>
      <c r="F249" s="82" t="s">
        <v>36</v>
      </c>
      <c r="G249" s="37">
        <v>1000</v>
      </c>
      <c r="H249" s="32">
        <v>0.3</v>
      </c>
      <c r="I249" s="52">
        <f t="shared" si="54"/>
        <v>300</v>
      </c>
      <c r="J249" s="52">
        <f t="shared" si="59"/>
        <v>130</v>
      </c>
      <c r="K249" s="52">
        <f t="shared" si="53"/>
        <v>430</v>
      </c>
      <c r="L249" s="26" t="s">
        <v>24</v>
      </c>
    </row>
    <row r="250" spans="1:12" s="45" customFormat="1" ht="11.25" customHeight="1" x14ac:dyDescent="0.15">
      <c r="A250" s="17"/>
      <c r="B250" s="27" t="s">
        <v>394</v>
      </c>
      <c r="C250" s="28" t="s">
        <v>395</v>
      </c>
      <c r="D250" s="152" t="s">
        <v>472</v>
      </c>
      <c r="E250" s="29">
        <v>100000</v>
      </c>
      <c r="F250" s="82" t="s">
        <v>57</v>
      </c>
      <c r="G250" s="37">
        <v>5000</v>
      </c>
      <c r="H250" s="32">
        <v>0.05</v>
      </c>
      <c r="I250" s="52">
        <f t="shared" si="54"/>
        <v>250</v>
      </c>
      <c r="J250" s="52">
        <f t="shared" si="59"/>
        <v>525</v>
      </c>
      <c r="K250" s="52">
        <f t="shared" si="53"/>
        <v>775</v>
      </c>
      <c r="L250" s="26" t="s">
        <v>24</v>
      </c>
    </row>
    <row r="251" spans="1:12" s="45" customFormat="1" ht="11.25" customHeight="1" x14ac:dyDescent="0.15">
      <c r="A251" s="17"/>
      <c r="B251" s="27" t="s">
        <v>396</v>
      </c>
      <c r="C251" s="28" t="s">
        <v>98</v>
      </c>
      <c r="D251" s="152" t="s">
        <v>472</v>
      </c>
      <c r="E251" s="29">
        <v>50000</v>
      </c>
      <c r="F251" s="82" t="s">
        <v>207</v>
      </c>
      <c r="G251" s="37">
        <v>5000</v>
      </c>
      <c r="H251" s="32">
        <v>0</v>
      </c>
      <c r="I251" s="52">
        <f t="shared" si="54"/>
        <v>0</v>
      </c>
      <c r="J251" s="52">
        <f>SUM(G251+I251)*0%</f>
        <v>0</v>
      </c>
      <c r="K251" s="52">
        <f t="shared" si="53"/>
        <v>0</v>
      </c>
      <c r="L251" s="26" t="s">
        <v>24</v>
      </c>
    </row>
    <row r="252" spans="1:12" s="45" customFormat="1" ht="11.25" customHeight="1" x14ac:dyDescent="0.15">
      <c r="A252" s="17"/>
      <c r="B252" s="18" t="s">
        <v>397</v>
      </c>
      <c r="C252" s="19" t="s">
        <v>398</v>
      </c>
      <c r="D252" s="152" t="s">
        <v>472</v>
      </c>
      <c r="E252" s="18">
        <v>200</v>
      </c>
      <c r="F252" s="49" t="s">
        <v>23</v>
      </c>
      <c r="G252" s="31">
        <v>140000</v>
      </c>
      <c r="H252" s="32">
        <v>0.2</v>
      </c>
      <c r="I252" s="52">
        <f t="shared" si="54"/>
        <v>28000</v>
      </c>
      <c r="J252" s="52">
        <f>SUM(G252+I252)*10%</f>
        <v>16800</v>
      </c>
      <c r="K252" s="52">
        <f t="shared" si="53"/>
        <v>44800</v>
      </c>
      <c r="L252" s="26" t="s">
        <v>50</v>
      </c>
    </row>
    <row r="253" spans="1:12" s="45" customFormat="1" ht="11.25" customHeight="1" x14ac:dyDescent="0.15">
      <c r="A253" s="17"/>
      <c r="B253" s="18" t="s">
        <v>435</v>
      </c>
      <c r="C253" s="85" t="s">
        <v>436</v>
      </c>
      <c r="D253" s="152" t="s">
        <v>472</v>
      </c>
      <c r="E253" s="86">
        <v>1000</v>
      </c>
      <c r="F253" s="95" t="s">
        <v>23</v>
      </c>
      <c r="G253" s="88">
        <f>250*E253</f>
        <v>250000</v>
      </c>
      <c r="H253" s="89">
        <v>0.1</v>
      </c>
      <c r="I253" s="96">
        <f t="shared" si="54"/>
        <v>25000</v>
      </c>
      <c r="J253" s="96">
        <f>SUM(G253+I253)*0%</f>
        <v>0</v>
      </c>
      <c r="K253" s="96">
        <f t="shared" si="53"/>
        <v>25000</v>
      </c>
      <c r="L253" s="91" t="s">
        <v>24</v>
      </c>
    </row>
    <row r="254" spans="1:12" s="45" customFormat="1" ht="11.25" customHeight="1" x14ac:dyDescent="0.15">
      <c r="A254" s="17"/>
      <c r="B254" s="78" t="s">
        <v>427</v>
      </c>
      <c r="C254" s="85" t="s">
        <v>428</v>
      </c>
      <c r="D254" s="152" t="s">
        <v>472</v>
      </c>
      <c r="E254" s="86">
        <v>21000</v>
      </c>
      <c r="F254" s="95" t="s">
        <v>23</v>
      </c>
      <c r="G254" s="88">
        <v>826680</v>
      </c>
      <c r="H254" s="89">
        <v>0.3</v>
      </c>
      <c r="I254" s="96">
        <f t="shared" ref="I254" si="60">H254*G254</f>
        <v>248004</v>
      </c>
      <c r="J254" s="96">
        <f>SUM(G254+I254)*0%</f>
        <v>0</v>
      </c>
      <c r="K254" s="96">
        <f t="shared" ref="K254" si="61">SUM(J254+I254)</f>
        <v>248004</v>
      </c>
      <c r="L254" s="91" t="s">
        <v>24</v>
      </c>
    </row>
    <row r="255" spans="1:12" s="45" customFormat="1" ht="11.25" customHeight="1" x14ac:dyDescent="0.15">
      <c r="A255" s="17"/>
      <c r="B255" s="97"/>
      <c r="C255" s="98"/>
      <c r="D255" s="98"/>
      <c r="E255" s="29"/>
      <c r="F255" s="95"/>
      <c r="G255" s="37"/>
      <c r="H255" s="32"/>
      <c r="I255" s="25"/>
      <c r="J255" s="25"/>
      <c r="K255" s="25"/>
      <c r="L255" s="26"/>
    </row>
    <row r="256" spans="1:12" s="45" customFormat="1" ht="11.25" customHeight="1" x14ac:dyDescent="0.15">
      <c r="A256" s="17"/>
      <c r="B256" s="97"/>
      <c r="C256" s="98"/>
      <c r="D256" s="98"/>
      <c r="E256" s="29"/>
      <c r="F256" s="40"/>
      <c r="G256" s="37"/>
      <c r="H256" s="32"/>
      <c r="I256" s="25"/>
      <c r="J256" s="25"/>
      <c r="K256" s="25"/>
      <c r="L256" s="26"/>
    </row>
    <row r="257" spans="1:12" s="45" customFormat="1" ht="11.25" customHeight="1" x14ac:dyDescent="0.15">
      <c r="A257" s="17"/>
      <c r="B257" s="97"/>
      <c r="C257" s="98"/>
      <c r="D257" s="98"/>
      <c r="E257" s="29"/>
      <c r="F257" s="95"/>
      <c r="G257" s="37"/>
      <c r="H257" s="32"/>
      <c r="I257" s="96"/>
      <c r="J257" s="96"/>
      <c r="K257" s="96"/>
      <c r="L257" s="91"/>
    </row>
    <row r="258" spans="1:12" s="45" customFormat="1" x14ac:dyDescent="0.15">
      <c r="A258" s="17"/>
      <c r="B258" s="97"/>
      <c r="C258" s="98"/>
      <c r="D258" s="98"/>
      <c r="E258" s="29"/>
      <c r="F258" s="40"/>
      <c r="G258" s="37"/>
      <c r="H258" s="32"/>
      <c r="I258" s="25"/>
      <c r="J258" s="25"/>
      <c r="K258" s="25"/>
      <c r="L258" s="26"/>
    </row>
    <row r="259" spans="1:12" s="45" customFormat="1" ht="13.5" thickBot="1" x14ac:dyDescent="0.2">
      <c r="A259" s="17"/>
      <c r="B259" s="97"/>
      <c r="C259" s="98"/>
      <c r="D259" s="98"/>
      <c r="E259" s="29"/>
      <c r="F259" s="40"/>
      <c r="G259" s="37"/>
      <c r="H259" s="32"/>
      <c r="J259" s="25"/>
      <c r="K259" s="25"/>
      <c r="L259" s="26"/>
    </row>
    <row r="260" spans="1:12" x14ac:dyDescent="0.15">
      <c r="A260" s="54"/>
      <c r="B260" s="97"/>
      <c r="C260" s="98"/>
      <c r="D260" s="98"/>
      <c r="E260" s="29"/>
      <c r="F260" s="40"/>
      <c r="G260" s="37"/>
      <c r="H260" s="32"/>
      <c r="I260" s="25"/>
      <c r="J260" s="25"/>
      <c r="K260" s="25"/>
      <c r="L260" s="26"/>
    </row>
    <row r="261" spans="1:12" ht="13.5" thickBot="1" x14ac:dyDescent="0.2">
      <c r="A261" s="62"/>
      <c r="B261" s="27"/>
      <c r="C261" s="28"/>
      <c r="D261" s="28"/>
      <c r="E261" s="29"/>
      <c r="F261" s="40"/>
      <c r="G261" s="37"/>
      <c r="H261" s="32"/>
      <c r="I261" s="25"/>
      <c r="J261" s="25"/>
      <c r="K261" s="25"/>
      <c r="L261" s="26"/>
    </row>
    <row r="262" spans="1:12" x14ac:dyDescent="0.15">
      <c r="B262" s="27"/>
      <c r="C262" s="28"/>
      <c r="D262" s="28"/>
      <c r="E262" s="29"/>
      <c r="F262" s="40"/>
      <c r="G262" s="37"/>
      <c r="H262" s="32"/>
      <c r="I262" s="25"/>
      <c r="J262" s="25"/>
      <c r="K262" s="25"/>
      <c r="L262" s="26"/>
    </row>
    <row r="263" spans="1:12" x14ac:dyDescent="0.15">
      <c r="B263" s="27"/>
      <c r="C263" s="28"/>
      <c r="D263" s="28"/>
      <c r="E263" s="29"/>
      <c r="F263" s="40"/>
      <c r="G263" s="37"/>
      <c r="H263" s="32"/>
      <c r="I263" s="25"/>
      <c r="J263" s="25"/>
      <c r="K263" s="25"/>
      <c r="L263" s="26"/>
    </row>
    <row r="264" spans="1:12" x14ac:dyDescent="0.15">
      <c r="B264" s="27"/>
      <c r="C264" s="28"/>
      <c r="D264" s="28"/>
      <c r="E264" s="29"/>
      <c r="F264" s="40"/>
      <c r="G264" s="37"/>
      <c r="H264" s="32"/>
      <c r="I264" s="25"/>
      <c r="J264" s="25"/>
      <c r="K264" s="25"/>
      <c r="L264" s="26"/>
    </row>
    <row r="265" spans="1:12" x14ac:dyDescent="0.15">
      <c r="B265" s="27"/>
      <c r="C265" s="28"/>
      <c r="D265" s="28"/>
      <c r="E265" s="29"/>
      <c r="F265" s="40"/>
      <c r="G265" s="37"/>
      <c r="H265" s="32"/>
      <c r="I265" s="25"/>
      <c r="J265" s="25"/>
      <c r="K265" s="25"/>
      <c r="L265" s="26"/>
    </row>
    <row r="266" spans="1:12" x14ac:dyDescent="0.15">
      <c r="B266" s="27"/>
      <c r="C266" s="28"/>
      <c r="D266" s="28"/>
      <c r="E266" s="29"/>
      <c r="F266" s="40"/>
      <c r="G266" s="37"/>
      <c r="H266" s="32"/>
      <c r="I266" s="25"/>
      <c r="J266" s="25"/>
      <c r="K266" s="25"/>
      <c r="L266" s="26"/>
    </row>
    <row r="267" spans="1:12" x14ac:dyDescent="0.15">
      <c r="B267" s="27"/>
      <c r="C267" s="28"/>
      <c r="D267" s="28"/>
      <c r="E267" s="29"/>
      <c r="F267" s="40"/>
      <c r="G267" s="37"/>
      <c r="H267" s="32"/>
      <c r="I267" s="25"/>
      <c r="J267" s="25"/>
      <c r="K267" s="25"/>
      <c r="L267" s="26"/>
    </row>
    <row r="268" spans="1:12" x14ac:dyDescent="0.15">
      <c r="B268" s="27"/>
      <c r="C268" s="28"/>
      <c r="D268" s="28"/>
      <c r="E268" s="29"/>
      <c r="F268" s="40"/>
      <c r="G268" s="37"/>
      <c r="H268" s="32"/>
      <c r="I268" s="25"/>
      <c r="J268" s="25"/>
      <c r="K268" s="25"/>
      <c r="L268" s="26"/>
    </row>
    <row r="269" spans="1:12" x14ac:dyDescent="0.15">
      <c r="B269" s="27"/>
      <c r="C269" s="28"/>
      <c r="D269" s="28"/>
      <c r="E269" s="29"/>
      <c r="F269" s="40"/>
      <c r="G269" s="37"/>
      <c r="H269" s="32"/>
      <c r="I269" s="25"/>
      <c r="J269" s="25"/>
      <c r="K269" s="25"/>
      <c r="L269" s="26"/>
    </row>
    <row r="270" spans="1:12" x14ac:dyDescent="0.15">
      <c r="B270" s="27"/>
      <c r="C270" s="28"/>
      <c r="D270" s="28"/>
      <c r="E270" s="29"/>
      <c r="F270" s="40"/>
      <c r="G270" s="37"/>
      <c r="H270" s="32"/>
      <c r="I270" s="25"/>
      <c r="J270" s="25"/>
      <c r="K270" s="25"/>
      <c r="L270" s="26"/>
    </row>
    <row r="271" spans="1:12" x14ac:dyDescent="0.15">
      <c r="B271" s="27"/>
      <c r="C271" s="28"/>
      <c r="D271" s="28"/>
      <c r="E271" s="29"/>
      <c r="F271" s="40"/>
      <c r="G271" s="37"/>
      <c r="H271" s="32"/>
      <c r="I271" s="25"/>
      <c r="J271" s="25"/>
      <c r="K271" s="25"/>
      <c r="L271" s="26"/>
    </row>
    <row r="272" spans="1:12" x14ac:dyDescent="0.15">
      <c r="B272" s="27"/>
      <c r="C272" s="28"/>
      <c r="D272" s="28"/>
      <c r="E272" s="29"/>
      <c r="F272" s="40"/>
      <c r="G272" s="37"/>
      <c r="H272" s="32"/>
      <c r="I272" s="25"/>
      <c r="J272" s="25"/>
      <c r="K272" s="25"/>
      <c r="L272" s="26"/>
    </row>
    <row r="273" spans="2:12" x14ac:dyDescent="0.15">
      <c r="B273" s="27"/>
      <c r="C273" s="28"/>
      <c r="D273" s="28"/>
      <c r="E273" s="29"/>
      <c r="F273" s="40"/>
      <c r="G273" s="37"/>
      <c r="H273" s="32"/>
      <c r="I273" s="25"/>
      <c r="J273" s="25"/>
      <c r="K273" s="25"/>
      <c r="L273" s="26"/>
    </row>
    <row r="274" spans="2:12" x14ac:dyDescent="0.15">
      <c r="B274" s="27"/>
      <c r="C274" s="28"/>
      <c r="D274" s="28"/>
      <c r="E274" s="29"/>
      <c r="F274" s="40"/>
      <c r="G274" s="37"/>
      <c r="H274" s="32"/>
      <c r="I274" s="25"/>
      <c r="J274" s="25"/>
      <c r="K274" s="25"/>
      <c r="L274" s="26"/>
    </row>
    <row r="275" spans="2:12" x14ac:dyDescent="0.15">
      <c r="B275" s="27"/>
      <c r="C275" s="28"/>
      <c r="D275" s="28"/>
      <c r="E275" s="29"/>
      <c r="F275" s="40"/>
      <c r="G275" s="37"/>
      <c r="H275" s="32"/>
      <c r="I275" s="25"/>
      <c r="J275" s="25"/>
      <c r="K275" s="25"/>
      <c r="L275" s="26"/>
    </row>
    <row r="276" spans="2:12" x14ac:dyDescent="0.15">
      <c r="B276" s="27"/>
      <c r="C276" s="28"/>
      <c r="D276" s="28"/>
      <c r="E276" s="29"/>
      <c r="F276" s="40"/>
      <c r="G276" s="37"/>
      <c r="H276" s="32"/>
      <c r="I276" s="25"/>
      <c r="J276" s="25"/>
      <c r="K276" s="25"/>
      <c r="L276" s="26"/>
    </row>
    <row r="277" spans="2:12" x14ac:dyDescent="0.15">
      <c r="B277" s="27"/>
      <c r="C277" s="28"/>
      <c r="D277" s="28"/>
      <c r="E277" s="29"/>
      <c r="F277" s="40"/>
      <c r="G277" s="37"/>
      <c r="H277" s="32"/>
      <c r="I277" s="25"/>
      <c r="J277" s="25"/>
      <c r="K277" s="25"/>
      <c r="L277" s="26"/>
    </row>
    <row r="278" spans="2:12" x14ac:dyDescent="0.15">
      <c r="B278" s="27"/>
      <c r="C278" s="28"/>
      <c r="D278" s="28"/>
      <c r="E278" s="29"/>
      <c r="F278" s="40"/>
      <c r="G278" s="37"/>
      <c r="H278" s="32"/>
      <c r="I278" s="25"/>
      <c r="J278" s="25"/>
      <c r="K278" s="25"/>
      <c r="L278" s="26"/>
    </row>
    <row r="279" spans="2:12" x14ac:dyDescent="0.15">
      <c r="B279" s="27"/>
      <c r="C279" s="28"/>
      <c r="D279" s="28"/>
      <c r="E279" s="29"/>
      <c r="F279" s="40"/>
      <c r="G279" s="37"/>
      <c r="H279" s="32"/>
      <c r="I279" s="25"/>
      <c r="J279" s="25"/>
      <c r="K279" s="25"/>
      <c r="L279" s="26"/>
    </row>
    <row r="280" spans="2:12" x14ac:dyDescent="0.15">
      <c r="B280" s="27"/>
      <c r="C280" s="28"/>
      <c r="D280" s="28"/>
      <c r="E280" s="29"/>
      <c r="F280" s="40"/>
      <c r="G280" s="37"/>
      <c r="H280" s="32"/>
      <c r="I280" s="25"/>
      <c r="J280" s="25"/>
      <c r="K280" s="25"/>
      <c r="L280" s="26"/>
    </row>
    <row r="281" spans="2:12" x14ac:dyDescent="0.15">
      <c r="B281" s="27"/>
      <c r="C281" s="28"/>
      <c r="D281" s="28"/>
      <c r="E281" s="29"/>
      <c r="F281" s="40"/>
      <c r="G281" s="37"/>
      <c r="H281" s="32"/>
      <c r="I281" s="25"/>
      <c r="J281" s="25"/>
      <c r="K281" s="25"/>
      <c r="L281" s="26"/>
    </row>
    <row r="282" spans="2:12" x14ac:dyDescent="0.15">
      <c r="B282" s="27"/>
      <c r="C282" s="28"/>
      <c r="D282" s="28"/>
      <c r="E282" s="29"/>
      <c r="F282" s="40"/>
      <c r="G282" s="37"/>
      <c r="H282" s="32"/>
      <c r="I282" s="25"/>
      <c r="J282" s="25"/>
      <c r="K282" s="25"/>
      <c r="L282" s="26"/>
    </row>
    <row r="283" spans="2:12" x14ac:dyDescent="0.15">
      <c r="B283" s="27"/>
      <c r="C283" s="28"/>
      <c r="D283" s="28"/>
      <c r="E283" s="29"/>
      <c r="F283" s="40"/>
      <c r="G283" s="37"/>
      <c r="H283" s="32"/>
      <c r="I283" s="25"/>
      <c r="J283" s="25"/>
      <c r="K283" s="25"/>
      <c r="L283" s="26"/>
    </row>
    <row r="284" spans="2:12" x14ac:dyDescent="0.15">
      <c r="B284" s="27"/>
      <c r="C284" s="28"/>
      <c r="D284" s="28"/>
      <c r="E284" s="29"/>
      <c r="F284" s="40"/>
      <c r="G284" s="37"/>
      <c r="H284" s="32"/>
      <c r="I284" s="25"/>
      <c r="J284" s="25"/>
      <c r="K284" s="25"/>
      <c r="L284" s="26"/>
    </row>
    <row r="285" spans="2:12" x14ac:dyDescent="0.15">
      <c r="B285" s="27"/>
      <c r="C285" s="28"/>
      <c r="D285" s="28"/>
      <c r="E285" s="29"/>
      <c r="F285" s="40"/>
      <c r="G285" s="37"/>
      <c r="H285" s="32"/>
      <c r="I285" s="25"/>
      <c r="J285" s="25"/>
      <c r="K285" s="25"/>
      <c r="L285" s="26"/>
    </row>
    <row r="286" spans="2:12" x14ac:dyDescent="0.15">
      <c r="B286" s="27"/>
      <c r="C286" s="28"/>
      <c r="D286" s="28"/>
      <c r="E286" s="29"/>
      <c r="F286" s="40"/>
      <c r="G286" s="37"/>
      <c r="H286" s="32"/>
      <c r="I286" s="25"/>
      <c r="J286" s="25"/>
      <c r="K286" s="25"/>
      <c r="L286" s="26"/>
    </row>
    <row r="287" spans="2:12" x14ac:dyDescent="0.15">
      <c r="B287" s="27"/>
      <c r="C287" s="28"/>
      <c r="D287" s="28"/>
      <c r="E287" s="29"/>
      <c r="F287" s="40"/>
      <c r="G287" s="37"/>
      <c r="H287" s="32"/>
      <c r="I287" s="25"/>
      <c r="J287" s="25"/>
      <c r="K287" s="25"/>
      <c r="L287" s="26"/>
    </row>
    <row r="288" spans="2:12" ht="13.5" thickBot="1" x14ac:dyDescent="0.2">
      <c r="B288" s="46"/>
      <c r="C288" s="47"/>
      <c r="D288" s="48"/>
      <c r="E288" s="46"/>
      <c r="F288" s="49"/>
      <c r="G288" s="50"/>
      <c r="H288" s="51"/>
      <c r="I288" s="52"/>
      <c r="J288" s="52"/>
      <c r="K288" s="52"/>
      <c r="L288" s="53"/>
    </row>
    <row r="289" spans="2:12" ht="13.5" thickBot="1" x14ac:dyDescent="0.2">
      <c r="B289" s="55" t="s">
        <v>399</v>
      </c>
      <c r="C289" s="56"/>
      <c r="D289" s="57"/>
      <c r="E289" s="58">
        <f>SUM(E5:E288)</f>
        <v>2765480</v>
      </c>
      <c r="F289" s="59"/>
      <c r="G289" s="58">
        <f>SUM(G5:G288)</f>
        <v>12092901</v>
      </c>
      <c r="H289" s="60"/>
      <c r="I289" s="58">
        <f>SUM(I5:I288)</f>
        <v>949447</v>
      </c>
      <c r="J289" s="58">
        <f>SUM(J5:J288)</f>
        <v>475757.39999999997</v>
      </c>
      <c r="K289" s="58">
        <f>SUM(K5:K288)</f>
        <v>1425204.4</v>
      </c>
      <c r="L289" s="61"/>
    </row>
    <row r="290" spans="2:12" ht="13.5" thickBot="1" x14ac:dyDescent="0.2">
      <c r="B290" s="63" t="s">
        <v>400</v>
      </c>
      <c r="C290" s="64"/>
      <c r="D290" s="65"/>
      <c r="E290" s="66">
        <f>E289+'LAMPIRAN A2-C'!E256</f>
        <v>2765480</v>
      </c>
      <c r="F290" s="67"/>
      <c r="G290" s="68">
        <f>G289+'LAMPIRAN A2-C'!G256</f>
        <v>12092901</v>
      </c>
      <c r="H290" s="68"/>
      <c r="I290" s="68">
        <f>I289+'LAMPIRAN A2-C'!I256</f>
        <v>949447</v>
      </c>
      <c r="J290" s="68">
        <f>J289+'LAMPIRAN A2-C'!J256</f>
        <v>475757.39999999997</v>
      </c>
      <c r="K290" s="68">
        <f>K289+'LAMPIRAN A2-C'!K256</f>
        <v>1425204.4</v>
      </c>
      <c r="L290" s="69"/>
    </row>
  </sheetData>
  <sortState xmlns:xlrd2="http://schemas.microsoft.com/office/spreadsheetml/2017/richdata2" ref="A5:L243">
    <sortCondition ref="B5:B243"/>
  </sortState>
  <mergeCells count="12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4" type="noConversion"/>
  <pageMargins left="0.25" right="0.25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CC36-182B-434D-9845-5B902BDB1CC8}">
  <dimension ref="A1:N71"/>
  <sheetViews>
    <sheetView view="pageBreakPreview" topLeftCell="A34" zoomScaleNormal="100" zoomScaleSheetLayoutView="100" workbookViewId="0">
      <selection activeCell="D60" sqref="D60"/>
    </sheetView>
  </sheetViews>
  <sheetFormatPr defaultRowHeight="12.75" x14ac:dyDescent="0.15"/>
  <cols>
    <col min="1" max="1" width="4.71875" customWidth="1"/>
    <col min="2" max="2" width="38.97265625" customWidth="1"/>
    <col min="3" max="3" width="17.2578125" customWidth="1"/>
    <col min="4" max="4" width="18.47265625" customWidth="1"/>
    <col min="5" max="5" width="17.2578125" customWidth="1"/>
    <col min="6" max="6" width="12" style="2" customWidth="1"/>
    <col min="7" max="9" width="16.046875" customWidth="1"/>
    <col min="10" max="10" width="13.75390625" customWidth="1"/>
    <col min="11" max="11" width="12.67578125" customWidth="1"/>
    <col min="12" max="12" width="25.890625" bestFit="1" customWidth="1"/>
    <col min="257" max="257" width="4.71875" customWidth="1"/>
    <col min="258" max="258" width="38.97265625" customWidth="1"/>
    <col min="259" max="259" width="17.2578125" customWidth="1"/>
    <col min="260" max="260" width="18.47265625" customWidth="1"/>
    <col min="261" max="261" width="17.2578125" customWidth="1"/>
    <col min="262" max="262" width="12" customWidth="1"/>
    <col min="263" max="265" width="16.046875" customWidth="1"/>
    <col min="266" max="266" width="13.75390625" customWidth="1"/>
    <col min="267" max="267" width="12.67578125" customWidth="1"/>
    <col min="268" max="268" width="23.4609375" customWidth="1"/>
    <col min="513" max="513" width="4.71875" customWidth="1"/>
    <col min="514" max="514" width="38.97265625" customWidth="1"/>
    <col min="515" max="515" width="17.2578125" customWidth="1"/>
    <col min="516" max="516" width="18.47265625" customWidth="1"/>
    <col min="517" max="517" width="17.2578125" customWidth="1"/>
    <col min="518" max="518" width="12" customWidth="1"/>
    <col min="519" max="521" width="16.046875" customWidth="1"/>
    <col min="522" max="522" width="13.75390625" customWidth="1"/>
    <col min="523" max="523" width="12.67578125" customWidth="1"/>
    <col min="524" max="524" width="23.4609375" customWidth="1"/>
    <col min="769" max="769" width="4.71875" customWidth="1"/>
    <col min="770" max="770" width="38.97265625" customWidth="1"/>
    <col min="771" max="771" width="17.2578125" customWidth="1"/>
    <col min="772" max="772" width="18.47265625" customWidth="1"/>
    <col min="773" max="773" width="17.2578125" customWidth="1"/>
    <col min="774" max="774" width="12" customWidth="1"/>
    <col min="775" max="777" width="16.046875" customWidth="1"/>
    <col min="778" max="778" width="13.75390625" customWidth="1"/>
    <col min="779" max="779" width="12.67578125" customWidth="1"/>
    <col min="780" max="780" width="23.4609375" customWidth="1"/>
    <col min="1025" max="1025" width="4.71875" customWidth="1"/>
    <col min="1026" max="1026" width="38.97265625" customWidth="1"/>
    <col min="1027" max="1027" width="17.2578125" customWidth="1"/>
    <col min="1028" max="1028" width="18.47265625" customWidth="1"/>
    <col min="1029" max="1029" width="17.2578125" customWidth="1"/>
    <col min="1030" max="1030" width="12" customWidth="1"/>
    <col min="1031" max="1033" width="16.046875" customWidth="1"/>
    <col min="1034" max="1034" width="13.75390625" customWidth="1"/>
    <col min="1035" max="1035" width="12.67578125" customWidth="1"/>
    <col min="1036" max="1036" width="23.4609375" customWidth="1"/>
    <col min="1281" max="1281" width="4.71875" customWidth="1"/>
    <col min="1282" max="1282" width="38.97265625" customWidth="1"/>
    <col min="1283" max="1283" width="17.2578125" customWidth="1"/>
    <col min="1284" max="1284" width="18.47265625" customWidth="1"/>
    <col min="1285" max="1285" width="17.2578125" customWidth="1"/>
    <col min="1286" max="1286" width="12" customWidth="1"/>
    <col min="1287" max="1289" width="16.046875" customWidth="1"/>
    <col min="1290" max="1290" width="13.75390625" customWidth="1"/>
    <col min="1291" max="1291" width="12.67578125" customWidth="1"/>
    <col min="1292" max="1292" width="23.4609375" customWidth="1"/>
    <col min="1537" max="1537" width="4.71875" customWidth="1"/>
    <col min="1538" max="1538" width="38.97265625" customWidth="1"/>
    <col min="1539" max="1539" width="17.2578125" customWidth="1"/>
    <col min="1540" max="1540" width="18.47265625" customWidth="1"/>
    <col min="1541" max="1541" width="17.2578125" customWidth="1"/>
    <col min="1542" max="1542" width="12" customWidth="1"/>
    <col min="1543" max="1545" width="16.046875" customWidth="1"/>
    <col min="1546" max="1546" width="13.75390625" customWidth="1"/>
    <col min="1547" max="1547" width="12.67578125" customWidth="1"/>
    <col min="1548" max="1548" width="23.4609375" customWidth="1"/>
    <col min="1793" max="1793" width="4.71875" customWidth="1"/>
    <col min="1794" max="1794" width="38.97265625" customWidth="1"/>
    <col min="1795" max="1795" width="17.2578125" customWidth="1"/>
    <col min="1796" max="1796" width="18.47265625" customWidth="1"/>
    <col min="1797" max="1797" width="17.2578125" customWidth="1"/>
    <col min="1798" max="1798" width="12" customWidth="1"/>
    <col min="1799" max="1801" width="16.046875" customWidth="1"/>
    <col min="1802" max="1802" width="13.75390625" customWidth="1"/>
    <col min="1803" max="1803" width="12.67578125" customWidth="1"/>
    <col min="1804" max="1804" width="23.4609375" customWidth="1"/>
    <col min="2049" max="2049" width="4.71875" customWidth="1"/>
    <col min="2050" max="2050" width="38.97265625" customWidth="1"/>
    <col min="2051" max="2051" width="17.2578125" customWidth="1"/>
    <col min="2052" max="2052" width="18.47265625" customWidth="1"/>
    <col min="2053" max="2053" width="17.2578125" customWidth="1"/>
    <col min="2054" max="2054" width="12" customWidth="1"/>
    <col min="2055" max="2057" width="16.046875" customWidth="1"/>
    <col min="2058" max="2058" width="13.75390625" customWidth="1"/>
    <col min="2059" max="2059" width="12.67578125" customWidth="1"/>
    <col min="2060" max="2060" width="23.4609375" customWidth="1"/>
    <col min="2305" max="2305" width="4.71875" customWidth="1"/>
    <col min="2306" max="2306" width="38.97265625" customWidth="1"/>
    <col min="2307" max="2307" width="17.2578125" customWidth="1"/>
    <col min="2308" max="2308" width="18.47265625" customWidth="1"/>
    <col min="2309" max="2309" width="17.2578125" customWidth="1"/>
    <col min="2310" max="2310" width="12" customWidth="1"/>
    <col min="2311" max="2313" width="16.046875" customWidth="1"/>
    <col min="2314" max="2314" width="13.75390625" customWidth="1"/>
    <col min="2315" max="2315" width="12.67578125" customWidth="1"/>
    <col min="2316" max="2316" width="23.4609375" customWidth="1"/>
    <col min="2561" max="2561" width="4.71875" customWidth="1"/>
    <col min="2562" max="2562" width="38.97265625" customWidth="1"/>
    <col min="2563" max="2563" width="17.2578125" customWidth="1"/>
    <col min="2564" max="2564" width="18.47265625" customWidth="1"/>
    <col min="2565" max="2565" width="17.2578125" customWidth="1"/>
    <col min="2566" max="2566" width="12" customWidth="1"/>
    <col min="2567" max="2569" width="16.046875" customWidth="1"/>
    <col min="2570" max="2570" width="13.75390625" customWidth="1"/>
    <col min="2571" max="2571" width="12.67578125" customWidth="1"/>
    <col min="2572" max="2572" width="23.4609375" customWidth="1"/>
    <col min="2817" max="2817" width="4.71875" customWidth="1"/>
    <col min="2818" max="2818" width="38.97265625" customWidth="1"/>
    <col min="2819" max="2819" width="17.2578125" customWidth="1"/>
    <col min="2820" max="2820" width="18.47265625" customWidth="1"/>
    <col min="2821" max="2821" width="17.2578125" customWidth="1"/>
    <col min="2822" max="2822" width="12" customWidth="1"/>
    <col min="2823" max="2825" width="16.046875" customWidth="1"/>
    <col min="2826" max="2826" width="13.75390625" customWidth="1"/>
    <col min="2827" max="2827" width="12.67578125" customWidth="1"/>
    <col min="2828" max="2828" width="23.4609375" customWidth="1"/>
    <col min="3073" max="3073" width="4.71875" customWidth="1"/>
    <col min="3074" max="3074" width="38.97265625" customWidth="1"/>
    <col min="3075" max="3075" width="17.2578125" customWidth="1"/>
    <col min="3076" max="3076" width="18.47265625" customWidth="1"/>
    <col min="3077" max="3077" width="17.2578125" customWidth="1"/>
    <col min="3078" max="3078" width="12" customWidth="1"/>
    <col min="3079" max="3081" width="16.046875" customWidth="1"/>
    <col min="3082" max="3082" width="13.75390625" customWidth="1"/>
    <col min="3083" max="3083" width="12.67578125" customWidth="1"/>
    <col min="3084" max="3084" width="23.4609375" customWidth="1"/>
    <col min="3329" max="3329" width="4.71875" customWidth="1"/>
    <col min="3330" max="3330" width="38.97265625" customWidth="1"/>
    <col min="3331" max="3331" width="17.2578125" customWidth="1"/>
    <col min="3332" max="3332" width="18.47265625" customWidth="1"/>
    <col min="3333" max="3333" width="17.2578125" customWidth="1"/>
    <col min="3334" max="3334" width="12" customWidth="1"/>
    <col min="3335" max="3337" width="16.046875" customWidth="1"/>
    <col min="3338" max="3338" width="13.75390625" customWidth="1"/>
    <col min="3339" max="3339" width="12.67578125" customWidth="1"/>
    <col min="3340" max="3340" width="23.4609375" customWidth="1"/>
    <col min="3585" max="3585" width="4.71875" customWidth="1"/>
    <col min="3586" max="3586" width="38.97265625" customWidth="1"/>
    <col min="3587" max="3587" width="17.2578125" customWidth="1"/>
    <col min="3588" max="3588" width="18.47265625" customWidth="1"/>
    <col min="3589" max="3589" width="17.2578125" customWidth="1"/>
    <col min="3590" max="3590" width="12" customWidth="1"/>
    <col min="3591" max="3593" width="16.046875" customWidth="1"/>
    <col min="3594" max="3594" width="13.75390625" customWidth="1"/>
    <col min="3595" max="3595" width="12.67578125" customWidth="1"/>
    <col min="3596" max="3596" width="23.4609375" customWidth="1"/>
    <col min="3841" max="3841" width="4.71875" customWidth="1"/>
    <col min="3842" max="3842" width="38.97265625" customWidth="1"/>
    <col min="3843" max="3843" width="17.2578125" customWidth="1"/>
    <col min="3844" max="3844" width="18.47265625" customWidth="1"/>
    <col min="3845" max="3845" width="17.2578125" customWidth="1"/>
    <col min="3846" max="3846" width="12" customWidth="1"/>
    <col min="3847" max="3849" width="16.046875" customWidth="1"/>
    <col min="3850" max="3850" width="13.75390625" customWidth="1"/>
    <col min="3851" max="3851" width="12.67578125" customWidth="1"/>
    <col min="3852" max="3852" width="23.4609375" customWidth="1"/>
    <col min="4097" max="4097" width="4.71875" customWidth="1"/>
    <col min="4098" max="4098" width="38.97265625" customWidth="1"/>
    <col min="4099" max="4099" width="17.2578125" customWidth="1"/>
    <col min="4100" max="4100" width="18.47265625" customWidth="1"/>
    <col min="4101" max="4101" width="17.2578125" customWidth="1"/>
    <col min="4102" max="4102" width="12" customWidth="1"/>
    <col min="4103" max="4105" width="16.046875" customWidth="1"/>
    <col min="4106" max="4106" width="13.75390625" customWidth="1"/>
    <col min="4107" max="4107" width="12.67578125" customWidth="1"/>
    <col min="4108" max="4108" width="23.4609375" customWidth="1"/>
    <col min="4353" max="4353" width="4.71875" customWidth="1"/>
    <col min="4354" max="4354" width="38.97265625" customWidth="1"/>
    <col min="4355" max="4355" width="17.2578125" customWidth="1"/>
    <col min="4356" max="4356" width="18.47265625" customWidth="1"/>
    <col min="4357" max="4357" width="17.2578125" customWidth="1"/>
    <col min="4358" max="4358" width="12" customWidth="1"/>
    <col min="4359" max="4361" width="16.046875" customWidth="1"/>
    <col min="4362" max="4362" width="13.75390625" customWidth="1"/>
    <col min="4363" max="4363" width="12.67578125" customWidth="1"/>
    <col min="4364" max="4364" width="23.4609375" customWidth="1"/>
    <col min="4609" max="4609" width="4.71875" customWidth="1"/>
    <col min="4610" max="4610" width="38.97265625" customWidth="1"/>
    <col min="4611" max="4611" width="17.2578125" customWidth="1"/>
    <col min="4612" max="4612" width="18.47265625" customWidth="1"/>
    <col min="4613" max="4613" width="17.2578125" customWidth="1"/>
    <col min="4614" max="4614" width="12" customWidth="1"/>
    <col min="4615" max="4617" width="16.046875" customWidth="1"/>
    <col min="4618" max="4618" width="13.75390625" customWidth="1"/>
    <col min="4619" max="4619" width="12.67578125" customWidth="1"/>
    <col min="4620" max="4620" width="23.4609375" customWidth="1"/>
    <col min="4865" max="4865" width="4.71875" customWidth="1"/>
    <col min="4866" max="4866" width="38.97265625" customWidth="1"/>
    <col min="4867" max="4867" width="17.2578125" customWidth="1"/>
    <col min="4868" max="4868" width="18.47265625" customWidth="1"/>
    <col min="4869" max="4869" width="17.2578125" customWidth="1"/>
    <col min="4870" max="4870" width="12" customWidth="1"/>
    <col min="4871" max="4873" width="16.046875" customWidth="1"/>
    <col min="4874" max="4874" width="13.75390625" customWidth="1"/>
    <col min="4875" max="4875" width="12.67578125" customWidth="1"/>
    <col min="4876" max="4876" width="23.4609375" customWidth="1"/>
    <col min="5121" max="5121" width="4.71875" customWidth="1"/>
    <col min="5122" max="5122" width="38.97265625" customWidth="1"/>
    <col min="5123" max="5123" width="17.2578125" customWidth="1"/>
    <col min="5124" max="5124" width="18.47265625" customWidth="1"/>
    <col min="5125" max="5125" width="17.2578125" customWidth="1"/>
    <col min="5126" max="5126" width="12" customWidth="1"/>
    <col min="5127" max="5129" width="16.046875" customWidth="1"/>
    <col min="5130" max="5130" width="13.75390625" customWidth="1"/>
    <col min="5131" max="5131" width="12.67578125" customWidth="1"/>
    <col min="5132" max="5132" width="23.4609375" customWidth="1"/>
    <col min="5377" max="5377" width="4.71875" customWidth="1"/>
    <col min="5378" max="5378" width="38.97265625" customWidth="1"/>
    <col min="5379" max="5379" width="17.2578125" customWidth="1"/>
    <col min="5380" max="5380" width="18.47265625" customWidth="1"/>
    <col min="5381" max="5381" width="17.2578125" customWidth="1"/>
    <col min="5382" max="5382" width="12" customWidth="1"/>
    <col min="5383" max="5385" width="16.046875" customWidth="1"/>
    <col min="5386" max="5386" width="13.75390625" customWidth="1"/>
    <col min="5387" max="5387" width="12.67578125" customWidth="1"/>
    <col min="5388" max="5388" width="23.4609375" customWidth="1"/>
    <col min="5633" max="5633" width="4.71875" customWidth="1"/>
    <col min="5634" max="5634" width="38.97265625" customWidth="1"/>
    <col min="5635" max="5635" width="17.2578125" customWidth="1"/>
    <col min="5636" max="5636" width="18.47265625" customWidth="1"/>
    <col min="5637" max="5637" width="17.2578125" customWidth="1"/>
    <col min="5638" max="5638" width="12" customWidth="1"/>
    <col min="5639" max="5641" width="16.046875" customWidth="1"/>
    <col min="5642" max="5642" width="13.75390625" customWidth="1"/>
    <col min="5643" max="5643" width="12.67578125" customWidth="1"/>
    <col min="5644" max="5644" width="23.4609375" customWidth="1"/>
    <col min="5889" max="5889" width="4.71875" customWidth="1"/>
    <col min="5890" max="5890" width="38.97265625" customWidth="1"/>
    <col min="5891" max="5891" width="17.2578125" customWidth="1"/>
    <col min="5892" max="5892" width="18.47265625" customWidth="1"/>
    <col min="5893" max="5893" width="17.2578125" customWidth="1"/>
    <col min="5894" max="5894" width="12" customWidth="1"/>
    <col min="5895" max="5897" width="16.046875" customWidth="1"/>
    <col min="5898" max="5898" width="13.75390625" customWidth="1"/>
    <col min="5899" max="5899" width="12.67578125" customWidth="1"/>
    <col min="5900" max="5900" width="23.4609375" customWidth="1"/>
    <col min="6145" max="6145" width="4.71875" customWidth="1"/>
    <col min="6146" max="6146" width="38.97265625" customWidth="1"/>
    <col min="6147" max="6147" width="17.2578125" customWidth="1"/>
    <col min="6148" max="6148" width="18.47265625" customWidth="1"/>
    <col min="6149" max="6149" width="17.2578125" customWidth="1"/>
    <col min="6150" max="6150" width="12" customWidth="1"/>
    <col min="6151" max="6153" width="16.046875" customWidth="1"/>
    <col min="6154" max="6154" width="13.75390625" customWidth="1"/>
    <col min="6155" max="6155" width="12.67578125" customWidth="1"/>
    <col min="6156" max="6156" width="23.4609375" customWidth="1"/>
    <col min="6401" max="6401" width="4.71875" customWidth="1"/>
    <col min="6402" max="6402" width="38.97265625" customWidth="1"/>
    <col min="6403" max="6403" width="17.2578125" customWidth="1"/>
    <col min="6404" max="6404" width="18.47265625" customWidth="1"/>
    <col min="6405" max="6405" width="17.2578125" customWidth="1"/>
    <col min="6406" max="6406" width="12" customWidth="1"/>
    <col min="6407" max="6409" width="16.046875" customWidth="1"/>
    <col min="6410" max="6410" width="13.75390625" customWidth="1"/>
    <col min="6411" max="6411" width="12.67578125" customWidth="1"/>
    <col min="6412" max="6412" width="23.4609375" customWidth="1"/>
    <col min="6657" max="6657" width="4.71875" customWidth="1"/>
    <col min="6658" max="6658" width="38.97265625" customWidth="1"/>
    <col min="6659" max="6659" width="17.2578125" customWidth="1"/>
    <col min="6660" max="6660" width="18.47265625" customWidth="1"/>
    <col min="6661" max="6661" width="17.2578125" customWidth="1"/>
    <col min="6662" max="6662" width="12" customWidth="1"/>
    <col min="6663" max="6665" width="16.046875" customWidth="1"/>
    <col min="6666" max="6666" width="13.75390625" customWidth="1"/>
    <col min="6667" max="6667" width="12.67578125" customWidth="1"/>
    <col min="6668" max="6668" width="23.4609375" customWidth="1"/>
    <col min="6913" max="6913" width="4.71875" customWidth="1"/>
    <col min="6914" max="6914" width="38.97265625" customWidth="1"/>
    <col min="6915" max="6915" width="17.2578125" customWidth="1"/>
    <col min="6916" max="6916" width="18.47265625" customWidth="1"/>
    <col min="6917" max="6917" width="17.2578125" customWidth="1"/>
    <col min="6918" max="6918" width="12" customWidth="1"/>
    <col min="6919" max="6921" width="16.046875" customWidth="1"/>
    <col min="6922" max="6922" width="13.75390625" customWidth="1"/>
    <col min="6923" max="6923" width="12.67578125" customWidth="1"/>
    <col min="6924" max="6924" width="23.4609375" customWidth="1"/>
    <col min="7169" max="7169" width="4.71875" customWidth="1"/>
    <col min="7170" max="7170" width="38.97265625" customWidth="1"/>
    <col min="7171" max="7171" width="17.2578125" customWidth="1"/>
    <col min="7172" max="7172" width="18.47265625" customWidth="1"/>
    <col min="7173" max="7173" width="17.2578125" customWidth="1"/>
    <col min="7174" max="7174" width="12" customWidth="1"/>
    <col min="7175" max="7177" width="16.046875" customWidth="1"/>
    <col min="7178" max="7178" width="13.75390625" customWidth="1"/>
    <col min="7179" max="7179" width="12.67578125" customWidth="1"/>
    <col min="7180" max="7180" width="23.4609375" customWidth="1"/>
    <col min="7425" max="7425" width="4.71875" customWidth="1"/>
    <col min="7426" max="7426" width="38.97265625" customWidth="1"/>
    <col min="7427" max="7427" width="17.2578125" customWidth="1"/>
    <col min="7428" max="7428" width="18.47265625" customWidth="1"/>
    <col min="7429" max="7429" width="17.2578125" customWidth="1"/>
    <col min="7430" max="7430" width="12" customWidth="1"/>
    <col min="7431" max="7433" width="16.046875" customWidth="1"/>
    <col min="7434" max="7434" width="13.75390625" customWidth="1"/>
    <col min="7435" max="7435" width="12.67578125" customWidth="1"/>
    <col min="7436" max="7436" width="23.4609375" customWidth="1"/>
    <col min="7681" max="7681" width="4.71875" customWidth="1"/>
    <col min="7682" max="7682" width="38.97265625" customWidth="1"/>
    <col min="7683" max="7683" width="17.2578125" customWidth="1"/>
    <col min="7684" max="7684" width="18.47265625" customWidth="1"/>
    <col min="7685" max="7685" width="17.2578125" customWidth="1"/>
    <col min="7686" max="7686" width="12" customWidth="1"/>
    <col min="7687" max="7689" width="16.046875" customWidth="1"/>
    <col min="7690" max="7690" width="13.75390625" customWidth="1"/>
    <col min="7691" max="7691" width="12.67578125" customWidth="1"/>
    <col min="7692" max="7692" width="23.4609375" customWidth="1"/>
    <col min="7937" max="7937" width="4.71875" customWidth="1"/>
    <col min="7938" max="7938" width="38.97265625" customWidth="1"/>
    <col min="7939" max="7939" width="17.2578125" customWidth="1"/>
    <col min="7940" max="7940" width="18.47265625" customWidth="1"/>
    <col min="7941" max="7941" width="17.2578125" customWidth="1"/>
    <col min="7942" max="7942" width="12" customWidth="1"/>
    <col min="7943" max="7945" width="16.046875" customWidth="1"/>
    <col min="7946" max="7946" width="13.75390625" customWidth="1"/>
    <col min="7947" max="7947" width="12.67578125" customWidth="1"/>
    <col min="7948" max="7948" width="23.4609375" customWidth="1"/>
    <col min="8193" max="8193" width="4.71875" customWidth="1"/>
    <col min="8194" max="8194" width="38.97265625" customWidth="1"/>
    <col min="8195" max="8195" width="17.2578125" customWidth="1"/>
    <col min="8196" max="8196" width="18.47265625" customWidth="1"/>
    <col min="8197" max="8197" width="17.2578125" customWidth="1"/>
    <col min="8198" max="8198" width="12" customWidth="1"/>
    <col min="8199" max="8201" width="16.046875" customWidth="1"/>
    <col min="8202" max="8202" width="13.75390625" customWidth="1"/>
    <col min="8203" max="8203" width="12.67578125" customWidth="1"/>
    <col min="8204" max="8204" width="23.4609375" customWidth="1"/>
    <col min="8449" max="8449" width="4.71875" customWidth="1"/>
    <col min="8450" max="8450" width="38.97265625" customWidth="1"/>
    <col min="8451" max="8451" width="17.2578125" customWidth="1"/>
    <col min="8452" max="8452" width="18.47265625" customWidth="1"/>
    <col min="8453" max="8453" width="17.2578125" customWidth="1"/>
    <col min="8454" max="8454" width="12" customWidth="1"/>
    <col min="8455" max="8457" width="16.046875" customWidth="1"/>
    <col min="8458" max="8458" width="13.75390625" customWidth="1"/>
    <col min="8459" max="8459" width="12.67578125" customWidth="1"/>
    <col min="8460" max="8460" width="23.4609375" customWidth="1"/>
    <col min="8705" max="8705" width="4.71875" customWidth="1"/>
    <col min="8706" max="8706" width="38.97265625" customWidth="1"/>
    <col min="8707" max="8707" width="17.2578125" customWidth="1"/>
    <col min="8708" max="8708" width="18.47265625" customWidth="1"/>
    <col min="8709" max="8709" width="17.2578125" customWidth="1"/>
    <col min="8710" max="8710" width="12" customWidth="1"/>
    <col min="8711" max="8713" width="16.046875" customWidth="1"/>
    <col min="8714" max="8714" width="13.75390625" customWidth="1"/>
    <col min="8715" max="8715" width="12.67578125" customWidth="1"/>
    <col min="8716" max="8716" width="23.4609375" customWidth="1"/>
    <col min="8961" max="8961" width="4.71875" customWidth="1"/>
    <col min="8962" max="8962" width="38.97265625" customWidth="1"/>
    <col min="8963" max="8963" width="17.2578125" customWidth="1"/>
    <col min="8964" max="8964" width="18.47265625" customWidth="1"/>
    <col min="8965" max="8965" width="17.2578125" customWidth="1"/>
    <col min="8966" max="8966" width="12" customWidth="1"/>
    <col min="8967" max="8969" width="16.046875" customWidth="1"/>
    <col min="8970" max="8970" width="13.75390625" customWidth="1"/>
    <col min="8971" max="8971" width="12.67578125" customWidth="1"/>
    <col min="8972" max="8972" width="23.4609375" customWidth="1"/>
    <col min="9217" max="9217" width="4.71875" customWidth="1"/>
    <col min="9218" max="9218" width="38.97265625" customWidth="1"/>
    <col min="9219" max="9219" width="17.2578125" customWidth="1"/>
    <col min="9220" max="9220" width="18.47265625" customWidth="1"/>
    <col min="9221" max="9221" width="17.2578125" customWidth="1"/>
    <col min="9222" max="9222" width="12" customWidth="1"/>
    <col min="9223" max="9225" width="16.046875" customWidth="1"/>
    <col min="9226" max="9226" width="13.75390625" customWidth="1"/>
    <col min="9227" max="9227" width="12.67578125" customWidth="1"/>
    <col min="9228" max="9228" width="23.4609375" customWidth="1"/>
    <col min="9473" max="9473" width="4.71875" customWidth="1"/>
    <col min="9474" max="9474" width="38.97265625" customWidth="1"/>
    <col min="9475" max="9475" width="17.2578125" customWidth="1"/>
    <col min="9476" max="9476" width="18.47265625" customWidth="1"/>
    <col min="9477" max="9477" width="17.2578125" customWidth="1"/>
    <col min="9478" max="9478" width="12" customWidth="1"/>
    <col min="9479" max="9481" width="16.046875" customWidth="1"/>
    <col min="9482" max="9482" width="13.75390625" customWidth="1"/>
    <col min="9483" max="9483" width="12.67578125" customWidth="1"/>
    <col min="9484" max="9484" width="23.4609375" customWidth="1"/>
    <col min="9729" max="9729" width="4.71875" customWidth="1"/>
    <col min="9730" max="9730" width="38.97265625" customWidth="1"/>
    <col min="9731" max="9731" width="17.2578125" customWidth="1"/>
    <col min="9732" max="9732" width="18.47265625" customWidth="1"/>
    <col min="9733" max="9733" width="17.2578125" customWidth="1"/>
    <col min="9734" max="9734" width="12" customWidth="1"/>
    <col min="9735" max="9737" width="16.046875" customWidth="1"/>
    <col min="9738" max="9738" width="13.75390625" customWidth="1"/>
    <col min="9739" max="9739" width="12.67578125" customWidth="1"/>
    <col min="9740" max="9740" width="23.4609375" customWidth="1"/>
    <col min="9985" max="9985" width="4.71875" customWidth="1"/>
    <col min="9986" max="9986" width="38.97265625" customWidth="1"/>
    <col min="9987" max="9987" width="17.2578125" customWidth="1"/>
    <col min="9988" max="9988" width="18.47265625" customWidth="1"/>
    <col min="9989" max="9989" width="17.2578125" customWidth="1"/>
    <col min="9990" max="9990" width="12" customWidth="1"/>
    <col min="9991" max="9993" width="16.046875" customWidth="1"/>
    <col min="9994" max="9994" width="13.75390625" customWidth="1"/>
    <col min="9995" max="9995" width="12.67578125" customWidth="1"/>
    <col min="9996" max="9996" width="23.4609375" customWidth="1"/>
    <col min="10241" max="10241" width="4.71875" customWidth="1"/>
    <col min="10242" max="10242" width="38.97265625" customWidth="1"/>
    <col min="10243" max="10243" width="17.2578125" customWidth="1"/>
    <col min="10244" max="10244" width="18.47265625" customWidth="1"/>
    <col min="10245" max="10245" width="17.2578125" customWidth="1"/>
    <col min="10246" max="10246" width="12" customWidth="1"/>
    <col min="10247" max="10249" width="16.046875" customWidth="1"/>
    <col min="10250" max="10250" width="13.75390625" customWidth="1"/>
    <col min="10251" max="10251" width="12.67578125" customWidth="1"/>
    <col min="10252" max="10252" width="23.4609375" customWidth="1"/>
    <col min="10497" max="10497" width="4.71875" customWidth="1"/>
    <col min="10498" max="10498" width="38.97265625" customWidth="1"/>
    <col min="10499" max="10499" width="17.2578125" customWidth="1"/>
    <col min="10500" max="10500" width="18.47265625" customWidth="1"/>
    <col min="10501" max="10501" width="17.2578125" customWidth="1"/>
    <col min="10502" max="10502" width="12" customWidth="1"/>
    <col min="10503" max="10505" width="16.046875" customWidth="1"/>
    <col min="10506" max="10506" width="13.75390625" customWidth="1"/>
    <col min="10507" max="10507" width="12.67578125" customWidth="1"/>
    <col min="10508" max="10508" width="23.4609375" customWidth="1"/>
    <col min="10753" max="10753" width="4.71875" customWidth="1"/>
    <col min="10754" max="10754" width="38.97265625" customWidth="1"/>
    <col min="10755" max="10755" width="17.2578125" customWidth="1"/>
    <col min="10756" max="10756" width="18.47265625" customWidth="1"/>
    <col min="10757" max="10757" width="17.2578125" customWidth="1"/>
    <col min="10758" max="10758" width="12" customWidth="1"/>
    <col min="10759" max="10761" width="16.046875" customWidth="1"/>
    <col min="10762" max="10762" width="13.75390625" customWidth="1"/>
    <col min="10763" max="10763" width="12.67578125" customWidth="1"/>
    <col min="10764" max="10764" width="23.4609375" customWidth="1"/>
    <col min="11009" max="11009" width="4.71875" customWidth="1"/>
    <col min="11010" max="11010" width="38.97265625" customWidth="1"/>
    <col min="11011" max="11011" width="17.2578125" customWidth="1"/>
    <col min="11012" max="11012" width="18.47265625" customWidth="1"/>
    <col min="11013" max="11013" width="17.2578125" customWidth="1"/>
    <col min="11014" max="11014" width="12" customWidth="1"/>
    <col min="11015" max="11017" width="16.046875" customWidth="1"/>
    <col min="11018" max="11018" width="13.75390625" customWidth="1"/>
    <col min="11019" max="11019" width="12.67578125" customWidth="1"/>
    <col min="11020" max="11020" width="23.4609375" customWidth="1"/>
    <col min="11265" max="11265" width="4.71875" customWidth="1"/>
    <col min="11266" max="11266" width="38.97265625" customWidth="1"/>
    <col min="11267" max="11267" width="17.2578125" customWidth="1"/>
    <col min="11268" max="11268" width="18.47265625" customWidth="1"/>
    <col min="11269" max="11269" width="17.2578125" customWidth="1"/>
    <col min="11270" max="11270" width="12" customWidth="1"/>
    <col min="11271" max="11273" width="16.046875" customWidth="1"/>
    <col min="11274" max="11274" width="13.75390625" customWidth="1"/>
    <col min="11275" max="11275" width="12.67578125" customWidth="1"/>
    <col min="11276" max="11276" width="23.4609375" customWidth="1"/>
    <col min="11521" max="11521" width="4.71875" customWidth="1"/>
    <col min="11522" max="11522" width="38.97265625" customWidth="1"/>
    <col min="11523" max="11523" width="17.2578125" customWidth="1"/>
    <col min="11524" max="11524" width="18.47265625" customWidth="1"/>
    <col min="11525" max="11525" width="17.2578125" customWidth="1"/>
    <col min="11526" max="11526" width="12" customWidth="1"/>
    <col min="11527" max="11529" width="16.046875" customWidth="1"/>
    <col min="11530" max="11530" width="13.75390625" customWidth="1"/>
    <col min="11531" max="11531" width="12.67578125" customWidth="1"/>
    <col min="11532" max="11532" width="23.4609375" customWidth="1"/>
    <col min="11777" max="11777" width="4.71875" customWidth="1"/>
    <col min="11778" max="11778" width="38.97265625" customWidth="1"/>
    <col min="11779" max="11779" width="17.2578125" customWidth="1"/>
    <col min="11780" max="11780" width="18.47265625" customWidth="1"/>
    <col min="11781" max="11781" width="17.2578125" customWidth="1"/>
    <col min="11782" max="11782" width="12" customWidth="1"/>
    <col min="11783" max="11785" width="16.046875" customWidth="1"/>
    <col min="11786" max="11786" width="13.75390625" customWidth="1"/>
    <col min="11787" max="11787" width="12.67578125" customWidth="1"/>
    <col min="11788" max="11788" width="23.4609375" customWidth="1"/>
    <col min="12033" max="12033" width="4.71875" customWidth="1"/>
    <col min="12034" max="12034" width="38.97265625" customWidth="1"/>
    <col min="12035" max="12035" width="17.2578125" customWidth="1"/>
    <col min="12036" max="12036" width="18.47265625" customWidth="1"/>
    <col min="12037" max="12037" width="17.2578125" customWidth="1"/>
    <col min="12038" max="12038" width="12" customWidth="1"/>
    <col min="12039" max="12041" width="16.046875" customWidth="1"/>
    <col min="12042" max="12042" width="13.75390625" customWidth="1"/>
    <col min="12043" max="12043" width="12.67578125" customWidth="1"/>
    <col min="12044" max="12044" width="23.4609375" customWidth="1"/>
    <col min="12289" max="12289" width="4.71875" customWidth="1"/>
    <col min="12290" max="12290" width="38.97265625" customWidth="1"/>
    <col min="12291" max="12291" width="17.2578125" customWidth="1"/>
    <col min="12292" max="12292" width="18.47265625" customWidth="1"/>
    <col min="12293" max="12293" width="17.2578125" customWidth="1"/>
    <col min="12294" max="12294" width="12" customWidth="1"/>
    <col min="12295" max="12297" width="16.046875" customWidth="1"/>
    <col min="12298" max="12298" width="13.75390625" customWidth="1"/>
    <col min="12299" max="12299" width="12.67578125" customWidth="1"/>
    <col min="12300" max="12300" width="23.4609375" customWidth="1"/>
    <col min="12545" max="12545" width="4.71875" customWidth="1"/>
    <col min="12546" max="12546" width="38.97265625" customWidth="1"/>
    <col min="12547" max="12547" width="17.2578125" customWidth="1"/>
    <col min="12548" max="12548" width="18.47265625" customWidth="1"/>
    <col min="12549" max="12549" width="17.2578125" customWidth="1"/>
    <col min="12550" max="12550" width="12" customWidth="1"/>
    <col min="12551" max="12553" width="16.046875" customWidth="1"/>
    <col min="12554" max="12554" width="13.75390625" customWidth="1"/>
    <col min="12555" max="12555" width="12.67578125" customWidth="1"/>
    <col min="12556" max="12556" width="23.4609375" customWidth="1"/>
    <col min="12801" max="12801" width="4.71875" customWidth="1"/>
    <col min="12802" max="12802" width="38.97265625" customWidth="1"/>
    <col min="12803" max="12803" width="17.2578125" customWidth="1"/>
    <col min="12804" max="12804" width="18.47265625" customWidth="1"/>
    <col min="12805" max="12805" width="17.2578125" customWidth="1"/>
    <col min="12806" max="12806" width="12" customWidth="1"/>
    <col min="12807" max="12809" width="16.046875" customWidth="1"/>
    <col min="12810" max="12810" width="13.75390625" customWidth="1"/>
    <col min="12811" max="12811" width="12.67578125" customWidth="1"/>
    <col min="12812" max="12812" width="23.4609375" customWidth="1"/>
    <col min="13057" max="13057" width="4.71875" customWidth="1"/>
    <col min="13058" max="13058" width="38.97265625" customWidth="1"/>
    <col min="13059" max="13059" width="17.2578125" customWidth="1"/>
    <col min="13060" max="13060" width="18.47265625" customWidth="1"/>
    <col min="13061" max="13061" width="17.2578125" customWidth="1"/>
    <col min="13062" max="13062" width="12" customWidth="1"/>
    <col min="13063" max="13065" width="16.046875" customWidth="1"/>
    <col min="13066" max="13066" width="13.75390625" customWidth="1"/>
    <col min="13067" max="13067" width="12.67578125" customWidth="1"/>
    <col min="13068" max="13068" width="23.4609375" customWidth="1"/>
    <col min="13313" max="13313" width="4.71875" customWidth="1"/>
    <col min="13314" max="13314" width="38.97265625" customWidth="1"/>
    <col min="13315" max="13315" width="17.2578125" customWidth="1"/>
    <col min="13316" max="13316" width="18.47265625" customWidth="1"/>
    <col min="13317" max="13317" width="17.2578125" customWidth="1"/>
    <col min="13318" max="13318" width="12" customWidth="1"/>
    <col min="13319" max="13321" width="16.046875" customWidth="1"/>
    <col min="13322" max="13322" width="13.75390625" customWidth="1"/>
    <col min="13323" max="13323" width="12.67578125" customWidth="1"/>
    <col min="13324" max="13324" width="23.4609375" customWidth="1"/>
    <col min="13569" max="13569" width="4.71875" customWidth="1"/>
    <col min="13570" max="13570" width="38.97265625" customWidth="1"/>
    <col min="13571" max="13571" width="17.2578125" customWidth="1"/>
    <col min="13572" max="13572" width="18.47265625" customWidth="1"/>
    <col min="13573" max="13573" width="17.2578125" customWidth="1"/>
    <col min="13574" max="13574" width="12" customWidth="1"/>
    <col min="13575" max="13577" width="16.046875" customWidth="1"/>
    <col min="13578" max="13578" width="13.75390625" customWidth="1"/>
    <col min="13579" max="13579" width="12.67578125" customWidth="1"/>
    <col min="13580" max="13580" width="23.4609375" customWidth="1"/>
    <col min="13825" max="13825" width="4.71875" customWidth="1"/>
    <col min="13826" max="13826" width="38.97265625" customWidth="1"/>
    <col min="13827" max="13827" width="17.2578125" customWidth="1"/>
    <col min="13828" max="13828" width="18.47265625" customWidth="1"/>
    <col min="13829" max="13829" width="17.2578125" customWidth="1"/>
    <col min="13830" max="13830" width="12" customWidth="1"/>
    <col min="13831" max="13833" width="16.046875" customWidth="1"/>
    <col min="13834" max="13834" width="13.75390625" customWidth="1"/>
    <col min="13835" max="13835" width="12.67578125" customWidth="1"/>
    <col min="13836" max="13836" width="23.4609375" customWidth="1"/>
    <col min="14081" max="14081" width="4.71875" customWidth="1"/>
    <col min="14082" max="14082" width="38.97265625" customWidth="1"/>
    <col min="14083" max="14083" width="17.2578125" customWidth="1"/>
    <col min="14084" max="14084" width="18.47265625" customWidth="1"/>
    <col min="14085" max="14085" width="17.2578125" customWidth="1"/>
    <col min="14086" max="14086" width="12" customWidth="1"/>
    <col min="14087" max="14089" width="16.046875" customWidth="1"/>
    <col min="14090" max="14090" width="13.75390625" customWidth="1"/>
    <col min="14091" max="14091" width="12.67578125" customWidth="1"/>
    <col min="14092" max="14092" width="23.4609375" customWidth="1"/>
    <col min="14337" max="14337" width="4.71875" customWidth="1"/>
    <col min="14338" max="14338" width="38.97265625" customWidth="1"/>
    <col min="14339" max="14339" width="17.2578125" customWidth="1"/>
    <col min="14340" max="14340" width="18.47265625" customWidth="1"/>
    <col min="14341" max="14341" width="17.2578125" customWidth="1"/>
    <col min="14342" max="14342" width="12" customWidth="1"/>
    <col min="14343" max="14345" width="16.046875" customWidth="1"/>
    <col min="14346" max="14346" width="13.75390625" customWidth="1"/>
    <col min="14347" max="14347" width="12.67578125" customWidth="1"/>
    <col min="14348" max="14348" width="23.4609375" customWidth="1"/>
    <col min="14593" max="14593" width="4.71875" customWidth="1"/>
    <col min="14594" max="14594" width="38.97265625" customWidth="1"/>
    <col min="14595" max="14595" width="17.2578125" customWidth="1"/>
    <col min="14596" max="14596" width="18.47265625" customWidth="1"/>
    <col min="14597" max="14597" width="17.2578125" customWidth="1"/>
    <col min="14598" max="14598" width="12" customWidth="1"/>
    <col min="14599" max="14601" width="16.046875" customWidth="1"/>
    <col min="14602" max="14602" width="13.75390625" customWidth="1"/>
    <col min="14603" max="14603" width="12.67578125" customWidth="1"/>
    <col min="14604" max="14604" width="23.4609375" customWidth="1"/>
    <col min="14849" max="14849" width="4.71875" customWidth="1"/>
    <col min="14850" max="14850" width="38.97265625" customWidth="1"/>
    <col min="14851" max="14851" width="17.2578125" customWidth="1"/>
    <col min="14852" max="14852" width="18.47265625" customWidth="1"/>
    <col min="14853" max="14853" width="17.2578125" customWidth="1"/>
    <col min="14854" max="14854" width="12" customWidth="1"/>
    <col min="14855" max="14857" width="16.046875" customWidth="1"/>
    <col min="14858" max="14858" width="13.75390625" customWidth="1"/>
    <col min="14859" max="14859" width="12.67578125" customWidth="1"/>
    <col min="14860" max="14860" width="23.4609375" customWidth="1"/>
    <col min="15105" max="15105" width="4.71875" customWidth="1"/>
    <col min="15106" max="15106" width="38.97265625" customWidth="1"/>
    <col min="15107" max="15107" width="17.2578125" customWidth="1"/>
    <col min="15108" max="15108" width="18.47265625" customWidth="1"/>
    <col min="15109" max="15109" width="17.2578125" customWidth="1"/>
    <col min="15110" max="15110" width="12" customWidth="1"/>
    <col min="15111" max="15113" width="16.046875" customWidth="1"/>
    <col min="15114" max="15114" width="13.75390625" customWidth="1"/>
    <col min="15115" max="15115" width="12.67578125" customWidth="1"/>
    <col min="15116" max="15116" width="23.4609375" customWidth="1"/>
    <col min="15361" max="15361" width="4.71875" customWidth="1"/>
    <col min="15362" max="15362" width="38.97265625" customWidth="1"/>
    <col min="15363" max="15363" width="17.2578125" customWidth="1"/>
    <col min="15364" max="15364" width="18.47265625" customWidth="1"/>
    <col min="15365" max="15365" width="17.2578125" customWidth="1"/>
    <col min="15366" max="15366" width="12" customWidth="1"/>
    <col min="15367" max="15369" width="16.046875" customWidth="1"/>
    <col min="15370" max="15370" width="13.75390625" customWidth="1"/>
    <col min="15371" max="15371" width="12.67578125" customWidth="1"/>
    <col min="15372" max="15372" width="23.4609375" customWidth="1"/>
    <col min="15617" max="15617" width="4.71875" customWidth="1"/>
    <col min="15618" max="15618" width="38.97265625" customWidth="1"/>
    <col min="15619" max="15619" width="17.2578125" customWidth="1"/>
    <col min="15620" max="15620" width="18.47265625" customWidth="1"/>
    <col min="15621" max="15621" width="17.2578125" customWidth="1"/>
    <col min="15622" max="15622" width="12" customWidth="1"/>
    <col min="15623" max="15625" width="16.046875" customWidth="1"/>
    <col min="15626" max="15626" width="13.75390625" customWidth="1"/>
    <col min="15627" max="15627" width="12.67578125" customWidth="1"/>
    <col min="15628" max="15628" width="23.4609375" customWidth="1"/>
    <col min="15873" max="15873" width="4.71875" customWidth="1"/>
    <col min="15874" max="15874" width="38.97265625" customWidth="1"/>
    <col min="15875" max="15875" width="17.2578125" customWidth="1"/>
    <col min="15876" max="15876" width="18.47265625" customWidth="1"/>
    <col min="15877" max="15877" width="17.2578125" customWidth="1"/>
    <col min="15878" max="15878" width="12" customWidth="1"/>
    <col min="15879" max="15881" width="16.046875" customWidth="1"/>
    <col min="15882" max="15882" width="13.75390625" customWidth="1"/>
    <col min="15883" max="15883" width="12.67578125" customWidth="1"/>
    <col min="15884" max="15884" width="23.4609375" customWidth="1"/>
    <col min="16129" max="16129" width="4.71875" customWidth="1"/>
    <col min="16130" max="16130" width="38.97265625" customWidth="1"/>
    <col min="16131" max="16131" width="17.2578125" customWidth="1"/>
    <col min="16132" max="16132" width="18.47265625" customWidth="1"/>
    <col min="16133" max="16133" width="17.2578125" customWidth="1"/>
    <col min="16134" max="16134" width="12" customWidth="1"/>
    <col min="16135" max="16137" width="16.046875" customWidth="1"/>
    <col min="16138" max="16138" width="13.75390625" customWidth="1"/>
    <col min="16139" max="16139" width="12.67578125" customWidth="1"/>
    <col min="16140" max="16140" width="23.4609375" customWidth="1"/>
  </cols>
  <sheetData>
    <row r="1" spans="1:14" ht="20.100000000000001" customHeight="1" x14ac:dyDescent="0.15">
      <c r="A1" s="1" t="s">
        <v>0</v>
      </c>
      <c r="B1" s="1"/>
      <c r="C1" s="2"/>
      <c r="D1" s="2"/>
      <c r="E1" s="2"/>
      <c r="G1" s="2"/>
      <c r="H1" s="2"/>
      <c r="I1" s="2"/>
      <c r="J1" s="2"/>
      <c r="K1" s="2"/>
      <c r="L1" s="3" t="s">
        <v>1</v>
      </c>
      <c r="M1" s="2"/>
      <c r="N1" s="4"/>
    </row>
    <row r="2" spans="1:14" ht="20.100000000000001" customHeight="1" x14ac:dyDescent="0.15">
      <c r="A2" t="s">
        <v>2</v>
      </c>
      <c r="C2" s="2"/>
      <c r="D2" s="2"/>
      <c r="E2" s="2"/>
      <c r="G2" s="2"/>
      <c r="H2" s="2"/>
      <c r="I2" s="2"/>
      <c r="J2" s="2"/>
      <c r="K2" s="2"/>
      <c r="L2" s="5" t="s">
        <v>3</v>
      </c>
      <c r="M2" s="2"/>
      <c r="N2" s="2"/>
    </row>
    <row r="3" spans="1:14" ht="20.100000000000001" customHeight="1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6"/>
      <c r="L3" s="5" t="s">
        <v>5</v>
      </c>
      <c r="M3" s="2"/>
      <c r="N3" s="2"/>
    </row>
    <row r="4" spans="1:14" ht="20.100000000000001" customHeight="1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6"/>
      <c r="L4" s="2"/>
      <c r="M4" s="2"/>
      <c r="N4" s="2"/>
    </row>
    <row r="5" spans="1:14" ht="20.100000000000001" customHeight="1" x14ac:dyDescent="0.15">
      <c r="C5" s="172" t="s">
        <v>508</v>
      </c>
      <c r="D5" s="172"/>
      <c r="E5" s="173"/>
      <c r="F5" s="173"/>
      <c r="G5" s="173"/>
      <c r="H5" s="173"/>
      <c r="I5" s="173"/>
      <c r="J5" s="173"/>
      <c r="K5" s="6"/>
      <c r="L5" s="2"/>
      <c r="M5" s="2"/>
      <c r="N5" s="2"/>
    </row>
    <row r="6" spans="1:14" ht="20.100000000000001" customHeight="1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6"/>
      <c r="L6" s="2"/>
      <c r="M6" s="2"/>
      <c r="N6" s="2"/>
    </row>
    <row r="7" spans="1:14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4" ht="60.75" customHeight="1" thickBot="1" x14ac:dyDescent="0.2">
      <c r="A8" s="174"/>
      <c r="B8" s="168"/>
      <c r="C8" s="175"/>
      <c r="D8" s="169"/>
      <c r="E8" s="168"/>
      <c r="F8" s="169"/>
      <c r="G8" s="168"/>
      <c r="H8" s="171"/>
      <c r="I8" s="169"/>
      <c r="J8" s="169"/>
      <c r="K8" s="169"/>
      <c r="L8" s="164"/>
    </row>
    <row r="9" spans="1:14" s="16" customFormat="1" ht="13.5" thickTop="1" x14ac:dyDescent="0.15">
      <c r="A9" s="17">
        <v>1</v>
      </c>
      <c r="B9" s="7" t="s">
        <v>468</v>
      </c>
      <c r="C9" s="8" t="s">
        <v>466</v>
      </c>
      <c r="D9" s="9" t="s">
        <v>472</v>
      </c>
      <c r="E9" s="10">
        <v>500</v>
      </c>
      <c r="F9" s="11" t="s">
        <v>23</v>
      </c>
      <c r="G9" s="12">
        <v>16000</v>
      </c>
      <c r="H9" s="13">
        <v>0.05</v>
      </c>
      <c r="I9" s="14">
        <f t="shared" ref="I9:I58" si="0">H9*G9</f>
        <v>800</v>
      </c>
      <c r="J9" s="14">
        <f>SUM(G9+I9)*10%</f>
        <v>1680</v>
      </c>
      <c r="K9" s="14">
        <f t="shared" ref="K9:K58" si="1">SUM(J9+I9)</f>
        <v>2480</v>
      </c>
      <c r="L9" s="15" t="s">
        <v>24</v>
      </c>
    </row>
    <row r="10" spans="1:14" s="16" customFormat="1" x14ac:dyDescent="0.15">
      <c r="A10" s="17">
        <v>2</v>
      </c>
      <c r="B10" s="18" t="s">
        <v>25</v>
      </c>
      <c r="C10" s="108" t="s">
        <v>21</v>
      </c>
      <c r="D10" s="20" t="s">
        <v>472</v>
      </c>
      <c r="E10" s="21">
        <v>500</v>
      </c>
      <c r="F10" s="22" t="s">
        <v>27</v>
      </c>
      <c r="G10" s="23">
        <v>250000</v>
      </c>
      <c r="H10" s="24">
        <v>0</v>
      </c>
      <c r="I10" s="25">
        <f t="shared" si="0"/>
        <v>0</v>
      </c>
      <c r="J10" s="25">
        <f>SUM(G10+I10)*0%</f>
        <v>0</v>
      </c>
      <c r="K10" s="25">
        <f t="shared" si="1"/>
        <v>0</v>
      </c>
      <c r="L10" s="26" t="s">
        <v>24</v>
      </c>
    </row>
    <row r="11" spans="1:14" s="16" customFormat="1" x14ac:dyDescent="0.15">
      <c r="A11" s="17">
        <v>3</v>
      </c>
      <c r="B11" s="18" t="s">
        <v>28</v>
      </c>
      <c r="C11" s="19" t="s">
        <v>26</v>
      </c>
      <c r="D11" s="20" t="s">
        <v>472</v>
      </c>
      <c r="E11" s="21">
        <v>500</v>
      </c>
      <c r="F11" s="22" t="s">
        <v>27</v>
      </c>
      <c r="G11" s="23">
        <v>250000</v>
      </c>
      <c r="H11" s="24">
        <v>0</v>
      </c>
      <c r="I11" s="25">
        <f t="shared" si="0"/>
        <v>0</v>
      </c>
      <c r="J11" s="25">
        <f>SUM(G11+I11)*0%</f>
        <v>0</v>
      </c>
      <c r="K11" s="25">
        <f t="shared" si="1"/>
        <v>0</v>
      </c>
      <c r="L11" s="26" t="s">
        <v>24</v>
      </c>
    </row>
    <row r="12" spans="1:14" s="16" customFormat="1" x14ac:dyDescent="0.15">
      <c r="A12" s="17">
        <v>4</v>
      </c>
      <c r="B12" s="27" t="s">
        <v>29</v>
      </c>
      <c r="C12" s="28" t="s">
        <v>30</v>
      </c>
      <c r="D12" s="28" t="s">
        <v>472</v>
      </c>
      <c r="E12" s="29">
        <v>1000</v>
      </c>
      <c r="F12" s="30" t="s">
        <v>31</v>
      </c>
      <c r="G12" s="31">
        <v>30000</v>
      </c>
      <c r="H12" s="32">
        <v>0</v>
      </c>
      <c r="I12" s="25">
        <f t="shared" si="0"/>
        <v>0</v>
      </c>
      <c r="J12" s="25">
        <f>SUM(G12+I12)*10%</f>
        <v>3000</v>
      </c>
      <c r="K12" s="25">
        <f t="shared" si="1"/>
        <v>3000</v>
      </c>
      <c r="L12" s="26" t="s">
        <v>24</v>
      </c>
    </row>
    <row r="13" spans="1:14" s="16" customFormat="1" x14ac:dyDescent="0.15">
      <c r="A13" s="17">
        <v>5</v>
      </c>
      <c r="B13" s="27" t="s">
        <v>32</v>
      </c>
      <c r="C13" s="28" t="s">
        <v>33</v>
      </c>
      <c r="D13" s="20" t="s">
        <v>472</v>
      </c>
      <c r="E13" s="33">
        <v>500</v>
      </c>
      <c r="F13" s="22" t="s">
        <v>23</v>
      </c>
      <c r="G13" s="31">
        <v>2500</v>
      </c>
      <c r="H13" s="24">
        <v>0.25</v>
      </c>
      <c r="I13" s="25">
        <f t="shared" si="0"/>
        <v>625</v>
      </c>
      <c r="J13" s="25">
        <f>SUM(G13+I13)*10%</f>
        <v>312.5</v>
      </c>
      <c r="K13" s="25">
        <f t="shared" si="1"/>
        <v>937.5</v>
      </c>
      <c r="L13" s="26" t="s">
        <v>24</v>
      </c>
    </row>
    <row r="14" spans="1:14" s="16" customFormat="1" x14ac:dyDescent="0.15">
      <c r="A14" s="17">
        <v>6</v>
      </c>
      <c r="B14" s="18" t="s">
        <v>34</v>
      </c>
      <c r="C14" s="19" t="s">
        <v>35</v>
      </c>
      <c r="D14" s="20" t="s">
        <v>472</v>
      </c>
      <c r="E14" s="21">
        <v>2000</v>
      </c>
      <c r="F14" s="22" t="s">
        <v>36</v>
      </c>
      <c r="G14" s="23">
        <v>50000</v>
      </c>
      <c r="H14" s="24">
        <v>0.25</v>
      </c>
      <c r="I14" s="25">
        <f t="shared" si="0"/>
        <v>12500</v>
      </c>
      <c r="J14" s="25">
        <f>SUM(G14+I14)*0%</f>
        <v>0</v>
      </c>
      <c r="K14" s="25">
        <f t="shared" si="1"/>
        <v>12500</v>
      </c>
      <c r="L14" s="26" t="s">
        <v>24</v>
      </c>
    </row>
    <row r="15" spans="1:14" s="16" customFormat="1" ht="11.25" customHeight="1" x14ac:dyDescent="0.15">
      <c r="A15" s="17">
        <v>7</v>
      </c>
      <c r="B15" s="18" t="s">
        <v>413</v>
      </c>
      <c r="C15" s="19" t="s">
        <v>35</v>
      </c>
      <c r="D15" s="20" t="s">
        <v>472</v>
      </c>
      <c r="E15" s="21">
        <v>2000</v>
      </c>
      <c r="F15" s="22" t="s">
        <v>36</v>
      </c>
      <c r="G15" s="23">
        <v>50000</v>
      </c>
      <c r="H15" s="24">
        <v>0.25</v>
      </c>
      <c r="I15" s="25">
        <f t="shared" si="0"/>
        <v>12500</v>
      </c>
      <c r="J15" s="25">
        <f>SUM(G15+I15)*0%</f>
        <v>0</v>
      </c>
      <c r="K15" s="25">
        <f t="shared" si="1"/>
        <v>12500</v>
      </c>
      <c r="L15" s="26" t="s">
        <v>24</v>
      </c>
    </row>
    <row r="16" spans="1:14" s="16" customFormat="1" ht="11.25" customHeight="1" x14ac:dyDescent="0.15">
      <c r="A16" s="17">
        <v>8</v>
      </c>
      <c r="B16" s="18" t="s">
        <v>37</v>
      </c>
      <c r="C16" s="19" t="s">
        <v>38</v>
      </c>
      <c r="D16" s="20" t="s">
        <v>472</v>
      </c>
      <c r="E16" s="18">
        <v>800</v>
      </c>
      <c r="F16" s="22" t="s">
        <v>23</v>
      </c>
      <c r="G16" s="23">
        <v>500000</v>
      </c>
      <c r="H16" s="24">
        <v>0.2</v>
      </c>
      <c r="I16" s="25">
        <f t="shared" si="0"/>
        <v>100000</v>
      </c>
      <c r="J16" s="25">
        <f>SUM(G16+I16)*0%</f>
        <v>0</v>
      </c>
      <c r="K16" s="25">
        <f t="shared" si="1"/>
        <v>100000</v>
      </c>
      <c r="L16" s="26" t="s">
        <v>24</v>
      </c>
    </row>
    <row r="17" spans="1:12" s="16" customFormat="1" ht="11.25" customHeight="1" x14ac:dyDescent="0.15">
      <c r="A17" s="17">
        <v>9</v>
      </c>
      <c r="B17" s="18" t="s">
        <v>39</v>
      </c>
      <c r="C17" s="19" t="s">
        <v>40</v>
      </c>
      <c r="D17" s="20" t="s">
        <v>472</v>
      </c>
      <c r="E17" s="21">
        <v>2000</v>
      </c>
      <c r="F17" s="22" t="s">
        <v>36</v>
      </c>
      <c r="G17" s="23">
        <v>40000</v>
      </c>
      <c r="H17" s="24">
        <v>0.25</v>
      </c>
      <c r="I17" s="25">
        <f t="shared" si="0"/>
        <v>10000</v>
      </c>
      <c r="J17" s="25">
        <f>SUM(G17+I17)*0%</f>
        <v>0</v>
      </c>
      <c r="K17" s="25">
        <f t="shared" si="1"/>
        <v>10000</v>
      </c>
      <c r="L17" s="26" t="s">
        <v>24</v>
      </c>
    </row>
    <row r="18" spans="1:12" s="16" customFormat="1" ht="11.25" customHeight="1" x14ac:dyDescent="0.15">
      <c r="A18" s="17">
        <v>10</v>
      </c>
      <c r="B18" s="18" t="s">
        <v>41</v>
      </c>
      <c r="C18" s="19" t="s">
        <v>469</v>
      </c>
      <c r="D18" s="20" t="s">
        <v>472</v>
      </c>
      <c r="E18" s="21">
        <v>2000</v>
      </c>
      <c r="F18" s="22" t="s">
        <v>27</v>
      </c>
      <c r="G18" s="23">
        <v>40000</v>
      </c>
      <c r="H18" s="24">
        <v>0</v>
      </c>
      <c r="I18" s="25">
        <f t="shared" si="0"/>
        <v>0</v>
      </c>
      <c r="J18" s="25">
        <f>SUM(G18+I18)*0%</f>
        <v>0</v>
      </c>
      <c r="K18" s="25">
        <f t="shared" si="1"/>
        <v>0</v>
      </c>
      <c r="L18" s="26" t="s">
        <v>24</v>
      </c>
    </row>
    <row r="19" spans="1:12" s="16" customFormat="1" ht="11.25" customHeight="1" x14ac:dyDescent="0.15">
      <c r="A19" s="17">
        <v>11</v>
      </c>
      <c r="B19" s="27" t="s">
        <v>42</v>
      </c>
      <c r="C19" s="28" t="s">
        <v>40</v>
      </c>
      <c r="D19" s="20" t="s">
        <v>472</v>
      </c>
      <c r="E19" s="33">
        <v>2000</v>
      </c>
      <c r="F19" s="22" t="s">
        <v>36</v>
      </c>
      <c r="G19" s="31">
        <v>200000</v>
      </c>
      <c r="H19" s="24">
        <v>0.25</v>
      </c>
      <c r="I19" s="25">
        <f t="shared" si="0"/>
        <v>50000</v>
      </c>
      <c r="J19" s="25">
        <f>SUM(G19+I19)*10%</f>
        <v>25000</v>
      </c>
      <c r="K19" s="25">
        <f t="shared" si="1"/>
        <v>75000</v>
      </c>
      <c r="L19" s="26" t="s">
        <v>24</v>
      </c>
    </row>
    <row r="20" spans="1:12" s="16" customFormat="1" ht="11.25" customHeight="1" x14ac:dyDescent="0.15">
      <c r="A20" s="17">
        <v>12</v>
      </c>
      <c r="B20" s="27" t="s">
        <v>43</v>
      </c>
      <c r="C20" s="28" t="s">
        <v>44</v>
      </c>
      <c r="D20" s="20" t="s">
        <v>472</v>
      </c>
      <c r="E20" s="33">
        <v>1000</v>
      </c>
      <c r="F20" s="22" t="s">
        <v>36</v>
      </c>
      <c r="G20" s="31">
        <v>8000</v>
      </c>
      <c r="H20" s="24">
        <v>0</v>
      </c>
      <c r="I20" s="25">
        <f t="shared" si="0"/>
        <v>0</v>
      </c>
      <c r="J20" s="25">
        <f>SUM(G20+I20)*0%</f>
        <v>0</v>
      </c>
      <c r="K20" s="25">
        <f t="shared" si="1"/>
        <v>0</v>
      </c>
      <c r="L20" s="26" t="s">
        <v>24</v>
      </c>
    </row>
    <row r="21" spans="1:12" s="16" customFormat="1" ht="12" customHeight="1" x14ac:dyDescent="0.15">
      <c r="A21" s="17">
        <v>13</v>
      </c>
      <c r="B21" s="27" t="s">
        <v>45</v>
      </c>
      <c r="C21" s="28" t="s">
        <v>46</v>
      </c>
      <c r="D21" s="28" t="s">
        <v>472</v>
      </c>
      <c r="E21" s="29">
        <v>1000</v>
      </c>
      <c r="F21" s="30" t="s">
        <v>36</v>
      </c>
      <c r="G21" s="31">
        <v>5000</v>
      </c>
      <c r="H21" s="32">
        <v>0.2</v>
      </c>
      <c r="I21" s="25">
        <f t="shared" si="0"/>
        <v>1000</v>
      </c>
      <c r="J21" s="25">
        <f t="shared" ref="J21:J26" si="2">SUM(G21+I21)*10%</f>
        <v>600</v>
      </c>
      <c r="K21" s="25">
        <f t="shared" si="1"/>
        <v>1600</v>
      </c>
      <c r="L21" s="26" t="s">
        <v>24</v>
      </c>
    </row>
    <row r="22" spans="1:12" s="16" customFormat="1" ht="11.25" customHeight="1" x14ac:dyDescent="0.15">
      <c r="A22" s="17">
        <v>14</v>
      </c>
      <c r="B22" s="27" t="s">
        <v>47</v>
      </c>
      <c r="C22" s="28" t="s">
        <v>48</v>
      </c>
      <c r="D22" s="28" t="s">
        <v>472</v>
      </c>
      <c r="E22" s="29">
        <v>20000</v>
      </c>
      <c r="F22" s="30" t="s">
        <v>23</v>
      </c>
      <c r="G22" s="25">
        <v>4000</v>
      </c>
      <c r="H22" s="32">
        <v>0.2</v>
      </c>
      <c r="I22" s="25">
        <f t="shared" si="0"/>
        <v>800</v>
      </c>
      <c r="J22" s="25">
        <f t="shared" si="2"/>
        <v>480</v>
      </c>
      <c r="K22" s="25">
        <f t="shared" si="1"/>
        <v>1280</v>
      </c>
      <c r="L22" s="26" t="s">
        <v>50</v>
      </c>
    </row>
    <row r="23" spans="1:12" s="16" customFormat="1" ht="11.25" customHeight="1" x14ac:dyDescent="0.15">
      <c r="A23" s="17">
        <v>15</v>
      </c>
      <c r="B23" s="27" t="s">
        <v>51</v>
      </c>
      <c r="C23" s="28" t="s">
        <v>52</v>
      </c>
      <c r="D23" s="28" t="s">
        <v>472</v>
      </c>
      <c r="E23" s="29">
        <v>10000</v>
      </c>
      <c r="F23" s="30" t="s">
        <v>23</v>
      </c>
      <c r="G23" s="31">
        <v>5000</v>
      </c>
      <c r="H23" s="32">
        <v>0.05</v>
      </c>
      <c r="I23" s="25">
        <f t="shared" si="0"/>
        <v>250</v>
      </c>
      <c r="J23" s="25">
        <f t="shared" si="2"/>
        <v>525</v>
      </c>
      <c r="K23" s="25">
        <f t="shared" si="1"/>
        <v>775</v>
      </c>
      <c r="L23" s="26" t="s">
        <v>50</v>
      </c>
    </row>
    <row r="24" spans="1:12" s="16" customFormat="1" ht="11.25" customHeight="1" x14ac:dyDescent="0.15">
      <c r="A24" s="17">
        <v>16</v>
      </c>
      <c r="B24" s="27" t="s">
        <v>53</v>
      </c>
      <c r="C24" s="28" t="s">
        <v>54</v>
      </c>
      <c r="D24" s="28" t="s">
        <v>472</v>
      </c>
      <c r="E24" s="29">
        <v>20000</v>
      </c>
      <c r="F24" s="30" t="s">
        <v>23</v>
      </c>
      <c r="G24" s="25">
        <v>4000</v>
      </c>
      <c r="H24" s="32">
        <v>0.2</v>
      </c>
      <c r="I24" s="25">
        <f t="shared" si="0"/>
        <v>800</v>
      </c>
      <c r="J24" s="25">
        <f t="shared" si="2"/>
        <v>480</v>
      </c>
      <c r="K24" s="25">
        <f t="shared" si="1"/>
        <v>1280</v>
      </c>
      <c r="L24" s="26" t="s">
        <v>50</v>
      </c>
    </row>
    <row r="25" spans="1:12" s="16" customFormat="1" ht="11.25" customHeight="1" x14ac:dyDescent="0.15">
      <c r="A25" s="17">
        <v>17</v>
      </c>
      <c r="B25" s="27" t="s">
        <v>449</v>
      </c>
      <c r="C25" s="28" t="s">
        <v>520</v>
      </c>
      <c r="D25" s="28" t="s">
        <v>472</v>
      </c>
      <c r="E25" s="29">
        <v>500</v>
      </c>
      <c r="F25" s="30" t="s">
        <v>23</v>
      </c>
      <c r="G25" s="25">
        <v>4000</v>
      </c>
      <c r="H25" s="24">
        <v>0</v>
      </c>
      <c r="I25" s="25">
        <f t="shared" si="0"/>
        <v>0</v>
      </c>
      <c r="J25" s="25">
        <f t="shared" si="2"/>
        <v>400</v>
      </c>
      <c r="K25" s="25">
        <f t="shared" si="1"/>
        <v>400</v>
      </c>
      <c r="L25" s="26" t="s">
        <v>24</v>
      </c>
    </row>
    <row r="26" spans="1:12" s="16" customFormat="1" ht="11.25" customHeight="1" x14ac:dyDescent="0.15">
      <c r="A26" s="17">
        <v>18</v>
      </c>
      <c r="B26" s="78" t="s">
        <v>521</v>
      </c>
      <c r="C26" s="28" t="s">
        <v>522</v>
      </c>
      <c r="D26" s="28" t="s">
        <v>472</v>
      </c>
      <c r="E26" s="33">
        <v>300</v>
      </c>
      <c r="F26" s="30" t="s">
        <v>23</v>
      </c>
      <c r="G26" s="31">
        <v>5000</v>
      </c>
      <c r="H26" s="24">
        <v>0.05</v>
      </c>
      <c r="I26" s="25">
        <f t="shared" si="0"/>
        <v>250</v>
      </c>
      <c r="J26" s="25">
        <f t="shared" si="2"/>
        <v>525</v>
      </c>
      <c r="K26" s="25">
        <f t="shared" si="1"/>
        <v>775</v>
      </c>
      <c r="L26" s="26" t="s">
        <v>24</v>
      </c>
    </row>
    <row r="27" spans="1:12" s="16" customFormat="1" ht="11.25" customHeight="1" x14ac:dyDescent="0.15">
      <c r="A27" s="17">
        <v>19</v>
      </c>
      <c r="B27" s="27" t="s">
        <v>420</v>
      </c>
      <c r="C27" s="28" t="s">
        <v>421</v>
      </c>
      <c r="D27" s="28" t="s">
        <v>472</v>
      </c>
      <c r="E27" s="29">
        <v>6000</v>
      </c>
      <c r="F27" s="30" t="s">
        <v>23</v>
      </c>
      <c r="G27" s="25">
        <v>90000</v>
      </c>
      <c r="H27" s="32">
        <v>0.2</v>
      </c>
      <c r="I27" s="25">
        <f t="shared" si="0"/>
        <v>18000</v>
      </c>
      <c r="J27" s="25">
        <f>SUM(G27+I27)*0%</f>
        <v>0</v>
      </c>
      <c r="K27" s="25">
        <f t="shared" si="1"/>
        <v>18000</v>
      </c>
      <c r="L27" s="26" t="s">
        <v>24</v>
      </c>
    </row>
    <row r="28" spans="1:12" s="16" customFormat="1" ht="11.25" customHeight="1" x14ac:dyDescent="0.15">
      <c r="A28" s="17">
        <v>20</v>
      </c>
      <c r="B28" s="27" t="s">
        <v>55</v>
      </c>
      <c r="C28" s="28" t="s">
        <v>56</v>
      </c>
      <c r="D28" s="20" t="s">
        <v>472</v>
      </c>
      <c r="E28" s="33">
        <v>10000</v>
      </c>
      <c r="F28" s="22" t="s">
        <v>57</v>
      </c>
      <c r="G28" s="31">
        <v>5000</v>
      </c>
      <c r="H28" s="24">
        <v>0</v>
      </c>
      <c r="I28" s="25">
        <f t="shared" si="0"/>
        <v>0</v>
      </c>
      <c r="J28" s="25">
        <f>SUM(G28+I28)*10%</f>
        <v>500</v>
      </c>
      <c r="K28" s="25">
        <f t="shared" si="1"/>
        <v>500</v>
      </c>
      <c r="L28" s="26" t="s">
        <v>24</v>
      </c>
    </row>
    <row r="29" spans="1:12" s="16" customFormat="1" ht="11.25" customHeight="1" x14ac:dyDescent="0.15">
      <c r="A29" s="17">
        <v>21</v>
      </c>
      <c r="B29" s="27" t="s">
        <v>58</v>
      </c>
      <c r="C29" s="28" t="s">
        <v>59</v>
      </c>
      <c r="D29" s="28" t="s">
        <v>472</v>
      </c>
      <c r="E29" s="29">
        <v>150000</v>
      </c>
      <c r="F29" s="30" t="s">
        <v>60</v>
      </c>
      <c r="G29" s="31">
        <v>250000</v>
      </c>
      <c r="H29" s="32">
        <v>0.05</v>
      </c>
      <c r="I29" s="25">
        <f t="shared" si="0"/>
        <v>12500</v>
      </c>
      <c r="J29" s="25">
        <f>SUM(G29+I29)*0%</f>
        <v>0</v>
      </c>
      <c r="K29" s="25">
        <f t="shared" si="1"/>
        <v>12500</v>
      </c>
      <c r="L29" s="26" t="s">
        <v>24</v>
      </c>
    </row>
    <row r="30" spans="1:12" s="16" customFormat="1" x14ac:dyDescent="0.15">
      <c r="A30" s="17">
        <v>22</v>
      </c>
      <c r="B30" s="27" t="s">
        <v>536</v>
      </c>
      <c r="C30" s="28" t="s">
        <v>62</v>
      </c>
      <c r="D30" s="28" t="s">
        <v>472</v>
      </c>
      <c r="E30" s="29">
        <v>5000</v>
      </c>
      <c r="F30" s="30" t="s">
        <v>63</v>
      </c>
      <c r="G30" s="25">
        <v>2500</v>
      </c>
      <c r="H30" s="32">
        <v>0.2</v>
      </c>
      <c r="I30" s="25">
        <f t="shared" si="0"/>
        <v>500</v>
      </c>
      <c r="J30" s="25">
        <f>SUM(G30+I30)*10%</f>
        <v>300</v>
      </c>
      <c r="K30" s="25">
        <f t="shared" si="1"/>
        <v>800</v>
      </c>
      <c r="L30" s="26" t="s">
        <v>24</v>
      </c>
    </row>
    <row r="31" spans="1:12" s="16" customFormat="1" x14ac:dyDescent="0.15">
      <c r="A31" s="17">
        <v>23</v>
      </c>
      <c r="B31" s="18" t="s">
        <v>537</v>
      </c>
      <c r="C31" s="28" t="s">
        <v>65</v>
      </c>
      <c r="D31" s="20" t="s">
        <v>472</v>
      </c>
      <c r="E31" s="21">
        <v>10000</v>
      </c>
      <c r="F31" s="22" t="s">
        <v>23</v>
      </c>
      <c r="G31" s="23">
        <v>20000</v>
      </c>
      <c r="H31" s="24">
        <v>0</v>
      </c>
      <c r="I31" s="25">
        <f t="shared" si="0"/>
        <v>0</v>
      </c>
      <c r="J31" s="25">
        <f>SUM(G31+I31)*10%</f>
        <v>2000</v>
      </c>
      <c r="K31" s="25">
        <f t="shared" si="1"/>
        <v>2000</v>
      </c>
      <c r="L31" s="26" t="s">
        <v>24</v>
      </c>
    </row>
    <row r="32" spans="1:12" s="16" customFormat="1" x14ac:dyDescent="0.15">
      <c r="A32" s="17">
        <v>24</v>
      </c>
      <c r="B32" s="27" t="s">
        <v>66</v>
      </c>
      <c r="C32" s="28" t="s">
        <v>56</v>
      </c>
      <c r="D32" s="28" t="s">
        <v>472</v>
      </c>
      <c r="E32" s="29">
        <v>2500</v>
      </c>
      <c r="F32" s="30" t="s">
        <v>36</v>
      </c>
      <c r="G32" s="31">
        <v>20000</v>
      </c>
      <c r="H32" s="32">
        <v>0</v>
      </c>
      <c r="I32" s="25">
        <f t="shared" si="0"/>
        <v>0</v>
      </c>
      <c r="J32" s="25">
        <f>SUM(G32+I32)*0%</f>
        <v>0</v>
      </c>
      <c r="K32" s="25">
        <f t="shared" si="1"/>
        <v>0</v>
      </c>
      <c r="L32" s="26" t="s">
        <v>24</v>
      </c>
    </row>
    <row r="33" spans="1:12" s="16" customFormat="1" x14ac:dyDescent="0.15">
      <c r="A33" s="17">
        <v>25</v>
      </c>
      <c r="B33" s="27" t="s">
        <v>67</v>
      </c>
      <c r="C33" s="28" t="s">
        <v>68</v>
      </c>
      <c r="D33" s="20" t="s">
        <v>472</v>
      </c>
      <c r="E33" s="33">
        <v>1000</v>
      </c>
      <c r="F33" s="22" t="s">
        <v>23</v>
      </c>
      <c r="G33" s="31">
        <v>15000</v>
      </c>
      <c r="H33" s="24">
        <v>0.2</v>
      </c>
      <c r="I33" s="25">
        <f t="shared" si="0"/>
        <v>3000</v>
      </c>
      <c r="J33" s="25">
        <f>SUM(G33+I33)*10%</f>
        <v>1800</v>
      </c>
      <c r="K33" s="25">
        <f t="shared" si="1"/>
        <v>4800</v>
      </c>
      <c r="L33" s="26" t="s">
        <v>24</v>
      </c>
    </row>
    <row r="34" spans="1:12" s="16" customFormat="1" x14ac:dyDescent="0.15">
      <c r="A34" s="17">
        <v>26</v>
      </c>
      <c r="B34" s="27" t="s">
        <v>69</v>
      </c>
      <c r="C34" s="19" t="s">
        <v>70</v>
      </c>
      <c r="D34" s="19" t="s">
        <v>472</v>
      </c>
      <c r="E34" s="29">
        <v>200</v>
      </c>
      <c r="F34" s="22" t="s">
        <v>23</v>
      </c>
      <c r="G34" s="31">
        <v>2000</v>
      </c>
      <c r="H34" s="24">
        <v>0.3</v>
      </c>
      <c r="I34" s="25">
        <f t="shared" si="0"/>
        <v>600</v>
      </c>
      <c r="J34" s="25">
        <f>SUM(G34+I34)*10%</f>
        <v>260</v>
      </c>
      <c r="K34" s="25">
        <f t="shared" si="1"/>
        <v>860</v>
      </c>
      <c r="L34" s="26" t="s">
        <v>24</v>
      </c>
    </row>
    <row r="35" spans="1:12" s="16" customFormat="1" x14ac:dyDescent="0.15">
      <c r="A35" s="17">
        <v>27</v>
      </c>
      <c r="B35" s="27" t="s">
        <v>71</v>
      </c>
      <c r="C35" s="28" t="s">
        <v>72</v>
      </c>
      <c r="D35" s="28" t="s">
        <v>472</v>
      </c>
      <c r="E35" s="29">
        <v>1000</v>
      </c>
      <c r="F35" s="30" t="s">
        <v>23</v>
      </c>
      <c r="G35" s="31">
        <v>5000</v>
      </c>
      <c r="H35" s="32">
        <v>0.05</v>
      </c>
      <c r="I35" s="25">
        <f t="shared" si="0"/>
        <v>250</v>
      </c>
      <c r="J35" s="25">
        <f>SUM(G35+I35)*0%</f>
        <v>0</v>
      </c>
      <c r="K35" s="25">
        <f t="shared" si="1"/>
        <v>250</v>
      </c>
      <c r="L35" s="26" t="s">
        <v>24</v>
      </c>
    </row>
    <row r="36" spans="1:12" s="16" customFormat="1" x14ac:dyDescent="0.15">
      <c r="A36" s="17">
        <v>28</v>
      </c>
      <c r="B36" s="18" t="s">
        <v>73</v>
      </c>
      <c r="C36" s="28" t="s">
        <v>74</v>
      </c>
      <c r="D36" s="20" t="s">
        <v>472</v>
      </c>
      <c r="E36" s="21">
        <v>5000</v>
      </c>
      <c r="F36" s="22" t="s">
        <v>36</v>
      </c>
      <c r="G36" s="23">
        <v>250</v>
      </c>
      <c r="H36" s="24">
        <v>0.2</v>
      </c>
      <c r="I36" s="25">
        <f t="shared" si="0"/>
        <v>50</v>
      </c>
      <c r="J36" s="25">
        <f>SUM(G36+I36)*10%</f>
        <v>30</v>
      </c>
      <c r="K36" s="25">
        <f t="shared" si="1"/>
        <v>80</v>
      </c>
      <c r="L36" s="26" t="s">
        <v>24</v>
      </c>
    </row>
    <row r="37" spans="1:12" s="16" customFormat="1" x14ac:dyDescent="0.15">
      <c r="A37" s="17">
        <v>29</v>
      </c>
      <c r="B37" s="18" t="s">
        <v>75</v>
      </c>
      <c r="C37" s="28" t="s">
        <v>76</v>
      </c>
      <c r="D37" s="20" t="s">
        <v>472</v>
      </c>
      <c r="E37" s="21">
        <v>5000</v>
      </c>
      <c r="F37" s="22" t="s">
        <v>77</v>
      </c>
      <c r="G37" s="23">
        <v>100000</v>
      </c>
      <c r="H37" s="24">
        <v>0</v>
      </c>
      <c r="I37" s="25">
        <f t="shared" si="0"/>
        <v>0</v>
      </c>
      <c r="J37" s="25">
        <f>SUM(G37+I37)*0%</f>
        <v>0</v>
      </c>
      <c r="K37" s="25">
        <f t="shared" si="1"/>
        <v>0</v>
      </c>
      <c r="L37" s="26" t="s">
        <v>24</v>
      </c>
    </row>
    <row r="38" spans="1:12" s="16" customFormat="1" x14ac:dyDescent="0.15">
      <c r="A38" s="17">
        <v>30</v>
      </c>
      <c r="B38" s="27" t="s">
        <v>78</v>
      </c>
      <c r="C38" s="28" t="s">
        <v>79</v>
      </c>
      <c r="D38" s="28" t="s">
        <v>472</v>
      </c>
      <c r="E38" s="29">
        <v>500</v>
      </c>
      <c r="F38" s="30" t="s">
        <v>23</v>
      </c>
      <c r="G38" s="31">
        <v>200000</v>
      </c>
      <c r="H38" s="32">
        <v>0</v>
      </c>
      <c r="I38" s="25">
        <f t="shared" si="0"/>
        <v>0</v>
      </c>
      <c r="J38" s="25">
        <f>SUM(G38+I38)*0%</f>
        <v>0</v>
      </c>
      <c r="K38" s="25">
        <f t="shared" si="1"/>
        <v>0</v>
      </c>
      <c r="L38" s="26" t="s">
        <v>24</v>
      </c>
    </row>
    <row r="39" spans="1:12" s="16" customFormat="1" x14ac:dyDescent="0.15">
      <c r="A39" s="17">
        <v>31</v>
      </c>
      <c r="B39" s="27" t="s">
        <v>80</v>
      </c>
      <c r="C39" s="28" t="s">
        <v>81</v>
      </c>
      <c r="D39" s="28" t="s">
        <v>472</v>
      </c>
      <c r="E39" s="29">
        <v>100</v>
      </c>
      <c r="F39" s="30" t="s">
        <v>23</v>
      </c>
      <c r="G39" s="25">
        <v>10000</v>
      </c>
      <c r="H39" s="32">
        <v>0.2</v>
      </c>
      <c r="I39" s="25">
        <f t="shared" si="0"/>
        <v>2000</v>
      </c>
      <c r="J39" s="25">
        <f>SUM(G39+I39)*10%</f>
        <v>1200</v>
      </c>
      <c r="K39" s="25">
        <f t="shared" si="1"/>
        <v>3200</v>
      </c>
      <c r="L39" s="26" t="s">
        <v>50</v>
      </c>
    </row>
    <row r="40" spans="1:12" s="16" customFormat="1" x14ac:dyDescent="0.15">
      <c r="A40" s="17">
        <v>32</v>
      </c>
      <c r="B40" s="27" t="s">
        <v>82</v>
      </c>
      <c r="C40" s="19" t="s">
        <v>83</v>
      </c>
      <c r="D40" s="19" t="s">
        <v>472</v>
      </c>
      <c r="E40" s="29">
        <v>3000</v>
      </c>
      <c r="F40" s="22" t="s">
        <v>77</v>
      </c>
      <c r="G40" s="31">
        <v>1500</v>
      </c>
      <c r="H40" s="24">
        <v>0</v>
      </c>
      <c r="I40" s="25">
        <f t="shared" si="0"/>
        <v>0</v>
      </c>
      <c r="J40" s="25">
        <f>SUM(G40+I40)*10%</f>
        <v>150</v>
      </c>
      <c r="K40" s="25">
        <f t="shared" si="1"/>
        <v>150</v>
      </c>
      <c r="L40" s="26" t="s">
        <v>24</v>
      </c>
    </row>
    <row r="41" spans="1:12" s="16" customFormat="1" ht="11.25" customHeight="1" x14ac:dyDescent="0.15">
      <c r="A41" s="17">
        <v>33</v>
      </c>
      <c r="B41" s="27" t="s">
        <v>540</v>
      </c>
      <c r="C41" s="28" t="s">
        <v>85</v>
      </c>
      <c r="D41" s="28" t="s">
        <v>472</v>
      </c>
      <c r="E41" s="29">
        <v>1000</v>
      </c>
      <c r="F41" s="30" t="s">
        <v>23</v>
      </c>
      <c r="G41" s="31">
        <v>5000</v>
      </c>
      <c r="H41" s="32">
        <v>0.15</v>
      </c>
      <c r="I41" s="25">
        <f t="shared" si="0"/>
        <v>750</v>
      </c>
      <c r="J41" s="25">
        <f>SUM(G41+I41)*10%</f>
        <v>575</v>
      </c>
      <c r="K41" s="25">
        <f t="shared" si="1"/>
        <v>1325</v>
      </c>
      <c r="L41" s="26" t="s">
        <v>24</v>
      </c>
    </row>
    <row r="42" spans="1:12" s="16" customFormat="1" ht="11.25" customHeight="1" x14ac:dyDescent="0.15">
      <c r="A42" s="17">
        <v>34</v>
      </c>
      <c r="B42" s="27" t="s">
        <v>86</v>
      </c>
      <c r="C42" s="28" t="s">
        <v>87</v>
      </c>
      <c r="D42" s="28" t="s">
        <v>472</v>
      </c>
      <c r="E42" s="29">
        <v>2000</v>
      </c>
      <c r="F42" s="30" t="s">
        <v>23</v>
      </c>
      <c r="G42" s="31">
        <v>3500</v>
      </c>
      <c r="H42" s="32">
        <v>0.3</v>
      </c>
      <c r="I42" s="25">
        <f t="shared" si="0"/>
        <v>1050</v>
      </c>
      <c r="J42" s="25">
        <f>SUM(G42+I42)*10%</f>
        <v>455</v>
      </c>
      <c r="K42" s="25">
        <f t="shared" si="1"/>
        <v>1505</v>
      </c>
      <c r="L42" s="26" t="s">
        <v>24</v>
      </c>
    </row>
    <row r="43" spans="1:12" s="16" customFormat="1" ht="11.25" customHeight="1" x14ac:dyDescent="0.15">
      <c r="A43" s="17">
        <v>35</v>
      </c>
      <c r="B43" s="27" t="s">
        <v>88</v>
      </c>
      <c r="C43" s="28" t="s">
        <v>89</v>
      </c>
      <c r="D43" s="28" t="s">
        <v>472</v>
      </c>
      <c r="E43" s="132">
        <v>10000</v>
      </c>
      <c r="F43" s="22" t="s">
        <v>23</v>
      </c>
      <c r="G43" s="31">
        <v>400</v>
      </c>
      <c r="H43" s="24">
        <v>0.25</v>
      </c>
      <c r="I43" s="25">
        <f t="shared" si="0"/>
        <v>100</v>
      </c>
      <c r="J43" s="25">
        <f>SUM(G43+I43)*6%</f>
        <v>30</v>
      </c>
      <c r="K43" s="25">
        <f t="shared" si="1"/>
        <v>130</v>
      </c>
      <c r="L43" s="26" t="s">
        <v>24</v>
      </c>
    </row>
    <row r="44" spans="1:12" s="16" customFormat="1" ht="11.25" customHeight="1" x14ac:dyDescent="0.15">
      <c r="A44" s="17">
        <v>36</v>
      </c>
      <c r="B44" s="27" t="s">
        <v>541</v>
      </c>
      <c r="C44" s="28" t="s">
        <v>523</v>
      </c>
      <c r="D44" s="28" t="s">
        <v>472</v>
      </c>
      <c r="E44" s="29">
        <v>20</v>
      </c>
      <c r="F44" s="30" t="s">
        <v>23</v>
      </c>
      <c r="G44" s="31">
        <v>96000</v>
      </c>
      <c r="H44" s="32">
        <v>0</v>
      </c>
      <c r="I44" s="25">
        <f>SUM(H44*G44)</f>
        <v>0</v>
      </c>
      <c r="J44" s="25">
        <f>SUM(G44+I44)*10%</f>
        <v>9600</v>
      </c>
      <c r="K44" s="25">
        <f t="shared" ref="K44" si="3">SUM(J44+I44)</f>
        <v>9600</v>
      </c>
      <c r="L44" s="26" t="s">
        <v>24</v>
      </c>
    </row>
    <row r="45" spans="1:12" s="16" customFormat="1" ht="11.25" customHeight="1" x14ac:dyDescent="0.15">
      <c r="A45" s="17">
        <v>37</v>
      </c>
      <c r="B45" s="27" t="s">
        <v>90</v>
      </c>
      <c r="C45" s="19" t="s">
        <v>30</v>
      </c>
      <c r="D45" s="19" t="s">
        <v>472</v>
      </c>
      <c r="E45" s="29">
        <v>10000</v>
      </c>
      <c r="F45" s="22" t="s">
        <v>60</v>
      </c>
      <c r="G45" s="31">
        <v>1000</v>
      </c>
      <c r="H45" s="24">
        <v>0</v>
      </c>
      <c r="I45" s="25">
        <f t="shared" si="0"/>
        <v>0</v>
      </c>
      <c r="J45" s="25">
        <f t="shared" ref="J45:J56" si="4">SUM(G45+I45)*10%</f>
        <v>100</v>
      </c>
      <c r="K45" s="25">
        <f t="shared" si="1"/>
        <v>100</v>
      </c>
      <c r="L45" s="26" t="s">
        <v>24</v>
      </c>
    </row>
    <row r="46" spans="1:12" s="16" customFormat="1" ht="11.25" customHeight="1" x14ac:dyDescent="0.15">
      <c r="A46" s="17">
        <v>38</v>
      </c>
      <c r="B46" s="27" t="s">
        <v>91</v>
      </c>
      <c r="C46" s="28" t="s">
        <v>92</v>
      </c>
      <c r="D46" s="28" t="s">
        <v>472</v>
      </c>
      <c r="E46" s="133">
        <v>1000</v>
      </c>
      <c r="F46" s="22" t="s">
        <v>23</v>
      </c>
      <c r="G46" s="131">
        <v>5000</v>
      </c>
      <c r="H46" s="24">
        <v>0</v>
      </c>
      <c r="I46" s="25">
        <f t="shared" si="0"/>
        <v>0</v>
      </c>
      <c r="J46" s="25">
        <f t="shared" si="4"/>
        <v>500</v>
      </c>
      <c r="K46" s="25">
        <f t="shared" si="1"/>
        <v>500</v>
      </c>
      <c r="L46" s="26" t="s">
        <v>24</v>
      </c>
    </row>
    <row r="47" spans="1:12" s="16" customFormat="1" ht="11.25" customHeight="1" x14ac:dyDescent="0.15">
      <c r="A47" s="17">
        <v>39</v>
      </c>
      <c r="B47" s="27" t="s">
        <v>493</v>
      </c>
      <c r="C47" s="19" t="s">
        <v>505</v>
      </c>
      <c r="D47" s="19" t="s">
        <v>472</v>
      </c>
      <c r="E47" s="29">
        <v>1000</v>
      </c>
      <c r="F47" s="22" t="s">
        <v>23</v>
      </c>
      <c r="G47" s="31">
        <v>300</v>
      </c>
      <c r="H47" s="24">
        <v>0.05</v>
      </c>
      <c r="I47" s="25">
        <f t="shared" ref="I47" si="5">SUM(H47*G47)</f>
        <v>15</v>
      </c>
      <c r="J47" s="25">
        <f t="shared" si="4"/>
        <v>31.5</v>
      </c>
      <c r="K47" s="25">
        <f t="shared" ref="K47" si="6">SUM(J47+I47)</f>
        <v>46.5</v>
      </c>
      <c r="L47" s="26" t="s">
        <v>24</v>
      </c>
    </row>
    <row r="48" spans="1:12" s="16" customFormat="1" ht="11.25" customHeight="1" x14ac:dyDescent="0.15">
      <c r="A48" s="17">
        <v>40</v>
      </c>
      <c r="B48" s="18" t="s">
        <v>93</v>
      </c>
      <c r="C48" s="28" t="s">
        <v>94</v>
      </c>
      <c r="D48" s="20" t="s">
        <v>472</v>
      </c>
      <c r="E48" s="21">
        <v>1000</v>
      </c>
      <c r="F48" s="22" t="s">
        <v>23</v>
      </c>
      <c r="G48" s="23">
        <v>5000</v>
      </c>
      <c r="H48" s="24">
        <v>0.2</v>
      </c>
      <c r="I48" s="25">
        <f t="shared" si="0"/>
        <v>1000</v>
      </c>
      <c r="J48" s="25">
        <f t="shared" si="4"/>
        <v>600</v>
      </c>
      <c r="K48" s="25">
        <f t="shared" si="1"/>
        <v>1600</v>
      </c>
      <c r="L48" s="26" t="s">
        <v>24</v>
      </c>
    </row>
    <row r="49" spans="1:12" x14ac:dyDescent="0.15">
      <c r="A49" s="17">
        <v>41</v>
      </c>
      <c r="B49" s="18" t="s">
        <v>95</v>
      </c>
      <c r="C49" s="19" t="s">
        <v>96</v>
      </c>
      <c r="D49" s="20" t="s">
        <v>472</v>
      </c>
      <c r="E49" s="21">
        <v>5000</v>
      </c>
      <c r="F49" s="22" t="s">
        <v>77</v>
      </c>
      <c r="G49" s="34">
        <v>150</v>
      </c>
      <c r="H49" s="24">
        <v>0.05</v>
      </c>
      <c r="I49" s="25">
        <f t="shared" si="0"/>
        <v>7.5</v>
      </c>
      <c r="J49" s="25">
        <f t="shared" si="4"/>
        <v>15.75</v>
      </c>
      <c r="K49" s="25">
        <f t="shared" si="1"/>
        <v>23.25</v>
      </c>
      <c r="L49" s="26" t="s">
        <v>24</v>
      </c>
    </row>
    <row r="50" spans="1:12" s="16" customFormat="1" x14ac:dyDescent="0.15">
      <c r="A50" s="17">
        <v>42</v>
      </c>
      <c r="B50" s="27" t="s">
        <v>97</v>
      </c>
      <c r="C50" s="19" t="s">
        <v>98</v>
      </c>
      <c r="D50" s="19" t="s">
        <v>472</v>
      </c>
      <c r="E50" s="29">
        <v>20000</v>
      </c>
      <c r="F50" s="22" t="s">
        <v>77</v>
      </c>
      <c r="G50" s="31">
        <v>12000</v>
      </c>
      <c r="H50" s="24">
        <v>0.05</v>
      </c>
      <c r="I50" s="25">
        <f t="shared" si="0"/>
        <v>600</v>
      </c>
      <c r="J50" s="25">
        <f t="shared" si="4"/>
        <v>1260</v>
      </c>
      <c r="K50" s="25">
        <f t="shared" si="1"/>
        <v>1860</v>
      </c>
      <c r="L50" s="26" t="s">
        <v>24</v>
      </c>
    </row>
    <row r="51" spans="1:12" s="16" customFormat="1" x14ac:dyDescent="0.15">
      <c r="A51" s="17">
        <v>43</v>
      </c>
      <c r="B51" s="27" t="s">
        <v>99</v>
      </c>
      <c r="C51" s="19" t="s">
        <v>100</v>
      </c>
      <c r="D51" s="19" t="s">
        <v>472</v>
      </c>
      <c r="E51" s="29">
        <v>1000</v>
      </c>
      <c r="F51" s="22" t="s">
        <v>23</v>
      </c>
      <c r="G51" s="31">
        <v>5000</v>
      </c>
      <c r="H51" s="24">
        <v>0</v>
      </c>
      <c r="I51" s="25">
        <f t="shared" si="0"/>
        <v>0</v>
      </c>
      <c r="J51" s="25">
        <f t="shared" si="4"/>
        <v>500</v>
      </c>
      <c r="K51" s="25">
        <f t="shared" si="1"/>
        <v>500</v>
      </c>
      <c r="L51" s="26" t="s">
        <v>24</v>
      </c>
    </row>
    <row r="52" spans="1:12" s="16" customFormat="1" x14ac:dyDescent="0.15">
      <c r="A52" s="17">
        <v>44</v>
      </c>
      <c r="B52" s="18" t="s">
        <v>101</v>
      </c>
      <c r="C52" s="28" t="s">
        <v>102</v>
      </c>
      <c r="D52" s="20" t="s">
        <v>472</v>
      </c>
      <c r="E52" s="21">
        <v>1000</v>
      </c>
      <c r="F52" s="22" t="s">
        <v>23</v>
      </c>
      <c r="G52" s="23">
        <v>5000</v>
      </c>
      <c r="H52" s="32">
        <v>0</v>
      </c>
      <c r="I52" s="25">
        <f t="shared" si="0"/>
        <v>0</v>
      </c>
      <c r="J52" s="25">
        <f t="shared" si="4"/>
        <v>500</v>
      </c>
      <c r="K52" s="25">
        <f t="shared" si="1"/>
        <v>500</v>
      </c>
      <c r="L52" s="26" t="s">
        <v>24</v>
      </c>
    </row>
    <row r="53" spans="1:12" s="16" customFormat="1" x14ac:dyDescent="0.15">
      <c r="A53" s="17">
        <v>45</v>
      </c>
      <c r="B53" s="18" t="s">
        <v>105</v>
      </c>
      <c r="C53" s="28" t="s">
        <v>104</v>
      </c>
      <c r="D53" s="84" t="s">
        <v>472</v>
      </c>
      <c r="E53" s="21">
        <v>5000</v>
      </c>
      <c r="F53" s="22" t="s">
        <v>23</v>
      </c>
      <c r="G53" s="23">
        <v>125000</v>
      </c>
      <c r="H53" s="32">
        <v>0.25</v>
      </c>
      <c r="I53" s="25">
        <f t="shared" si="0"/>
        <v>31250</v>
      </c>
      <c r="J53" s="25">
        <f t="shared" si="4"/>
        <v>15625</v>
      </c>
      <c r="K53" s="25">
        <f t="shared" si="1"/>
        <v>46875</v>
      </c>
      <c r="L53" s="26" t="s">
        <v>24</v>
      </c>
    </row>
    <row r="54" spans="1:12" s="16" customFormat="1" x14ac:dyDescent="0.15">
      <c r="A54" s="17">
        <v>46</v>
      </c>
      <c r="B54" s="27" t="s">
        <v>106</v>
      </c>
      <c r="C54" s="19" t="s">
        <v>103</v>
      </c>
      <c r="D54" s="19" t="s">
        <v>472</v>
      </c>
      <c r="E54" s="29">
        <v>5000</v>
      </c>
      <c r="F54" s="22" t="s">
        <v>23</v>
      </c>
      <c r="G54" s="31">
        <v>125000</v>
      </c>
      <c r="H54" s="24">
        <v>0.25</v>
      </c>
      <c r="I54" s="25">
        <f>H54*G54</f>
        <v>31250</v>
      </c>
      <c r="J54" s="25">
        <f t="shared" si="4"/>
        <v>15625</v>
      </c>
      <c r="K54" s="25">
        <f t="shared" si="1"/>
        <v>46875</v>
      </c>
      <c r="L54" s="26" t="s">
        <v>24</v>
      </c>
    </row>
    <row r="55" spans="1:12" s="16" customFormat="1" x14ac:dyDescent="0.15">
      <c r="A55" s="17">
        <v>47</v>
      </c>
      <c r="B55" s="27" t="s">
        <v>107</v>
      </c>
      <c r="C55" s="19" t="s">
        <v>108</v>
      </c>
      <c r="D55" s="19" t="s">
        <v>472</v>
      </c>
      <c r="E55" s="29">
        <v>1000</v>
      </c>
      <c r="F55" s="22" t="s">
        <v>23</v>
      </c>
      <c r="G55" s="31">
        <v>5000</v>
      </c>
      <c r="H55" s="24">
        <v>0.3</v>
      </c>
      <c r="I55" s="25">
        <f>H55*G55</f>
        <v>1500</v>
      </c>
      <c r="J55" s="25">
        <f t="shared" si="4"/>
        <v>650</v>
      </c>
      <c r="K55" s="25">
        <f t="shared" si="1"/>
        <v>2150</v>
      </c>
      <c r="L55" s="26" t="s">
        <v>24</v>
      </c>
    </row>
    <row r="56" spans="1:12" s="92" customFormat="1" x14ac:dyDescent="0.15">
      <c r="A56" s="17">
        <v>48</v>
      </c>
      <c r="B56" s="27" t="s">
        <v>544</v>
      </c>
      <c r="C56" s="28" t="s">
        <v>110</v>
      </c>
      <c r="D56" s="20" t="s">
        <v>472</v>
      </c>
      <c r="E56" s="33">
        <v>1000</v>
      </c>
      <c r="F56" s="22" t="s">
        <v>23</v>
      </c>
      <c r="G56" s="31">
        <v>5000</v>
      </c>
      <c r="H56" s="24">
        <v>0.05</v>
      </c>
      <c r="I56" s="90">
        <f t="shared" si="0"/>
        <v>250</v>
      </c>
      <c r="J56" s="90">
        <f t="shared" si="4"/>
        <v>525</v>
      </c>
      <c r="K56" s="90">
        <f t="shared" si="1"/>
        <v>775</v>
      </c>
      <c r="L56" s="91" t="s">
        <v>24</v>
      </c>
    </row>
    <row r="57" spans="1:12" s="45" customFormat="1" x14ac:dyDescent="0.15">
      <c r="A57" s="17">
        <v>49</v>
      </c>
      <c r="B57" s="27" t="s">
        <v>111</v>
      </c>
      <c r="C57" s="28" t="s">
        <v>112</v>
      </c>
      <c r="D57" s="28" t="s">
        <v>472</v>
      </c>
      <c r="E57" s="29">
        <v>1000</v>
      </c>
      <c r="F57" s="30" t="s">
        <v>23</v>
      </c>
      <c r="G57" s="25">
        <v>150000</v>
      </c>
      <c r="H57" s="32">
        <v>0</v>
      </c>
      <c r="I57" s="25">
        <f t="shared" si="0"/>
        <v>0</v>
      </c>
      <c r="J57" s="25">
        <f>SUM(G57+I57)*0%</f>
        <v>0</v>
      </c>
      <c r="K57" s="25">
        <f t="shared" si="1"/>
        <v>0</v>
      </c>
      <c r="L57" s="26" t="s">
        <v>24</v>
      </c>
    </row>
    <row r="58" spans="1:12" s="16" customFormat="1" ht="13.5" thickBot="1" x14ac:dyDescent="0.2">
      <c r="A58" s="155">
        <v>50</v>
      </c>
      <c r="B58" s="27" t="s">
        <v>113</v>
      </c>
      <c r="C58" s="28" t="s">
        <v>114</v>
      </c>
      <c r="D58" s="28" t="s">
        <v>472</v>
      </c>
      <c r="E58" s="29">
        <v>10000</v>
      </c>
      <c r="F58" s="30" t="s">
        <v>36</v>
      </c>
      <c r="G58" s="25">
        <v>50000</v>
      </c>
      <c r="H58" s="32">
        <v>0</v>
      </c>
      <c r="I58" s="25">
        <f t="shared" si="0"/>
        <v>0</v>
      </c>
      <c r="J58" s="25">
        <f>SUM(G58+I58)*10%</f>
        <v>5000</v>
      </c>
      <c r="K58" s="25">
        <f t="shared" si="1"/>
        <v>5000</v>
      </c>
      <c r="L58" s="26" t="s">
        <v>24</v>
      </c>
    </row>
    <row r="59" spans="1:12" ht="13.5" thickBot="1" x14ac:dyDescent="0.2">
      <c r="A59" s="109"/>
      <c r="B59" s="55" t="s">
        <v>399</v>
      </c>
      <c r="C59" s="56"/>
      <c r="D59" s="57"/>
      <c r="E59" s="58">
        <f>SUM(E9:E58)</f>
        <v>341920</v>
      </c>
      <c r="F59" s="59"/>
      <c r="G59" s="58">
        <f>SUM(G9:G58)</f>
        <v>2783100</v>
      </c>
      <c r="H59" s="60"/>
      <c r="I59" s="58">
        <f>SUM(I9:I58)</f>
        <v>294197.5</v>
      </c>
      <c r="J59" s="58">
        <f>SUM(J9:J58)</f>
        <v>90834.75</v>
      </c>
      <c r="K59" s="58">
        <f>SUM(K9:K58)</f>
        <v>385032.25</v>
      </c>
      <c r="L59" s="61"/>
    </row>
    <row r="60" spans="1:12" ht="13.5" thickBot="1" x14ac:dyDescent="0.2">
      <c r="A60" s="62"/>
      <c r="B60" s="63" t="s">
        <v>400</v>
      </c>
      <c r="C60" s="64"/>
      <c r="D60" s="65"/>
      <c r="E60" s="68">
        <f>E59</f>
        <v>341920</v>
      </c>
      <c r="F60" s="67"/>
      <c r="G60" s="68">
        <f>G59</f>
        <v>2783100</v>
      </c>
      <c r="H60" s="68"/>
      <c r="I60" s="68">
        <f>I59</f>
        <v>294197.5</v>
      </c>
      <c r="J60" s="68">
        <f>SUM(J59)</f>
        <v>90834.75</v>
      </c>
      <c r="K60" s="68">
        <f>SUM(K59)</f>
        <v>385032.25</v>
      </c>
      <c r="L60" s="69"/>
    </row>
    <row r="61" spans="1:12" x14ac:dyDescent="0.15">
      <c r="A61" t="s">
        <v>401</v>
      </c>
      <c r="B61" s="70"/>
      <c r="C61" s="71"/>
      <c r="D61" s="72"/>
      <c r="E61" s="73"/>
      <c r="F61" s="71"/>
      <c r="G61" s="74"/>
      <c r="H61" s="71"/>
      <c r="I61" s="74"/>
      <c r="K61" s="16"/>
      <c r="L61" s="16"/>
    </row>
    <row r="62" spans="1:12" x14ac:dyDescent="0.15">
      <c r="F62"/>
      <c r="K62" s="16"/>
      <c r="L62" s="16"/>
    </row>
    <row r="63" spans="1:12" x14ac:dyDescent="0.15">
      <c r="F63"/>
      <c r="J63" s="74" t="s">
        <v>402</v>
      </c>
      <c r="K63" s="16"/>
      <c r="L63" s="16"/>
    </row>
    <row r="64" spans="1:12" x14ac:dyDescent="0.15">
      <c r="F64"/>
    </row>
    <row r="65" spans="1:12" x14ac:dyDescent="0.15">
      <c r="A65" s="75" t="s">
        <v>403</v>
      </c>
      <c r="B65" s="75"/>
      <c r="C65" s="75"/>
      <c r="E65" s="71"/>
      <c r="F65" s="71"/>
      <c r="G65" s="71"/>
    </row>
    <row r="66" spans="1:12" x14ac:dyDescent="0.15">
      <c r="E66" s="71"/>
      <c r="F66" s="71"/>
      <c r="G66" s="71"/>
      <c r="J66" s="75"/>
      <c r="K66" s="75"/>
      <c r="L66" s="75"/>
    </row>
    <row r="67" spans="1:12" x14ac:dyDescent="0.15">
      <c r="A67" t="s">
        <v>404</v>
      </c>
      <c r="D67" s="71"/>
      <c r="E67" s="71"/>
      <c r="F67" s="71"/>
      <c r="G67" s="71"/>
      <c r="J67" t="s">
        <v>405</v>
      </c>
    </row>
    <row r="68" spans="1:12" x14ac:dyDescent="0.15">
      <c r="A68" t="s">
        <v>406</v>
      </c>
      <c r="J68" t="s">
        <v>434</v>
      </c>
    </row>
    <row r="69" spans="1:12" x14ac:dyDescent="0.15">
      <c r="F69"/>
    </row>
    <row r="70" spans="1:12" x14ac:dyDescent="0.15">
      <c r="F70"/>
    </row>
    <row r="71" spans="1:12" x14ac:dyDescent="0.15">
      <c r="F71"/>
    </row>
  </sheetData>
  <sortState xmlns:xlrd2="http://schemas.microsoft.com/office/spreadsheetml/2017/richdata2" ref="A10:L56">
    <sortCondition ref="A9"/>
  </sortState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rintOptions horizontalCentered="1"/>
  <pageMargins left="0" right="0" top="0.25" bottom="0" header="0" footer="0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7C67-FC98-4E49-AE54-37513484C535}">
  <dimension ref="A1:N71"/>
  <sheetViews>
    <sheetView topLeftCell="A42" zoomScaleNormal="100" zoomScaleSheetLayoutView="80" workbookViewId="0">
      <selection activeCell="E64" sqref="E64:G67"/>
    </sheetView>
  </sheetViews>
  <sheetFormatPr defaultRowHeight="12.75" x14ac:dyDescent="0.15"/>
  <cols>
    <col min="1" max="1" width="4.71875" customWidth="1"/>
    <col min="2" max="2" width="38.97265625" customWidth="1"/>
    <col min="3" max="3" width="17.2578125" customWidth="1"/>
    <col min="4" max="4" width="18.47265625" customWidth="1"/>
    <col min="5" max="5" width="17.2578125" customWidth="1"/>
    <col min="6" max="6" width="12" style="2" customWidth="1"/>
    <col min="7" max="9" width="16.046875" customWidth="1"/>
    <col min="10" max="10" width="13.75390625" customWidth="1"/>
    <col min="11" max="11" width="12.67578125" customWidth="1"/>
    <col min="12" max="12" width="25.890625" bestFit="1" customWidth="1"/>
    <col min="257" max="257" width="4.71875" customWidth="1"/>
    <col min="258" max="258" width="38.97265625" customWidth="1"/>
    <col min="259" max="259" width="17.2578125" customWidth="1"/>
    <col min="260" max="260" width="18.47265625" customWidth="1"/>
    <col min="261" max="261" width="17.2578125" customWidth="1"/>
    <col min="262" max="262" width="12" customWidth="1"/>
    <col min="263" max="265" width="16.046875" customWidth="1"/>
    <col min="266" max="266" width="13.75390625" customWidth="1"/>
    <col min="267" max="267" width="12.67578125" customWidth="1"/>
    <col min="268" max="268" width="23.4609375" customWidth="1"/>
    <col min="513" max="513" width="4.71875" customWidth="1"/>
    <col min="514" max="514" width="38.97265625" customWidth="1"/>
    <col min="515" max="515" width="17.2578125" customWidth="1"/>
    <col min="516" max="516" width="18.47265625" customWidth="1"/>
    <col min="517" max="517" width="17.2578125" customWidth="1"/>
    <col min="518" max="518" width="12" customWidth="1"/>
    <col min="519" max="521" width="16.046875" customWidth="1"/>
    <col min="522" max="522" width="13.75390625" customWidth="1"/>
    <col min="523" max="523" width="12.67578125" customWidth="1"/>
    <col min="524" max="524" width="23.4609375" customWidth="1"/>
    <col min="769" max="769" width="4.71875" customWidth="1"/>
    <col min="770" max="770" width="38.97265625" customWidth="1"/>
    <col min="771" max="771" width="17.2578125" customWidth="1"/>
    <col min="772" max="772" width="18.47265625" customWidth="1"/>
    <col min="773" max="773" width="17.2578125" customWidth="1"/>
    <col min="774" max="774" width="12" customWidth="1"/>
    <col min="775" max="777" width="16.046875" customWidth="1"/>
    <col min="778" max="778" width="13.75390625" customWidth="1"/>
    <col min="779" max="779" width="12.67578125" customWidth="1"/>
    <col min="780" max="780" width="23.4609375" customWidth="1"/>
    <col min="1025" max="1025" width="4.71875" customWidth="1"/>
    <col min="1026" max="1026" width="38.97265625" customWidth="1"/>
    <col min="1027" max="1027" width="17.2578125" customWidth="1"/>
    <col min="1028" max="1028" width="18.47265625" customWidth="1"/>
    <col min="1029" max="1029" width="17.2578125" customWidth="1"/>
    <col min="1030" max="1030" width="12" customWidth="1"/>
    <col min="1031" max="1033" width="16.046875" customWidth="1"/>
    <col min="1034" max="1034" width="13.75390625" customWidth="1"/>
    <col min="1035" max="1035" width="12.67578125" customWidth="1"/>
    <col min="1036" max="1036" width="23.4609375" customWidth="1"/>
    <col min="1281" max="1281" width="4.71875" customWidth="1"/>
    <col min="1282" max="1282" width="38.97265625" customWidth="1"/>
    <col min="1283" max="1283" width="17.2578125" customWidth="1"/>
    <col min="1284" max="1284" width="18.47265625" customWidth="1"/>
    <col min="1285" max="1285" width="17.2578125" customWidth="1"/>
    <col min="1286" max="1286" width="12" customWidth="1"/>
    <col min="1287" max="1289" width="16.046875" customWidth="1"/>
    <col min="1290" max="1290" width="13.75390625" customWidth="1"/>
    <col min="1291" max="1291" width="12.67578125" customWidth="1"/>
    <col min="1292" max="1292" width="23.4609375" customWidth="1"/>
    <col min="1537" max="1537" width="4.71875" customWidth="1"/>
    <col min="1538" max="1538" width="38.97265625" customWidth="1"/>
    <col min="1539" max="1539" width="17.2578125" customWidth="1"/>
    <col min="1540" max="1540" width="18.47265625" customWidth="1"/>
    <col min="1541" max="1541" width="17.2578125" customWidth="1"/>
    <col min="1542" max="1542" width="12" customWidth="1"/>
    <col min="1543" max="1545" width="16.046875" customWidth="1"/>
    <col min="1546" max="1546" width="13.75390625" customWidth="1"/>
    <col min="1547" max="1547" width="12.67578125" customWidth="1"/>
    <col min="1548" max="1548" width="23.4609375" customWidth="1"/>
    <col min="1793" max="1793" width="4.71875" customWidth="1"/>
    <col min="1794" max="1794" width="38.97265625" customWidth="1"/>
    <col min="1795" max="1795" width="17.2578125" customWidth="1"/>
    <col min="1796" max="1796" width="18.47265625" customWidth="1"/>
    <col min="1797" max="1797" width="17.2578125" customWidth="1"/>
    <col min="1798" max="1798" width="12" customWidth="1"/>
    <col min="1799" max="1801" width="16.046875" customWidth="1"/>
    <col min="1802" max="1802" width="13.75390625" customWidth="1"/>
    <col min="1803" max="1803" width="12.67578125" customWidth="1"/>
    <col min="1804" max="1804" width="23.4609375" customWidth="1"/>
    <col min="2049" max="2049" width="4.71875" customWidth="1"/>
    <col min="2050" max="2050" width="38.97265625" customWidth="1"/>
    <col min="2051" max="2051" width="17.2578125" customWidth="1"/>
    <col min="2052" max="2052" width="18.47265625" customWidth="1"/>
    <col min="2053" max="2053" width="17.2578125" customWidth="1"/>
    <col min="2054" max="2054" width="12" customWidth="1"/>
    <col min="2055" max="2057" width="16.046875" customWidth="1"/>
    <col min="2058" max="2058" width="13.75390625" customWidth="1"/>
    <col min="2059" max="2059" width="12.67578125" customWidth="1"/>
    <col min="2060" max="2060" width="23.4609375" customWidth="1"/>
    <col min="2305" max="2305" width="4.71875" customWidth="1"/>
    <col min="2306" max="2306" width="38.97265625" customWidth="1"/>
    <col min="2307" max="2307" width="17.2578125" customWidth="1"/>
    <col min="2308" max="2308" width="18.47265625" customWidth="1"/>
    <col min="2309" max="2309" width="17.2578125" customWidth="1"/>
    <col min="2310" max="2310" width="12" customWidth="1"/>
    <col min="2311" max="2313" width="16.046875" customWidth="1"/>
    <col min="2314" max="2314" width="13.75390625" customWidth="1"/>
    <col min="2315" max="2315" width="12.67578125" customWidth="1"/>
    <col min="2316" max="2316" width="23.4609375" customWidth="1"/>
    <col min="2561" max="2561" width="4.71875" customWidth="1"/>
    <col min="2562" max="2562" width="38.97265625" customWidth="1"/>
    <col min="2563" max="2563" width="17.2578125" customWidth="1"/>
    <col min="2564" max="2564" width="18.47265625" customWidth="1"/>
    <col min="2565" max="2565" width="17.2578125" customWidth="1"/>
    <col min="2566" max="2566" width="12" customWidth="1"/>
    <col min="2567" max="2569" width="16.046875" customWidth="1"/>
    <col min="2570" max="2570" width="13.75390625" customWidth="1"/>
    <col min="2571" max="2571" width="12.67578125" customWidth="1"/>
    <col min="2572" max="2572" width="23.4609375" customWidth="1"/>
    <col min="2817" max="2817" width="4.71875" customWidth="1"/>
    <col min="2818" max="2818" width="38.97265625" customWidth="1"/>
    <col min="2819" max="2819" width="17.2578125" customWidth="1"/>
    <col min="2820" max="2820" width="18.47265625" customWidth="1"/>
    <col min="2821" max="2821" width="17.2578125" customWidth="1"/>
    <col min="2822" max="2822" width="12" customWidth="1"/>
    <col min="2823" max="2825" width="16.046875" customWidth="1"/>
    <col min="2826" max="2826" width="13.75390625" customWidth="1"/>
    <col min="2827" max="2827" width="12.67578125" customWidth="1"/>
    <col min="2828" max="2828" width="23.4609375" customWidth="1"/>
    <col min="3073" max="3073" width="4.71875" customWidth="1"/>
    <col min="3074" max="3074" width="38.97265625" customWidth="1"/>
    <col min="3075" max="3075" width="17.2578125" customWidth="1"/>
    <col min="3076" max="3076" width="18.47265625" customWidth="1"/>
    <col min="3077" max="3077" width="17.2578125" customWidth="1"/>
    <col min="3078" max="3078" width="12" customWidth="1"/>
    <col min="3079" max="3081" width="16.046875" customWidth="1"/>
    <col min="3082" max="3082" width="13.75390625" customWidth="1"/>
    <col min="3083" max="3083" width="12.67578125" customWidth="1"/>
    <col min="3084" max="3084" width="23.4609375" customWidth="1"/>
    <col min="3329" max="3329" width="4.71875" customWidth="1"/>
    <col min="3330" max="3330" width="38.97265625" customWidth="1"/>
    <col min="3331" max="3331" width="17.2578125" customWidth="1"/>
    <col min="3332" max="3332" width="18.47265625" customWidth="1"/>
    <col min="3333" max="3333" width="17.2578125" customWidth="1"/>
    <col min="3334" max="3334" width="12" customWidth="1"/>
    <col min="3335" max="3337" width="16.046875" customWidth="1"/>
    <col min="3338" max="3338" width="13.75390625" customWidth="1"/>
    <col min="3339" max="3339" width="12.67578125" customWidth="1"/>
    <col min="3340" max="3340" width="23.4609375" customWidth="1"/>
    <col min="3585" max="3585" width="4.71875" customWidth="1"/>
    <col min="3586" max="3586" width="38.97265625" customWidth="1"/>
    <col min="3587" max="3587" width="17.2578125" customWidth="1"/>
    <col min="3588" max="3588" width="18.47265625" customWidth="1"/>
    <col min="3589" max="3589" width="17.2578125" customWidth="1"/>
    <col min="3590" max="3590" width="12" customWidth="1"/>
    <col min="3591" max="3593" width="16.046875" customWidth="1"/>
    <col min="3594" max="3594" width="13.75390625" customWidth="1"/>
    <col min="3595" max="3595" width="12.67578125" customWidth="1"/>
    <col min="3596" max="3596" width="23.4609375" customWidth="1"/>
    <col min="3841" max="3841" width="4.71875" customWidth="1"/>
    <col min="3842" max="3842" width="38.97265625" customWidth="1"/>
    <col min="3843" max="3843" width="17.2578125" customWidth="1"/>
    <col min="3844" max="3844" width="18.47265625" customWidth="1"/>
    <col min="3845" max="3845" width="17.2578125" customWidth="1"/>
    <col min="3846" max="3846" width="12" customWidth="1"/>
    <col min="3847" max="3849" width="16.046875" customWidth="1"/>
    <col min="3850" max="3850" width="13.75390625" customWidth="1"/>
    <col min="3851" max="3851" width="12.67578125" customWidth="1"/>
    <col min="3852" max="3852" width="23.4609375" customWidth="1"/>
    <col min="4097" max="4097" width="4.71875" customWidth="1"/>
    <col min="4098" max="4098" width="38.97265625" customWidth="1"/>
    <col min="4099" max="4099" width="17.2578125" customWidth="1"/>
    <col min="4100" max="4100" width="18.47265625" customWidth="1"/>
    <col min="4101" max="4101" width="17.2578125" customWidth="1"/>
    <col min="4102" max="4102" width="12" customWidth="1"/>
    <col min="4103" max="4105" width="16.046875" customWidth="1"/>
    <col min="4106" max="4106" width="13.75390625" customWidth="1"/>
    <col min="4107" max="4107" width="12.67578125" customWidth="1"/>
    <col min="4108" max="4108" width="23.4609375" customWidth="1"/>
    <col min="4353" max="4353" width="4.71875" customWidth="1"/>
    <col min="4354" max="4354" width="38.97265625" customWidth="1"/>
    <col min="4355" max="4355" width="17.2578125" customWidth="1"/>
    <col min="4356" max="4356" width="18.47265625" customWidth="1"/>
    <col min="4357" max="4357" width="17.2578125" customWidth="1"/>
    <col min="4358" max="4358" width="12" customWidth="1"/>
    <col min="4359" max="4361" width="16.046875" customWidth="1"/>
    <col min="4362" max="4362" width="13.75390625" customWidth="1"/>
    <col min="4363" max="4363" width="12.67578125" customWidth="1"/>
    <col min="4364" max="4364" width="23.4609375" customWidth="1"/>
    <col min="4609" max="4609" width="4.71875" customWidth="1"/>
    <col min="4610" max="4610" width="38.97265625" customWidth="1"/>
    <col min="4611" max="4611" width="17.2578125" customWidth="1"/>
    <col min="4612" max="4612" width="18.47265625" customWidth="1"/>
    <col min="4613" max="4613" width="17.2578125" customWidth="1"/>
    <col min="4614" max="4614" width="12" customWidth="1"/>
    <col min="4615" max="4617" width="16.046875" customWidth="1"/>
    <col min="4618" max="4618" width="13.75390625" customWidth="1"/>
    <col min="4619" max="4619" width="12.67578125" customWidth="1"/>
    <col min="4620" max="4620" width="23.4609375" customWidth="1"/>
    <col min="4865" max="4865" width="4.71875" customWidth="1"/>
    <col min="4866" max="4866" width="38.97265625" customWidth="1"/>
    <col min="4867" max="4867" width="17.2578125" customWidth="1"/>
    <col min="4868" max="4868" width="18.47265625" customWidth="1"/>
    <col min="4869" max="4869" width="17.2578125" customWidth="1"/>
    <col min="4870" max="4870" width="12" customWidth="1"/>
    <col min="4871" max="4873" width="16.046875" customWidth="1"/>
    <col min="4874" max="4874" width="13.75390625" customWidth="1"/>
    <col min="4875" max="4875" width="12.67578125" customWidth="1"/>
    <col min="4876" max="4876" width="23.4609375" customWidth="1"/>
    <col min="5121" max="5121" width="4.71875" customWidth="1"/>
    <col min="5122" max="5122" width="38.97265625" customWidth="1"/>
    <col min="5123" max="5123" width="17.2578125" customWidth="1"/>
    <col min="5124" max="5124" width="18.47265625" customWidth="1"/>
    <col min="5125" max="5125" width="17.2578125" customWidth="1"/>
    <col min="5126" max="5126" width="12" customWidth="1"/>
    <col min="5127" max="5129" width="16.046875" customWidth="1"/>
    <col min="5130" max="5130" width="13.75390625" customWidth="1"/>
    <col min="5131" max="5131" width="12.67578125" customWidth="1"/>
    <col min="5132" max="5132" width="23.4609375" customWidth="1"/>
    <col min="5377" max="5377" width="4.71875" customWidth="1"/>
    <col min="5378" max="5378" width="38.97265625" customWidth="1"/>
    <col min="5379" max="5379" width="17.2578125" customWidth="1"/>
    <col min="5380" max="5380" width="18.47265625" customWidth="1"/>
    <col min="5381" max="5381" width="17.2578125" customWidth="1"/>
    <col min="5382" max="5382" width="12" customWidth="1"/>
    <col min="5383" max="5385" width="16.046875" customWidth="1"/>
    <col min="5386" max="5386" width="13.75390625" customWidth="1"/>
    <col min="5387" max="5387" width="12.67578125" customWidth="1"/>
    <col min="5388" max="5388" width="23.4609375" customWidth="1"/>
    <col min="5633" max="5633" width="4.71875" customWidth="1"/>
    <col min="5634" max="5634" width="38.97265625" customWidth="1"/>
    <col min="5635" max="5635" width="17.2578125" customWidth="1"/>
    <col min="5636" max="5636" width="18.47265625" customWidth="1"/>
    <col min="5637" max="5637" width="17.2578125" customWidth="1"/>
    <col min="5638" max="5638" width="12" customWidth="1"/>
    <col min="5639" max="5641" width="16.046875" customWidth="1"/>
    <col min="5642" max="5642" width="13.75390625" customWidth="1"/>
    <col min="5643" max="5643" width="12.67578125" customWidth="1"/>
    <col min="5644" max="5644" width="23.4609375" customWidth="1"/>
    <col min="5889" max="5889" width="4.71875" customWidth="1"/>
    <col min="5890" max="5890" width="38.97265625" customWidth="1"/>
    <col min="5891" max="5891" width="17.2578125" customWidth="1"/>
    <col min="5892" max="5892" width="18.47265625" customWidth="1"/>
    <col min="5893" max="5893" width="17.2578125" customWidth="1"/>
    <col min="5894" max="5894" width="12" customWidth="1"/>
    <col min="5895" max="5897" width="16.046875" customWidth="1"/>
    <col min="5898" max="5898" width="13.75390625" customWidth="1"/>
    <col min="5899" max="5899" width="12.67578125" customWidth="1"/>
    <col min="5900" max="5900" width="23.4609375" customWidth="1"/>
    <col min="6145" max="6145" width="4.71875" customWidth="1"/>
    <col min="6146" max="6146" width="38.97265625" customWidth="1"/>
    <col min="6147" max="6147" width="17.2578125" customWidth="1"/>
    <col min="6148" max="6148" width="18.47265625" customWidth="1"/>
    <col min="6149" max="6149" width="17.2578125" customWidth="1"/>
    <col min="6150" max="6150" width="12" customWidth="1"/>
    <col min="6151" max="6153" width="16.046875" customWidth="1"/>
    <col min="6154" max="6154" width="13.75390625" customWidth="1"/>
    <col min="6155" max="6155" width="12.67578125" customWidth="1"/>
    <col min="6156" max="6156" width="23.4609375" customWidth="1"/>
    <col min="6401" max="6401" width="4.71875" customWidth="1"/>
    <col min="6402" max="6402" width="38.97265625" customWidth="1"/>
    <col min="6403" max="6403" width="17.2578125" customWidth="1"/>
    <col min="6404" max="6404" width="18.47265625" customWidth="1"/>
    <col min="6405" max="6405" width="17.2578125" customWidth="1"/>
    <col min="6406" max="6406" width="12" customWidth="1"/>
    <col min="6407" max="6409" width="16.046875" customWidth="1"/>
    <col min="6410" max="6410" width="13.75390625" customWidth="1"/>
    <col min="6411" max="6411" width="12.67578125" customWidth="1"/>
    <col min="6412" max="6412" width="23.4609375" customWidth="1"/>
    <col min="6657" max="6657" width="4.71875" customWidth="1"/>
    <col min="6658" max="6658" width="38.97265625" customWidth="1"/>
    <col min="6659" max="6659" width="17.2578125" customWidth="1"/>
    <col min="6660" max="6660" width="18.47265625" customWidth="1"/>
    <col min="6661" max="6661" width="17.2578125" customWidth="1"/>
    <col min="6662" max="6662" width="12" customWidth="1"/>
    <col min="6663" max="6665" width="16.046875" customWidth="1"/>
    <col min="6666" max="6666" width="13.75390625" customWidth="1"/>
    <col min="6667" max="6667" width="12.67578125" customWidth="1"/>
    <col min="6668" max="6668" width="23.4609375" customWidth="1"/>
    <col min="6913" max="6913" width="4.71875" customWidth="1"/>
    <col min="6914" max="6914" width="38.97265625" customWidth="1"/>
    <col min="6915" max="6915" width="17.2578125" customWidth="1"/>
    <col min="6916" max="6916" width="18.47265625" customWidth="1"/>
    <col min="6917" max="6917" width="17.2578125" customWidth="1"/>
    <col min="6918" max="6918" width="12" customWidth="1"/>
    <col min="6919" max="6921" width="16.046875" customWidth="1"/>
    <col min="6922" max="6922" width="13.75390625" customWidth="1"/>
    <col min="6923" max="6923" width="12.67578125" customWidth="1"/>
    <col min="6924" max="6924" width="23.4609375" customWidth="1"/>
    <col min="7169" max="7169" width="4.71875" customWidth="1"/>
    <col min="7170" max="7170" width="38.97265625" customWidth="1"/>
    <col min="7171" max="7171" width="17.2578125" customWidth="1"/>
    <col min="7172" max="7172" width="18.47265625" customWidth="1"/>
    <col min="7173" max="7173" width="17.2578125" customWidth="1"/>
    <col min="7174" max="7174" width="12" customWidth="1"/>
    <col min="7175" max="7177" width="16.046875" customWidth="1"/>
    <col min="7178" max="7178" width="13.75390625" customWidth="1"/>
    <col min="7179" max="7179" width="12.67578125" customWidth="1"/>
    <col min="7180" max="7180" width="23.4609375" customWidth="1"/>
    <col min="7425" max="7425" width="4.71875" customWidth="1"/>
    <col min="7426" max="7426" width="38.97265625" customWidth="1"/>
    <col min="7427" max="7427" width="17.2578125" customWidth="1"/>
    <col min="7428" max="7428" width="18.47265625" customWidth="1"/>
    <col min="7429" max="7429" width="17.2578125" customWidth="1"/>
    <col min="7430" max="7430" width="12" customWidth="1"/>
    <col min="7431" max="7433" width="16.046875" customWidth="1"/>
    <col min="7434" max="7434" width="13.75390625" customWidth="1"/>
    <col min="7435" max="7435" width="12.67578125" customWidth="1"/>
    <col min="7436" max="7436" width="23.4609375" customWidth="1"/>
    <col min="7681" max="7681" width="4.71875" customWidth="1"/>
    <col min="7682" max="7682" width="38.97265625" customWidth="1"/>
    <col min="7683" max="7683" width="17.2578125" customWidth="1"/>
    <col min="7684" max="7684" width="18.47265625" customWidth="1"/>
    <col min="7685" max="7685" width="17.2578125" customWidth="1"/>
    <col min="7686" max="7686" width="12" customWidth="1"/>
    <col min="7687" max="7689" width="16.046875" customWidth="1"/>
    <col min="7690" max="7690" width="13.75390625" customWidth="1"/>
    <col min="7691" max="7691" width="12.67578125" customWidth="1"/>
    <col min="7692" max="7692" width="23.4609375" customWidth="1"/>
    <col min="7937" max="7937" width="4.71875" customWidth="1"/>
    <col min="7938" max="7938" width="38.97265625" customWidth="1"/>
    <col min="7939" max="7939" width="17.2578125" customWidth="1"/>
    <col min="7940" max="7940" width="18.47265625" customWidth="1"/>
    <col min="7941" max="7941" width="17.2578125" customWidth="1"/>
    <col min="7942" max="7942" width="12" customWidth="1"/>
    <col min="7943" max="7945" width="16.046875" customWidth="1"/>
    <col min="7946" max="7946" width="13.75390625" customWidth="1"/>
    <col min="7947" max="7947" width="12.67578125" customWidth="1"/>
    <col min="7948" max="7948" width="23.4609375" customWidth="1"/>
    <col min="8193" max="8193" width="4.71875" customWidth="1"/>
    <col min="8194" max="8194" width="38.97265625" customWidth="1"/>
    <col min="8195" max="8195" width="17.2578125" customWidth="1"/>
    <col min="8196" max="8196" width="18.47265625" customWidth="1"/>
    <col min="8197" max="8197" width="17.2578125" customWidth="1"/>
    <col min="8198" max="8198" width="12" customWidth="1"/>
    <col min="8199" max="8201" width="16.046875" customWidth="1"/>
    <col min="8202" max="8202" width="13.75390625" customWidth="1"/>
    <col min="8203" max="8203" width="12.67578125" customWidth="1"/>
    <col min="8204" max="8204" width="23.4609375" customWidth="1"/>
    <col min="8449" max="8449" width="4.71875" customWidth="1"/>
    <col min="8450" max="8450" width="38.97265625" customWidth="1"/>
    <col min="8451" max="8451" width="17.2578125" customWidth="1"/>
    <col min="8452" max="8452" width="18.47265625" customWidth="1"/>
    <col min="8453" max="8453" width="17.2578125" customWidth="1"/>
    <col min="8454" max="8454" width="12" customWidth="1"/>
    <col min="8455" max="8457" width="16.046875" customWidth="1"/>
    <col min="8458" max="8458" width="13.75390625" customWidth="1"/>
    <col min="8459" max="8459" width="12.67578125" customWidth="1"/>
    <col min="8460" max="8460" width="23.4609375" customWidth="1"/>
    <col min="8705" max="8705" width="4.71875" customWidth="1"/>
    <col min="8706" max="8706" width="38.97265625" customWidth="1"/>
    <col min="8707" max="8707" width="17.2578125" customWidth="1"/>
    <col min="8708" max="8708" width="18.47265625" customWidth="1"/>
    <col min="8709" max="8709" width="17.2578125" customWidth="1"/>
    <col min="8710" max="8710" width="12" customWidth="1"/>
    <col min="8711" max="8713" width="16.046875" customWidth="1"/>
    <col min="8714" max="8714" width="13.75390625" customWidth="1"/>
    <col min="8715" max="8715" width="12.67578125" customWidth="1"/>
    <col min="8716" max="8716" width="23.4609375" customWidth="1"/>
    <col min="8961" max="8961" width="4.71875" customWidth="1"/>
    <col min="8962" max="8962" width="38.97265625" customWidth="1"/>
    <col min="8963" max="8963" width="17.2578125" customWidth="1"/>
    <col min="8964" max="8964" width="18.47265625" customWidth="1"/>
    <col min="8965" max="8965" width="17.2578125" customWidth="1"/>
    <col min="8966" max="8966" width="12" customWidth="1"/>
    <col min="8967" max="8969" width="16.046875" customWidth="1"/>
    <col min="8970" max="8970" width="13.75390625" customWidth="1"/>
    <col min="8971" max="8971" width="12.67578125" customWidth="1"/>
    <col min="8972" max="8972" width="23.4609375" customWidth="1"/>
    <col min="9217" max="9217" width="4.71875" customWidth="1"/>
    <col min="9218" max="9218" width="38.97265625" customWidth="1"/>
    <col min="9219" max="9219" width="17.2578125" customWidth="1"/>
    <col min="9220" max="9220" width="18.47265625" customWidth="1"/>
    <col min="9221" max="9221" width="17.2578125" customWidth="1"/>
    <col min="9222" max="9222" width="12" customWidth="1"/>
    <col min="9223" max="9225" width="16.046875" customWidth="1"/>
    <col min="9226" max="9226" width="13.75390625" customWidth="1"/>
    <col min="9227" max="9227" width="12.67578125" customWidth="1"/>
    <col min="9228" max="9228" width="23.4609375" customWidth="1"/>
    <col min="9473" max="9473" width="4.71875" customWidth="1"/>
    <col min="9474" max="9474" width="38.97265625" customWidth="1"/>
    <col min="9475" max="9475" width="17.2578125" customWidth="1"/>
    <col min="9476" max="9476" width="18.47265625" customWidth="1"/>
    <col min="9477" max="9477" width="17.2578125" customWidth="1"/>
    <col min="9478" max="9478" width="12" customWidth="1"/>
    <col min="9479" max="9481" width="16.046875" customWidth="1"/>
    <col min="9482" max="9482" width="13.75390625" customWidth="1"/>
    <col min="9483" max="9483" width="12.67578125" customWidth="1"/>
    <col min="9484" max="9484" width="23.4609375" customWidth="1"/>
    <col min="9729" max="9729" width="4.71875" customWidth="1"/>
    <col min="9730" max="9730" width="38.97265625" customWidth="1"/>
    <col min="9731" max="9731" width="17.2578125" customWidth="1"/>
    <col min="9732" max="9732" width="18.47265625" customWidth="1"/>
    <col min="9733" max="9733" width="17.2578125" customWidth="1"/>
    <col min="9734" max="9734" width="12" customWidth="1"/>
    <col min="9735" max="9737" width="16.046875" customWidth="1"/>
    <col min="9738" max="9738" width="13.75390625" customWidth="1"/>
    <col min="9739" max="9739" width="12.67578125" customWidth="1"/>
    <col min="9740" max="9740" width="23.4609375" customWidth="1"/>
    <col min="9985" max="9985" width="4.71875" customWidth="1"/>
    <col min="9986" max="9986" width="38.97265625" customWidth="1"/>
    <col min="9987" max="9987" width="17.2578125" customWidth="1"/>
    <col min="9988" max="9988" width="18.47265625" customWidth="1"/>
    <col min="9989" max="9989" width="17.2578125" customWidth="1"/>
    <col min="9990" max="9990" width="12" customWidth="1"/>
    <col min="9991" max="9993" width="16.046875" customWidth="1"/>
    <col min="9994" max="9994" width="13.75390625" customWidth="1"/>
    <col min="9995" max="9995" width="12.67578125" customWidth="1"/>
    <col min="9996" max="9996" width="23.4609375" customWidth="1"/>
    <col min="10241" max="10241" width="4.71875" customWidth="1"/>
    <col min="10242" max="10242" width="38.97265625" customWidth="1"/>
    <col min="10243" max="10243" width="17.2578125" customWidth="1"/>
    <col min="10244" max="10244" width="18.47265625" customWidth="1"/>
    <col min="10245" max="10245" width="17.2578125" customWidth="1"/>
    <col min="10246" max="10246" width="12" customWidth="1"/>
    <col min="10247" max="10249" width="16.046875" customWidth="1"/>
    <col min="10250" max="10250" width="13.75390625" customWidth="1"/>
    <col min="10251" max="10251" width="12.67578125" customWidth="1"/>
    <col min="10252" max="10252" width="23.4609375" customWidth="1"/>
    <col min="10497" max="10497" width="4.71875" customWidth="1"/>
    <col min="10498" max="10498" width="38.97265625" customWidth="1"/>
    <col min="10499" max="10499" width="17.2578125" customWidth="1"/>
    <col min="10500" max="10500" width="18.47265625" customWidth="1"/>
    <col min="10501" max="10501" width="17.2578125" customWidth="1"/>
    <col min="10502" max="10502" width="12" customWidth="1"/>
    <col min="10503" max="10505" width="16.046875" customWidth="1"/>
    <col min="10506" max="10506" width="13.75390625" customWidth="1"/>
    <col min="10507" max="10507" width="12.67578125" customWidth="1"/>
    <col min="10508" max="10508" width="23.4609375" customWidth="1"/>
    <col min="10753" max="10753" width="4.71875" customWidth="1"/>
    <col min="10754" max="10754" width="38.97265625" customWidth="1"/>
    <col min="10755" max="10755" width="17.2578125" customWidth="1"/>
    <col min="10756" max="10756" width="18.47265625" customWidth="1"/>
    <col min="10757" max="10757" width="17.2578125" customWidth="1"/>
    <col min="10758" max="10758" width="12" customWidth="1"/>
    <col min="10759" max="10761" width="16.046875" customWidth="1"/>
    <col min="10762" max="10762" width="13.75390625" customWidth="1"/>
    <col min="10763" max="10763" width="12.67578125" customWidth="1"/>
    <col min="10764" max="10764" width="23.4609375" customWidth="1"/>
    <col min="11009" max="11009" width="4.71875" customWidth="1"/>
    <col min="11010" max="11010" width="38.97265625" customWidth="1"/>
    <col min="11011" max="11011" width="17.2578125" customWidth="1"/>
    <col min="11012" max="11012" width="18.47265625" customWidth="1"/>
    <col min="11013" max="11013" width="17.2578125" customWidth="1"/>
    <col min="11014" max="11014" width="12" customWidth="1"/>
    <col min="11015" max="11017" width="16.046875" customWidth="1"/>
    <col min="11018" max="11018" width="13.75390625" customWidth="1"/>
    <col min="11019" max="11019" width="12.67578125" customWidth="1"/>
    <col min="11020" max="11020" width="23.4609375" customWidth="1"/>
    <col min="11265" max="11265" width="4.71875" customWidth="1"/>
    <col min="11266" max="11266" width="38.97265625" customWidth="1"/>
    <col min="11267" max="11267" width="17.2578125" customWidth="1"/>
    <col min="11268" max="11268" width="18.47265625" customWidth="1"/>
    <col min="11269" max="11269" width="17.2578125" customWidth="1"/>
    <col min="11270" max="11270" width="12" customWidth="1"/>
    <col min="11271" max="11273" width="16.046875" customWidth="1"/>
    <col min="11274" max="11274" width="13.75390625" customWidth="1"/>
    <col min="11275" max="11275" width="12.67578125" customWidth="1"/>
    <col min="11276" max="11276" width="23.4609375" customWidth="1"/>
    <col min="11521" max="11521" width="4.71875" customWidth="1"/>
    <col min="11522" max="11522" width="38.97265625" customWidth="1"/>
    <col min="11523" max="11523" width="17.2578125" customWidth="1"/>
    <col min="11524" max="11524" width="18.47265625" customWidth="1"/>
    <col min="11525" max="11525" width="17.2578125" customWidth="1"/>
    <col min="11526" max="11526" width="12" customWidth="1"/>
    <col min="11527" max="11529" width="16.046875" customWidth="1"/>
    <col min="11530" max="11530" width="13.75390625" customWidth="1"/>
    <col min="11531" max="11531" width="12.67578125" customWidth="1"/>
    <col min="11532" max="11532" width="23.4609375" customWidth="1"/>
    <col min="11777" max="11777" width="4.71875" customWidth="1"/>
    <col min="11778" max="11778" width="38.97265625" customWidth="1"/>
    <col min="11779" max="11779" width="17.2578125" customWidth="1"/>
    <col min="11780" max="11780" width="18.47265625" customWidth="1"/>
    <col min="11781" max="11781" width="17.2578125" customWidth="1"/>
    <col min="11782" max="11782" width="12" customWidth="1"/>
    <col min="11783" max="11785" width="16.046875" customWidth="1"/>
    <col min="11786" max="11786" width="13.75390625" customWidth="1"/>
    <col min="11787" max="11787" width="12.67578125" customWidth="1"/>
    <col min="11788" max="11788" width="23.4609375" customWidth="1"/>
    <col min="12033" max="12033" width="4.71875" customWidth="1"/>
    <col min="12034" max="12034" width="38.97265625" customWidth="1"/>
    <col min="12035" max="12035" width="17.2578125" customWidth="1"/>
    <col min="12036" max="12036" width="18.47265625" customWidth="1"/>
    <col min="12037" max="12037" width="17.2578125" customWidth="1"/>
    <col min="12038" max="12038" width="12" customWidth="1"/>
    <col min="12039" max="12041" width="16.046875" customWidth="1"/>
    <col min="12042" max="12042" width="13.75390625" customWidth="1"/>
    <col min="12043" max="12043" width="12.67578125" customWidth="1"/>
    <col min="12044" max="12044" width="23.4609375" customWidth="1"/>
    <col min="12289" max="12289" width="4.71875" customWidth="1"/>
    <col min="12290" max="12290" width="38.97265625" customWidth="1"/>
    <col min="12291" max="12291" width="17.2578125" customWidth="1"/>
    <col min="12292" max="12292" width="18.47265625" customWidth="1"/>
    <col min="12293" max="12293" width="17.2578125" customWidth="1"/>
    <col min="12294" max="12294" width="12" customWidth="1"/>
    <col min="12295" max="12297" width="16.046875" customWidth="1"/>
    <col min="12298" max="12298" width="13.75390625" customWidth="1"/>
    <col min="12299" max="12299" width="12.67578125" customWidth="1"/>
    <col min="12300" max="12300" width="23.4609375" customWidth="1"/>
    <col min="12545" max="12545" width="4.71875" customWidth="1"/>
    <col min="12546" max="12546" width="38.97265625" customWidth="1"/>
    <col min="12547" max="12547" width="17.2578125" customWidth="1"/>
    <col min="12548" max="12548" width="18.47265625" customWidth="1"/>
    <col min="12549" max="12549" width="17.2578125" customWidth="1"/>
    <col min="12550" max="12550" width="12" customWidth="1"/>
    <col min="12551" max="12553" width="16.046875" customWidth="1"/>
    <col min="12554" max="12554" width="13.75390625" customWidth="1"/>
    <col min="12555" max="12555" width="12.67578125" customWidth="1"/>
    <col min="12556" max="12556" width="23.4609375" customWidth="1"/>
    <col min="12801" max="12801" width="4.71875" customWidth="1"/>
    <col min="12802" max="12802" width="38.97265625" customWidth="1"/>
    <col min="12803" max="12803" width="17.2578125" customWidth="1"/>
    <col min="12804" max="12804" width="18.47265625" customWidth="1"/>
    <col min="12805" max="12805" width="17.2578125" customWidth="1"/>
    <col min="12806" max="12806" width="12" customWidth="1"/>
    <col min="12807" max="12809" width="16.046875" customWidth="1"/>
    <col min="12810" max="12810" width="13.75390625" customWidth="1"/>
    <col min="12811" max="12811" width="12.67578125" customWidth="1"/>
    <col min="12812" max="12812" width="23.4609375" customWidth="1"/>
    <col min="13057" max="13057" width="4.71875" customWidth="1"/>
    <col min="13058" max="13058" width="38.97265625" customWidth="1"/>
    <col min="13059" max="13059" width="17.2578125" customWidth="1"/>
    <col min="13060" max="13060" width="18.47265625" customWidth="1"/>
    <col min="13061" max="13061" width="17.2578125" customWidth="1"/>
    <col min="13062" max="13062" width="12" customWidth="1"/>
    <col min="13063" max="13065" width="16.046875" customWidth="1"/>
    <col min="13066" max="13066" width="13.75390625" customWidth="1"/>
    <col min="13067" max="13067" width="12.67578125" customWidth="1"/>
    <col min="13068" max="13068" width="23.4609375" customWidth="1"/>
    <col min="13313" max="13313" width="4.71875" customWidth="1"/>
    <col min="13314" max="13314" width="38.97265625" customWidth="1"/>
    <col min="13315" max="13315" width="17.2578125" customWidth="1"/>
    <col min="13316" max="13316" width="18.47265625" customWidth="1"/>
    <col min="13317" max="13317" width="17.2578125" customWidth="1"/>
    <col min="13318" max="13318" width="12" customWidth="1"/>
    <col min="13319" max="13321" width="16.046875" customWidth="1"/>
    <col min="13322" max="13322" width="13.75390625" customWidth="1"/>
    <col min="13323" max="13323" width="12.67578125" customWidth="1"/>
    <col min="13324" max="13324" width="23.4609375" customWidth="1"/>
    <col min="13569" max="13569" width="4.71875" customWidth="1"/>
    <col min="13570" max="13570" width="38.97265625" customWidth="1"/>
    <col min="13571" max="13571" width="17.2578125" customWidth="1"/>
    <col min="13572" max="13572" width="18.47265625" customWidth="1"/>
    <col min="13573" max="13573" width="17.2578125" customWidth="1"/>
    <col min="13574" max="13574" width="12" customWidth="1"/>
    <col min="13575" max="13577" width="16.046875" customWidth="1"/>
    <col min="13578" max="13578" width="13.75390625" customWidth="1"/>
    <col min="13579" max="13579" width="12.67578125" customWidth="1"/>
    <col min="13580" max="13580" width="23.4609375" customWidth="1"/>
    <col min="13825" max="13825" width="4.71875" customWidth="1"/>
    <col min="13826" max="13826" width="38.97265625" customWidth="1"/>
    <col min="13827" max="13827" width="17.2578125" customWidth="1"/>
    <col min="13828" max="13828" width="18.47265625" customWidth="1"/>
    <col min="13829" max="13829" width="17.2578125" customWidth="1"/>
    <col min="13830" max="13830" width="12" customWidth="1"/>
    <col min="13831" max="13833" width="16.046875" customWidth="1"/>
    <col min="13834" max="13834" width="13.75390625" customWidth="1"/>
    <col min="13835" max="13835" width="12.67578125" customWidth="1"/>
    <col min="13836" max="13836" width="23.4609375" customWidth="1"/>
    <col min="14081" max="14081" width="4.71875" customWidth="1"/>
    <col min="14082" max="14082" width="38.97265625" customWidth="1"/>
    <col min="14083" max="14083" width="17.2578125" customWidth="1"/>
    <col min="14084" max="14084" width="18.47265625" customWidth="1"/>
    <col min="14085" max="14085" width="17.2578125" customWidth="1"/>
    <col min="14086" max="14086" width="12" customWidth="1"/>
    <col min="14087" max="14089" width="16.046875" customWidth="1"/>
    <col min="14090" max="14090" width="13.75390625" customWidth="1"/>
    <col min="14091" max="14091" width="12.67578125" customWidth="1"/>
    <col min="14092" max="14092" width="23.4609375" customWidth="1"/>
    <col min="14337" max="14337" width="4.71875" customWidth="1"/>
    <col min="14338" max="14338" width="38.97265625" customWidth="1"/>
    <col min="14339" max="14339" width="17.2578125" customWidth="1"/>
    <col min="14340" max="14340" width="18.47265625" customWidth="1"/>
    <col min="14341" max="14341" width="17.2578125" customWidth="1"/>
    <col min="14342" max="14342" width="12" customWidth="1"/>
    <col min="14343" max="14345" width="16.046875" customWidth="1"/>
    <col min="14346" max="14346" width="13.75390625" customWidth="1"/>
    <col min="14347" max="14347" width="12.67578125" customWidth="1"/>
    <col min="14348" max="14348" width="23.4609375" customWidth="1"/>
    <col min="14593" max="14593" width="4.71875" customWidth="1"/>
    <col min="14594" max="14594" width="38.97265625" customWidth="1"/>
    <col min="14595" max="14595" width="17.2578125" customWidth="1"/>
    <col min="14596" max="14596" width="18.47265625" customWidth="1"/>
    <col min="14597" max="14597" width="17.2578125" customWidth="1"/>
    <col min="14598" max="14598" width="12" customWidth="1"/>
    <col min="14599" max="14601" width="16.046875" customWidth="1"/>
    <col min="14602" max="14602" width="13.75390625" customWidth="1"/>
    <col min="14603" max="14603" width="12.67578125" customWidth="1"/>
    <col min="14604" max="14604" width="23.4609375" customWidth="1"/>
    <col min="14849" max="14849" width="4.71875" customWidth="1"/>
    <col min="14850" max="14850" width="38.97265625" customWidth="1"/>
    <col min="14851" max="14851" width="17.2578125" customWidth="1"/>
    <col min="14852" max="14852" width="18.47265625" customWidth="1"/>
    <col min="14853" max="14853" width="17.2578125" customWidth="1"/>
    <col min="14854" max="14854" width="12" customWidth="1"/>
    <col min="14855" max="14857" width="16.046875" customWidth="1"/>
    <col min="14858" max="14858" width="13.75390625" customWidth="1"/>
    <col min="14859" max="14859" width="12.67578125" customWidth="1"/>
    <col min="14860" max="14860" width="23.4609375" customWidth="1"/>
    <col min="15105" max="15105" width="4.71875" customWidth="1"/>
    <col min="15106" max="15106" width="38.97265625" customWidth="1"/>
    <col min="15107" max="15107" width="17.2578125" customWidth="1"/>
    <col min="15108" max="15108" width="18.47265625" customWidth="1"/>
    <col min="15109" max="15109" width="17.2578125" customWidth="1"/>
    <col min="15110" max="15110" width="12" customWidth="1"/>
    <col min="15111" max="15113" width="16.046875" customWidth="1"/>
    <col min="15114" max="15114" width="13.75390625" customWidth="1"/>
    <col min="15115" max="15115" width="12.67578125" customWidth="1"/>
    <col min="15116" max="15116" width="23.4609375" customWidth="1"/>
    <col min="15361" max="15361" width="4.71875" customWidth="1"/>
    <col min="15362" max="15362" width="38.97265625" customWidth="1"/>
    <col min="15363" max="15363" width="17.2578125" customWidth="1"/>
    <col min="15364" max="15364" width="18.47265625" customWidth="1"/>
    <col min="15365" max="15365" width="17.2578125" customWidth="1"/>
    <col min="15366" max="15366" width="12" customWidth="1"/>
    <col min="15367" max="15369" width="16.046875" customWidth="1"/>
    <col min="15370" max="15370" width="13.75390625" customWidth="1"/>
    <col min="15371" max="15371" width="12.67578125" customWidth="1"/>
    <col min="15372" max="15372" width="23.4609375" customWidth="1"/>
    <col min="15617" max="15617" width="4.71875" customWidth="1"/>
    <col min="15618" max="15618" width="38.97265625" customWidth="1"/>
    <col min="15619" max="15619" width="17.2578125" customWidth="1"/>
    <col min="15620" max="15620" width="18.47265625" customWidth="1"/>
    <col min="15621" max="15621" width="17.2578125" customWidth="1"/>
    <col min="15622" max="15622" width="12" customWidth="1"/>
    <col min="15623" max="15625" width="16.046875" customWidth="1"/>
    <col min="15626" max="15626" width="13.75390625" customWidth="1"/>
    <col min="15627" max="15627" width="12.67578125" customWidth="1"/>
    <col min="15628" max="15628" width="23.4609375" customWidth="1"/>
    <col min="15873" max="15873" width="4.71875" customWidth="1"/>
    <col min="15874" max="15874" width="38.97265625" customWidth="1"/>
    <col min="15875" max="15875" width="17.2578125" customWidth="1"/>
    <col min="15876" max="15876" width="18.47265625" customWidth="1"/>
    <col min="15877" max="15877" width="17.2578125" customWidth="1"/>
    <col min="15878" max="15878" width="12" customWidth="1"/>
    <col min="15879" max="15881" width="16.046875" customWidth="1"/>
    <col min="15882" max="15882" width="13.75390625" customWidth="1"/>
    <col min="15883" max="15883" width="12.67578125" customWidth="1"/>
    <col min="15884" max="15884" width="23.4609375" customWidth="1"/>
    <col min="16129" max="16129" width="4.71875" customWidth="1"/>
    <col min="16130" max="16130" width="38.97265625" customWidth="1"/>
    <col min="16131" max="16131" width="17.2578125" customWidth="1"/>
    <col min="16132" max="16132" width="18.47265625" customWidth="1"/>
    <col min="16133" max="16133" width="17.2578125" customWidth="1"/>
    <col min="16134" max="16134" width="12" customWidth="1"/>
    <col min="16135" max="16137" width="16.046875" customWidth="1"/>
    <col min="16138" max="16138" width="13.75390625" customWidth="1"/>
    <col min="16139" max="16139" width="12.67578125" customWidth="1"/>
    <col min="16140" max="16140" width="23.4609375" customWidth="1"/>
  </cols>
  <sheetData>
    <row r="1" spans="1:14" ht="20.100000000000001" customHeight="1" x14ac:dyDescent="0.15">
      <c r="A1" s="1" t="s">
        <v>0</v>
      </c>
      <c r="B1" s="1"/>
      <c r="C1" s="2"/>
      <c r="D1" s="2"/>
      <c r="E1" s="2"/>
      <c r="G1" s="2"/>
      <c r="H1" s="2"/>
      <c r="I1" s="2"/>
      <c r="J1" s="2"/>
      <c r="K1" s="2"/>
      <c r="L1" s="3" t="s">
        <v>1</v>
      </c>
      <c r="M1" s="2"/>
      <c r="N1" s="4"/>
    </row>
    <row r="2" spans="1:14" ht="20.100000000000001" customHeight="1" x14ac:dyDescent="0.15">
      <c r="A2" t="s">
        <v>2</v>
      </c>
      <c r="C2" s="2"/>
      <c r="D2" s="2"/>
      <c r="E2" s="2"/>
      <c r="G2" s="2"/>
      <c r="H2" s="2"/>
      <c r="I2" s="2"/>
      <c r="J2" s="2"/>
      <c r="K2" s="2"/>
      <c r="L2" s="5" t="s">
        <v>3</v>
      </c>
      <c r="M2" s="2"/>
      <c r="N2" s="2"/>
    </row>
    <row r="3" spans="1:14" ht="20.100000000000001" customHeight="1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76"/>
      <c r="L3" s="5" t="s">
        <v>5</v>
      </c>
      <c r="M3" s="2"/>
      <c r="N3" s="2"/>
    </row>
    <row r="4" spans="1:14" ht="20.100000000000001" customHeight="1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76"/>
      <c r="L4" s="2"/>
      <c r="M4" s="2"/>
      <c r="N4" s="2"/>
    </row>
    <row r="5" spans="1:14" ht="20.100000000000001" customHeight="1" x14ac:dyDescent="0.15">
      <c r="C5" s="172" t="str">
        <f>'LAMPIRAN A2'!C5:J5</f>
        <v>TEMPOH: DARI  01-02-2021  HINGGA 31-01-2022</v>
      </c>
      <c r="D5" s="172"/>
      <c r="E5" s="173"/>
      <c r="F5" s="173"/>
      <c r="G5" s="173"/>
      <c r="H5" s="173"/>
      <c r="I5" s="173"/>
      <c r="J5" s="173"/>
      <c r="K5" s="76"/>
      <c r="L5" s="2"/>
      <c r="M5" s="2"/>
      <c r="N5" s="2"/>
    </row>
    <row r="6" spans="1:14" ht="20.100000000000001" customHeight="1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76"/>
      <c r="L6" s="2"/>
      <c r="M6" s="2"/>
      <c r="N6" s="2"/>
    </row>
    <row r="7" spans="1:14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4" ht="60.75" customHeight="1" x14ac:dyDescent="0.15">
      <c r="A8" s="166"/>
      <c r="B8" s="168"/>
      <c r="C8" s="168"/>
      <c r="D8" s="169"/>
      <c r="E8" s="168"/>
      <c r="F8" s="169"/>
      <c r="G8" s="168"/>
      <c r="H8" s="171"/>
      <c r="I8" s="169"/>
      <c r="J8" s="169"/>
      <c r="K8" s="169"/>
      <c r="L8" s="164"/>
    </row>
    <row r="9" spans="1:14" s="16" customFormat="1" x14ac:dyDescent="0.15">
      <c r="A9" s="17">
        <v>51</v>
      </c>
      <c r="B9" s="78" t="s">
        <v>115</v>
      </c>
      <c r="C9" s="85" t="s">
        <v>116</v>
      </c>
      <c r="D9" s="85" t="s">
        <v>472</v>
      </c>
      <c r="E9" s="86">
        <v>10000</v>
      </c>
      <c r="F9" s="87" t="s">
        <v>36</v>
      </c>
      <c r="G9" s="88">
        <v>15000</v>
      </c>
      <c r="H9" s="89">
        <v>0</v>
      </c>
      <c r="I9" s="25">
        <f t="shared" ref="I9:I19" si="0">H9*G9</f>
        <v>0</v>
      </c>
      <c r="J9" s="25">
        <f>SUM(G9+I9)*10%</f>
        <v>1500</v>
      </c>
      <c r="K9" s="25">
        <f t="shared" ref="K9:K29" si="1">SUM(J9+I9)</f>
        <v>1500</v>
      </c>
      <c r="L9" s="26" t="s">
        <v>24</v>
      </c>
    </row>
    <row r="10" spans="1:14" s="16" customFormat="1" ht="11.25" customHeight="1" x14ac:dyDescent="0.15">
      <c r="A10" s="17">
        <v>52</v>
      </c>
      <c r="B10" s="27" t="s">
        <v>429</v>
      </c>
      <c r="C10" s="28" t="s">
        <v>430</v>
      </c>
      <c r="D10" s="20" t="s">
        <v>472</v>
      </c>
      <c r="E10" s="33">
        <v>500</v>
      </c>
      <c r="F10" s="22" t="s">
        <v>23</v>
      </c>
      <c r="G10" s="31">
        <v>15000</v>
      </c>
      <c r="H10" s="24">
        <v>0</v>
      </c>
      <c r="I10" s="25">
        <f t="shared" si="0"/>
        <v>0</v>
      </c>
      <c r="J10" s="25">
        <f>SUM(G10+I10)*0%</f>
        <v>0</v>
      </c>
      <c r="K10" s="25">
        <f t="shared" si="1"/>
        <v>0</v>
      </c>
      <c r="L10" s="26" t="s">
        <v>24</v>
      </c>
    </row>
    <row r="11" spans="1:14" s="92" customFormat="1" ht="11.25" customHeight="1" x14ac:dyDescent="0.15">
      <c r="A11" s="17">
        <v>53</v>
      </c>
      <c r="B11" s="27" t="s">
        <v>117</v>
      </c>
      <c r="C11" s="28" t="s">
        <v>118</v>
      </c>
      <c r="D11" s="28" t="s">
        <v>472</v>
      </c>
      <c r="E11" s="29">
        <v>1000</v>
      </c>
      <c r="F11" s="30" t="s">
        <v>23</v>
      </c>
      <c r="G11" s="25">
        <v>6000</v>
      </c>
      <c r="H11" s="32">
        <v>0</v>
      </c>
      <c r="I11" s="90">
        <f t="shared" si="0"/>
        <v>0</v>
      </c>
      <c r="J11" s="90">
        <f>SUM(G11+I11)*0%</f>
        <v>0</v>
      </c>
      <c r="K11" s="90">
        <f t="shared" si="1"/>
        <v>0</v>
      </c>
      <c r="L11" s="91" t="s">
        <v>24</v>
      </c>
    </row>
    <row r="12" spans="1:14" s="16" customFormat="1" x14ac:dyDescent="0.15">
      <c r="A12" s="17">
        <v>54</v>
      </c>
      <c r="B12" s="27" t="s">
        <v>119</v>
      </c>
      <c r="C12" s="28" t="s">
        <v>120</v>
      </c>
      <c r="D12" s="28" t="s">
        <v>472</v>
      </c>
      <c r="E12" s="29">
        <v>100000</v>
      </c>
      <c r="F12" s="30" t="s">
        <v>36</v>
      </c>
      <c r="G12" s="31">
        <v>15000</v>
      </c>
      <c r="H12" s="32">
        <v>0.05</v>
      </c>
      <c r="I12" s="25">
        <f t="shared" si="0"/>
        <v>750</v>
      </c>
      <c r="J12" s="25">
        <f>SUM(G12+I12)*10%</f>
        <v>1575</v>
      </c>
      <c r="K12" s="25">
        <f t="shared" si="1"/>
        <v>2325</v>
      </c>
      <c r="L12" s="26" t="s">
        <v>24</v>
      </c>
    </row>
    <row r="13" spans="1:14" x14ac:dyDescent="0.15">
      <c r="A13" s="17">
        <v>55</v>
      </c>
      <c r="B13" s="27" t="s">
        <v>121</v>
      </c>
      <c r="C13" s="28" t="s">
        <v>98</v>
      </c>
      <c r="D13" s="20" t="s">
        <v>472</v>
      </c>
      <c r="E13" s="33">
        <v>1000</v>
      </c>
      <c r="F13" s="22" t="s">
        <v>36</v>
      </c>
      <c r="G13" s="31">
        <v>20000</v>
      </c>
      <c r="H13" s="24">
        <v>0.05</v>
      </c>
      <c r="I13" s="25">
        <f t="shared" si="0"/>
        <v>1000</v>
      </c>
      <c r="J13" s="25">
        <f>SUM(G13+I13)*10%</f>
        <v>2100</v>
      </c>
      <c r="K13" s="25">
        <f t="shared" si="1"/>
        <v>3100</v>
      </c>
      <c r="L13" s="26" t="s">
        <v>24</v>
      </c>
    </row>
    <row r="14" spans="1:14" s="16" customFormat="1" x14ac:dyDescent="0.15">
      <c r="A14" s="17">
        <v>56</v>
      </c>
      <c r="B14" s="78" t="s">
        <v>122</v>
      </c>
      <c r="C14" s="85" t="s">
        <v>123</v>
      </c>
      <c r="D14" s="85" t="s">
        <v>472</v>
      </c>
      <c r="E14" s="86">
        <v>1000</v>
      </c>
      <c r="F14" s="87" t="s">
        <v>23</v>
      </c>
      <c r="G14" s="88">
        <v>1000</v>
      </c>
      <c r="H14" s="89">
        <v>0.15</v>
      </c>
      <c r="I14" s="39">
        <f t="shared" si="0"/>
        <v>150</v>
      </c>
      <c r="J14" s="25">
        <f>SUM(G14+I14)*0%</f>
        <v>0</v>
      </c>
      <c r="K14" s="25">
        <f t="shared" si="1"/>
        <v>150</v>
      </c>
      <c r="L14" s="26" t="s">
        <v>24</v>
      </c>
    </row>
    <row r="15" spans="1:14" s="16" customFormat="1" x14ac:dyDescent="0.15">
      <c r="A15" s="17">
        <v>57</v>
      </c>
      <c r="B15" s="18" t="s">
        <v>432</v>
      </c>
      <c r="C15" s="19" t="s">
        <v>426</v>
      </c>
      <c r="D15" s="20" t="s">
        <v>472</v>
      </c>
      <c r="E15" s="21">
        <v>500</v>
      </c>
      <c r="F15" s="22" t="s">
        <v>23</v>
      </c>
      <c r="G15" s="23">
        <v>12500</v>
      </c>
      <c r="H15" s="32">
        <v>0</v>
      </c>
      <c r="I15" s="25">
        <f t="shared" si="0"/>
        <v>0</v>
      </c>
      <c r="J15" s="25">
        <f>SUM(G15+I15)*0%</f>
        <v>0</v>
      </c>
      <c r="K15" s="25">
        <f t="shared" si="1"/>
        <v>0</v>
      </c>
      <c r="L15" s="26" t="s">
        <v>24</v>
      </c>
    </row>
    <row r="16" spans="1:14" s="16" customFormat="1" x14ac:dyDescent="0.15">
      <c r="A16" s="17">
        <v>58</v>
      </c>
      <c r="B16" s="27" t="s">
        <v>124</v>
      </c>
      <c r="C16" s="28" t="s">
        <v>125</v>
      </c>
      <c r="D16" s="28" t="s">
        <v>472</v>
      </c>
      <c r="E16" s="133">
        <v>50000</v>
      </c>
      <c r="F16" s="22" t="s">
        <v>36</v>
      </c>
      <c r="G16" s="37">
        <v>1000</v>
      </c>
      <c r="H16" s="24">
        <v>0.2</v>
      </c>
      <c r="I16" s="25">
        <f t="shared" si="0"/>
        <v>200</v>
      </c>
      <c r="J16" s="25">
        <f>SUM(G16+I16)*0%</f>
        <v>0</v>
      </c>
      <c r="K16" s="25">
        <f t="shared" si="1"/>
        <v>200</v>
      </c>
      <c r="L16" s="26" t="s">
        <v>50</v>
      </c>
    </row>
    <row r="17" spans="1:12" s="16" customFormat="1" x14ac:dyDescent="0.15">
      <c r="A17" s="17">
        <v>59</v>
      </c>
      <c r="B17" s="27" t="s">
        <v>495</v>
      </c>
      <c r="C17" s="28" t="s">
        <v>504</v>
      </c>
      <c r="D17" s="28" t="s">
        <v>472</v>
      </c>
      <c r="E17" s="29">
        <v>200</v>
      </c>
      <c r="F17" s="30" t="s">
        <v>23</v>
      </c>
      <c r="G17" s="31">
        <v>3600</v>
      </c>
      <c r="H17" s="32">
        <v>0.05</v>
      </c>
      <c r="I17" s="25">
        <f t="shared" ref="I17" si="2">SUM(H17*G17)</f>
        <v>180</v>
      </c>
      <c r="J17" s="25">
        <f t="shared" ref="J17" si="3">SUM(G17+I17)*10%</f>
        <v>378</v>
      </c>
      <c r="K17" s="25">
        <f t="shared" ref="K17" si="4">SUM(J17+I17)</f>
        <v>558</v>
      </c>
      <c r="L17" s="26" t="s">
        <v>24</v>
      </c>
    </row>
    <row r="18" spans="1:12" s="16" customFormat="1" x14ac:dyDescent="0.15">
      <c r="A18" s="17">
        <v>60</v>
      </c>
      <c r="B18" s="99" t="s">
        <v>126</v>
      </c>
      <c r="C18" s="100" t="s">
        <v>127</v>
      </c>
      <c r="D18" s="100" t="s">
        <v>472</v>
      </c>
      <c r="E18" s="101">
        <v>1000</v>
      </c>
      <c r="F18" s="102" t="s">
        <v>36</v>
      </c>
      <c r="G18" s="103">
        <v>20000</v>
      </c>
      <c r="H18" s="104">
        <v>0.15</v>
      </c>
      <c r="I18" s="25">
        <f t="shared" si="0"/>
        <v>3000</v>
      </c>
      <c r="J18" s="25">
        <f>SUM(G18+I18)*10%</f>
        <v>2300</v>
      </c>
      <c r="K18" s="25">
        <f t="shared" si="1"/>
        <v>5300</v>
      </c>
      <c r="L18" s="26" t="s">
        <v>24</v>
      </c>
    </row>
    <row r="19" spans="1:12" s="16" customFormat="1" x14ac:dyDescent="0.15">
      <c r="A19" s="17">
        <v>61</v>
      </c>
      <c r="B19" s="27" t="s">
        <v>447</v>
      </c>
      <c r="C19" s="28" t="s">
        <v>484</v>
      </c>
      <c r="D19" s="35" t="s">
        <v>472</v>
      </c>
      <c r="E19" s="36">
        <v>200</v>
      </c>
      <c r="F19" s="22" t="s">
        <v>23</v>
      </c>
      <c r="G19" s="37">
        <f>50*E19</f>
        <v>10000</v>
      </c>
      <c r="H19" s="38">
        <v>0.05</v>
      </c>
      <c r="I19" s="25">
        <f t="shared" si="0"/>
        <v>500</v>
      </c>
      <c r="J19" s="25">
        <f>SUM(G19+I19)*10%</f>
        <v>1050</v>
      </c>
      <c r="K19" s="25">
        <f t="shared" ref="K19" si="5">SUM(J19+I19)</f>
        <v>1550</v>
      </c>
      <c r="L19" s="26" t="s">
        <v>24</v>
      </c>
    </row>
    <row r="20" spans="1:12" s="16" customFormat="1" x14ac:dyDescent="0.15">
      <c r="A20" s="17">
        <v>62</v>
      </c>
      <c r="B20" s="18" t="s">
        <v>128</v>
      </c>
      <c r="C20" s="19" t="s">
        <v>129</v>
      </c>
      <c r="D20" s="28" t="s">
        <v>472</v>
      </c>
      <c r="E20" s="134">
        <v>500</v>
      </c>
      <c r="F20" s="22" t="s">
        <v>23</v>
      </c>
      <c r="G20" s="23">
        <v>10000</v>
      </c>
      <c r="H20" s="24">
        <v>0</v>
      </c>
      <c r="I20" s="25">
        <f>SUM(H20*G20)</f>
        <v>0</v>
      </c>
      <c r="J20" s="25">
        <f>SUM(G20+I20)*6%</f>
        <v>600</v>
      </c>
      <c r="K20" s="25">
        <f t="shared" si="1"/>
        <v>600</v>
      </c>
      <c r="L20" s="26" t="s">
        <v>130</v>
      </c>
    </row>
    <row r="21" spans="1:12" s="16" customFormat="1" x14ac:dyDescent="0.15">
      <c r="A21" s="17">
        <v>63</v>
      </c>
      <c r="B21" s="27" t="s">
        <v>496</v>
      </c>
      <c r="C21" s="19" t="s">
        <v>503</v>
      </c>
      <c r="D21" s="28" t="s">
        <v>472</v>
      </c>
      <c r="E21" s="29">
        <v>100</v>
      </c>
      <c r="F21" s="40" t="s">
        <v>23</v>
      </c>
      <c r="G21" s="31">
        <v>5000</v>
      </c>
      <c r="H21" s="32">
        <v>0</v>
      </c>
      <c r="I21" s="25">
        <f t="shared" ref="I21" si="6">SUM(H21*G21)</f>
        <v>0</v>
      </c>
      <c r="J21" s="25">
        <f t="shared" ref="J21" si="7">SUM(G21+I21)*10%</f>
        <v>500</v>
      </c>
      <c r="K21" s="25">
        <f t="shared" ref="K21" si="8">SUM(J21+I21)</f>
        <v>500</v>
      </c>
      <c r="L21" s="26" t="s">
        <v>24</v>
      </c>
    </row>
    <row r="22" spans="1:12" s="16" customFormat="1" x14ac:dyDescent="0.15">
      <c r="A22" s="17">
        <v>64</v>
      </c>
      <c r="B22" s="27" t="s">
        <v>131</v>
      </c>
      <c r="C22" s="28" t="s">
        <v>46</v>
      </c>
      <c r="D22" s="20" t="s">
        <v>472</v>
      </c>
      <c r="E22" s="33">
        <v>5000</v>
      </c>
      <c r="F22" s="22" t="s">
        <v>36</v>
      </c>
      <c r="G22" s="31">
        <v>500</v>
      </c>
      <c r="H22" s="24">
        <v>0.2</v>
      </c>
      <c r="I22" s="25">
        <f t="shared" ref="I22:I33" si="9">H22*G22</f>
        <v>100</v>
      </c>
      <c r="J22" s="25">
        <f>SUM(G22+I22)*10%</f>
        <v>60</v>
      </c>
      <c r="K22" s="25">
        <f t="shared" si="1"/>
        <v>160</v>
      </c>
      <c r="L22" s="26" t="s">
        <v>24</v>
      </c>
    </row>
    <row r="23" spans="1:12" s="16" customFormat="1" x14ac:dyDescent="0.15">
      <c r="A23" s="17">
        <v>65</v>
      </c>
      <c r="B23" s="27" t="s">
        <v>132</v>
      </c>
      <c r="C23" s="19" t="s">
        <v>133</v>
      </c>
      <c r="D23" s="19" t="s">
        <v>472</v>
      </c>
      <c r="E23" s="29">
        <v>30000</v>
      </c>
      <c r="F23" s="22" t="s">
        <v>23</v>
      </c>
      <c r="G23" s="31">
        <v>1671600</v>
      </c>
      <c r="H23" s="24">
        <v>0.05</v>
      </c>
      <c r="I23" s="25">
        <f t="shared" si="9"/>
        <v>83580</v>
      </c>
      <c r="J23" s="25">
        <f>SUM(G23+I23)*0%</f>
        <v>0</v>
      </c>
      <c r="K23" s="25">
        <f t="shared" si="1"/>
        <v>83580</v>
      </c>
      <c r="L23" s="26" t="s">
        <v>24</v>
      </c>
    </row>
    <row r="24" spans="1:12" s="16" customFormat="1" x14ac:dyDescent="0.15">
      <c r="A24" s="17">
        <v>66</v>
      </c>
      <c r="B24" s="27" t="s">
        <v>134</v>
      </c>
      <c r="C24" s="19" t="s">
        <v>135</v>
      </c>
      <c r="D24" s="19" t="s">
        <v>472</v>
      </c>
      <c r="E24" s="29">
        <v>1000</v>
      </c>
      <c r="F24" s="22" t="s">
        <v>23</v>
      </c>
      <c r="G24" s="31">
        <v>5000</v>
      </c>
      <c r="H24" s="24">
        <v>0.05</v>
      </c>
      <c r="I24" s="25">
        <f t="shared" si="9"/>
        <v>250</v>
      </c>
      <c r="J24" s="25">
        <f>I26</f>
        <v>0</v>
      </c>
      <c r="K24" s="25">
        <f t="shared" si="1"/>
        <v>250</v>
      </c>
      <c r="L24" s="26" t="s">
        <v>24</v>
      </c>
    </row>
    <row r="25" spans="1:12" s="16" customFormat="1" x14ac:dyDescent="0.15">
      <c r="A25" s="17">
        <v>67</v>
      </c>
      <c r="B25" s="27" t="s">
        <v>136</v>
      </c>
      <c r="C25" s="28" t="s">
        <v>137</v>
      </c>
      <c r="D25" s="28" t="s">
        <v>472</v>
      </c>
      <c r="E25" s="29">
        <v>1000</v>
      </c>
      <c r="F25" s="30" t="s">
        <v>23</v>
      </c>
      <c r="G25" s="31">
        <v>5000</v>
      </c>
      <c r="H25" s="32">
        <v>0</v>
      </c>
      <c r="I25" s="25">
        <f t="shared" si="9"/>
        <v>0</v>
      </c>
      <c r="J25" s="25">
        <f>SUM(G25+I25)*10%</f>
        <v>500</v>
      </c>
      <c r="K25" s="25">
        <f t="shared" si="1"/>
        <v>500</v>
      </c>
      <c r="L25" s="26" t="s">
        <v>24</v>
      </c>
    </row>
    <row r="26" spans="1:12" s="16" customFormat="1" x14ac:dyDescent="0.15">
      <c r="A26" s="17">
        <v>68</v>
      </c>
      <c r="B26" s="97" t="s">
        <v>138</v>
      </c>
      <c r="C26" s="98" t="s">
        <v>139</v>
      </c>
      <c r="D26" s="98" t="s">
        <v>472</v>
      </c>
      <c r="E26" s="29">
        <v>10000</v>
      </c>
      <c r="F26" s="40" t="s">
        <v>36</v>
      </c>
      <c r="G26" s="37">
        <v>20000</v>
      </c>
      <c r="H26" s="32">
        <v>0</v>
      </c>
      <c r="I26" s="39">
        <f t="shared" si="9"/>
        <v>0</v>
      </c>
      <c r="J26" s="25">
        <f>SUM(G26+I26)*10%</f>
        <v>2000</v>
      </c>
      <c r="K26" s="25">
        <f t="shared" si="1"/>
        <v>2000</v>
      </c>
      <c r="L26" s="26" t="s">
        <v>24</v>
      </c>
    </row>
    <row r="27" spans="1:12" s="16" customFormat="1" x14ac:dyDescent="0.15">
      <c r="A27" s="17">
        <v>69</v>
      </c>
      <c r="B27" s="97" t="s">
        <v>437</v>
      </c>
      <c r="C27" s="98" t="s">
        <v>441</v>
      </c>
      <c r="D27" s="98" t="s">
        <v>472</v>
      </c>
      <c r="E27" s="29">
        <v>100</v>
      </c>
      <c r="F27" s="40" t="s">
        <v>23</v>
      </c>
      <c r="G27" s="37">
        <f>35*E27</f>
        <v>3500</v>
      </c>
      <c r="H27" s="32">
        <v>0</v>
      </c>
      <c r="I27" s="25">
        <f t="shared" si="9"/>
        <v>0</v>
      </c>
      <c r="J27" s="25">
        <f>SUM(G27+I27)*10%</f>
        <v>350</v>
      </c>
      <c r="K27" s="25">
        <f t="shared" si="1"/>
        <v>350</v>
      </c>
      <c r="L27" s="26" t="s">
        <v>24</v>
      </c>
    </row>
    <row r="28" spans="1:12" s="16" customFormat="1" x14ac:dyDescent="0.15">
      <c r="A28" s="17">
        <v>70</v>
      </c>
      <c r="B28" s="18" t="s">
        <v>453</v>
      </c>
      <c r="C28" s="19" t="s">
        <v>502</v>
      </c>
      <c r="D28" s="20" t="s">
        <v>472</v>
      </c>
      <c r="E28" s="21">
        <v>10</v>
      </c>
      <c r="F28" s="22" t="s">
        <v>23</v>
      </c>
      <c r="G28" s="23">
        <f>1500*E28</f>
        <v>15000</v>
      </c>
      <c r="H28" s="24">
        <v>0</v>
      </c>
      <c r="I28" s="25">
        <f t="shared" si="9"/>
        <v>0</v>
      </c>
      <c r="J28" s="25">
        <f>SUM(G28+I28)*5%</f>
        <v>750</v>
      </c>
      <c r="K28" s="25">
        <f t="shared" ref="K28" si="10">SUM(J28+I28)</f>
        <v>750</v>
      </c>
      <c r="L28" s="26" t="s">
        <v>24</v>
      </c>
    </row>
    <row r="29" spans="1:12" s="16" customFormat="1" x14ac:dyDescent="0.15">
      <c r="A29" s="17">
        <v>71</v>
      </c>
      <c r="B29" s="27" t="s">
        <v>140</v>
      </c>
      <c r="C29" s="28" t="s">
        <v>141</v>
      </c>
      <c r="D29" s="20" t="s">
        <v>472</v>
      </c>
      <c r="E29" s="33">
        <v>1000</v>
      </c>
      <c r="F29" s="22" t="s">
        <v>23</v>
      </c>
      <c r="G29" s="31">
        <v>75000</v>
      </c>
      <c r="H29" s="24">
        <v>0</v>
      </c>
      <c r="I29" s="25">
        <f t="shared" si="9"/>
        <v>0</v>
      </c>
      <c r="J29" s="25">
        <f>SUM(G29+I29)*0%</f>
        <v>0</v>
      </c>
      <c r="K29" s="25">
        <f t="shared" si="1"/>
        <v>0</v>
      </c>
      <c r="L29" s="26" t="s">
        <v>24</v>
      </c>
    </row>
    <row r="30" spans="1:12" s="16" customFormat="1" x14ac:dyDescent="0.15">
      <c r="A30" s="17">
        <v>72</v>
      </c>
      <c r="B30" s="27" t="s">
        <v>142</v>
      </c>
      <c r="C30" s="28" t="s">
        <v>143</v>
      </c>
      <c r="D30" s="28" t="s">
        <v>472</v>
      </c>
      <c r="E30" s="29">
        <v>3000</v>
      </c>
      <c r="F30" s="30" t="s">
        <v>23</v>
      </c>
      <c r="G30" s="31">
        <v>6000</v>
      </c>
      <c r="H30" s="32">
        <v>0</v>
      </c>
      <c r="I30" s="25">
        <f t="shared" si="9"/>
        <v>0</v>
      </c>
      <c r="J30" s="25">
        <f>SUM(G30+I30)*10%</f>
        <v>600</v>
      </c>
      <c r="K30" s="25">
        <f t="shared" ref="K30:K58" si="11">SUM(J30+I30)</f>
        <v>600</v>
      </c>
      <c r="L30" s="26" t="s">
        <v>24</v>
      </c>
    </row>
    <row r="31" spans="1:12" s="16" customFormat="1" x14ac:dyDescent="0.15">
      <c r="A31" s="17">
        <v>73</v>
      </c>
      <c r="B31" s="27" t="s">
        <v>144</v>
      </c>
      <c r="C31" s="28" t="s">
        <v>145</v>
      </c>
      <c r="D31" s="28" t="s">
        <v>472</v>
      </c>
      <c r="E31" s="29">
        <v>1000</v>
      </c>
      <c r="F31" s="30" t="s">
        <v>23</v>
      </c>
      <c r="G31" s="25">
        <v>5000</v>
      </c>
      <c r="H31" s="32">
        <v>0</v>
      </c>
      <c r="I31" s="25">
        <f t="shared" si="9"/>
        <v>0</v>
      </c>
      <c r="J31" s="25">
        <f>SUM(G31+I31)*10%</f>
        <v>500</v>
      </c>
      <c r="K31" s="25">
        <f t="shared" si="11"/>
        <v>500</v>
      </c>
      <c r="L31" s="26" t="s">
        <v>24</v>
      </c>
    </row>
    <row r="32" spans="1:12" s="16" customFormat="1" x14ac:dyDescent="0.15">
      <c r="A32" s="17">
        <v>74</v>
      </c>
      <c r="B32" s="27" t="s">
        <v>146</v>
      </c>
      <c r="C32" s="28" t="s">
        <v>147</v>
      </c>
      <c r="D32" s="28" t="s">
        <v>472</v>
      </c>
      <c r="E32" s="29">
        <v>10000</v>
      </c>
      <c r="F32" s="30" t="s">
        <v>23</v>
      </c>
      <c r="G32" s="31">
        <v>2000</v>
      </c>
      <c r="H32" s="32">
        <v>0</v>
      </c>
      <c r="I32" s="25">
        <f t="shared" si="9"/>
        <v>0</v>
      </c>
      <c r="J32" s="25">
        <f>SUM(G32+I32)*10%</f>
        <v>200</v>
      </c>
      <c r="K32" s="25">
        <f t="shared" si="11"/>
        <v>200</v>
      </c>
      <c r="L32" s="26" t="s">
        <v>24</v>
      </c>
    </row>
    <row r="33" spans="1:12" s="16" customFormat="1" ht="11.25" customHeight="1" x14ac:dyDescent="0.15">
      <c r="A33" s="17">
        <v>75</v>
      </c>
      <c r="B33" s="27" t="s">
        <v>148</v>
      </c>
      <c r="C33" s="28" t="s">
        <v>149</v>
      </c>
      <c r="D33" s="35" t="s">
        <v>472</v>
      </c>
      <c r="E33" s="36">
        <v>10000</v>
      </c>
      <c r="F33" s="22" t="s">
        <v>23</v>
      </c>
      <c r="G33" s="37">
        <v>3000</v>
      </c>
      <c r="H33" s="32">
        <v>0</v>
      </c>
      <c r="I33" s="25">
        <f t="shared" si="9"/>
        <v>0</v>
      </c>
      <c r="J33" s="25">
        <f>SUM(G33+I33)*6%</f>
        <v>180</v>
      </c>
      <c r="K33" s="25">
        <f t="shared" si="11"/>
        <v>180</v>
      </c>
      <c r="L33" s="26" t="s">
        <v>24</v>
      </c>
    </row>
    <row r="34" spans="1:12" s="16" customFormat="1" ht="11.25" customHeight="1" x14ac:dyDescent="0.15">
      <c r="A34" s="17">
        <v>76</v>
      </c>
      <c r="B34" s="27" t="s">
        <v>150</v>
      </c>
      <c r="C34" s="19" t="s">
        <v>151</v>
      </c>
      <c r="D34" s="19" t="s">
        <v>472</v>
      </c>
      <c r="E34" s="29">
        <v>1000</v>
      </c>
      <c r="F34" s="22" t="s">
        <v>23</v>
      </c>
      <c r="G34" s="31">
        <v>6000</v>
      </c>
      <c r="H34" s="24">
        <v>0</v>
      </c>
      <c r="I34" s="25">
        <f>SUM(H34*G34)</f>
        <v>0</v>
      </c>
      <c r="J34" s="25">
        <f>SUM(G34+I34)*0%</f>
        <v>0</v>
      </c>
      <c r="K34" s="25">
        <f t="shared" si="11"/>
        <v>0</v>
      </c>
      <c r="L34" s="26" t="s">
        <v>130</v>
      </c>
    </row>
    <row r="35" spans="1:12" s="16" customFormat="1" x14ac:dyDescent="0.15">
      <c r="A35" s="17">
        <v>77</v>
      </c>
      <c r="B35" s="18" t="s">
        <v>152</v>
      </c>
      <c r="C35" s="19" t="s">
        <v>153</v>
      </c>
      <c r="D35" s="28" t="s">
        <v>472</v>
      </c>
      <c r="E35" s="29">
        <v>1000</v>
      </c>
      <c r="F35" s="40" t="s">
        <v>23</v>
      </c>
      <c r="G35" s="31">
        <v>5000</v>
      </c>
      <c r="H35" s="32">
        <v>0</v>
      </c>
      <c r="I35" s="25">
        <f t="shared" ref="I35:I58" si="12">H35*G35</f>
        <v>0</v>
      </c>
      <c r="J35" s="25">
        <f>SUM(G35+I35)*10%</f>
        <v>500</v>
      </c>
      <c r="K35" s="25">
        <f t="shared" si="11"/>
        <v>500</v>
      </c>
      <c r="L35" s="26" t="s">
        <v>24</v>
      </c>
    </row>
    <row r="36" spans="1:12" s="16" customFormat="1" x14ac:dyDescent="0.15">
      <c r="A36" s="17">
        <v>78</v>
      </c>
      <c r="B36" s="27" t="s">
        <v>154</v>
      </c>
      <c r="C36" s="28" t="s">
        <v>155</v>
      </c>
      <c r="D36" s="28" t="s">
        <v>472</v>
      </c>
      <c r="E36" s="133">
        <v>100</v>
      </c>
      <c r="F36" s="22" t="s">
        <v>156</v>
      </c>
      <c r="G36" s="37">
        <v>5000</v>
      </c>
      <c r="H36" s="24">
        <v>0.25</v>
      </c>
      <c r="I36" s="25">
        <f t="shared" si="12"/>
        <v>1250</v>
      </c>
      <c r="J36" s="25">
        <f>SUM(G36+I36)*10%</f>
        <v>625</v>
      </c>
      <c r="K36" s="25">
        <f t="shared" si="11"/>
        <v>1875</v>
      </c>
      <c r="L36" s="26" t="s">
        <v>24</v>
      </c>
    </row>
    <row r="37" spans="1:12" s="16" customFormat="1" x14ac:dyDescent="0.15">
      <c r="A37" s="17">
        <v>79</v>
      </c>
      <c r="B37" s="27" t="s">
        <v>494</v>
      </c>
      <c r="C37" s="28" t="s">
        <v>501</v>
      </c>
      <c r="D37" s="28" t="s">
        <v>472</v>
      </c>
      <c r="E37" s="29">
        <v>1000</v>
      </c>
      <c r="F37" s="30" t="s">
        <v>23</v>
      </c>
      <c r="G37" s="25">
        <v>500</v>
      </c>
      <c r="H37" s="32">
        <v>0.05</v>
      </c>
      <c r="I37" s="25">
        <f t="shared" ref="I37" si="13">SUM(H37*G37)</f>
        <v>25</v>
      </c>
      <c r="J37" s="25">
        <f t="shared" ref="J37" si="14">SUM(G37+I37)*10%</f>
        <v>52.5</v>
      </c>
      <c r="K37" s="25">
        <f t="shared" si="11"/>
        <v>77.5</v>
      </c>
      <c r="L37" s="26" t="s">
        <v>24</v>
      </c>
    </row>
    <row r="38" spans="1:12" s="16" customFormat="1" x14ac:dyDescent="0.15">
      <c r="A38" s="17">
        <v>80</v>
      </c>
      <c r="B38" s="27" t="s">
        <v>157</v>
      </c>
      <c r="C38" s="19" t="s">
        <v>158</v>
      </c>
      <c r="D38" s="19" t="s">
        <v>472</v>
      </c>
      <c r="E38" s="29">
        <v>1000</v>
      </c>
      <c r="F38" s="22" t="s">
        <v>23</v>
      </c>
      <c r="G38" s="31">
        <v>3000</v>
      </c>
      <c r="H38" s="24">
        <v>0.05</v>
      </c>
      <c r="I38" s="25">
        <f t="shared" si="12"/>
        <v>150</v>
      </c>
      <c r="J38" s="25">
        <f>SUM(G38+I38)*0%</f>
        <v>0</v>
      </c>
      <c r="K38" s="25">
        <f t="shared" si="11"/>
        <v>150</v>
      </c>
      <c r="L38" s="26" t="s">
        <v>24</v>
      </c>
    </row>
    <row r="39" spans="1:12" s="16" customFormat="1" x14ac:dyDescent="0.15">
      <c r="A39" s="17">
        <v>81</v>
      </c>
      <c r="B39" s="27" t="s">
        <v>159</v>
      </c>
      <c r="C39" s="19" t="s">
        <v>160</v>
      </c>
      <c r="D39" s="19" t="s">
        <v>472</v>
      </c>
      <c r="E39" s="29">
        <v>1000</v>
      </c>
      <c r="F39" s="22" t="s">
        <v>23</v>
      </c>
      <c r="G39" s="31">
        <v>5000</v>
      </c>
      <c r="H39" s="24">
        <v>0</v>
      </c>
      <c r="I39" s="25">
        <f t="shared" si="12"/>
        <v>0</v>
      </c>
      <c r="J39" s="25">
        <f t="shared" ref="J39:J45" si="15">SUM(G39+I39)*10%</f>
        <v>500</v>
      </c>
      <c r="K39" s="25">
        <f t="shared" si="11"/>
        <v>500</v>
      </c>
      <c r="L39" s="26" t="s">
        <v>24</v>
      </c>
    </row>
    <row r="40" spans="1:12" s="16" customFormat="1" x14ac:dyDescent="0.15">
      <c r="A40" s="17">
        <v>82</v>
      </c>
      <c r="B40" s="27" t="s">
        <v>454</v>
      </c>
      <c r="C40" s="28" t="s">
        <v>46</v>
      </c>
      <c r="D40" s="28" t="s">
        <v>472</v>
      </c>
      <c r="E40" s="29">
        <v>1000</v>
      </c>
      <c r="F40" s="40" t="s">
        <v>23</v>
      </c>
      <c r="G40" s="31">
        <f>35*E40</f>
        <v>35000</v>
      </c>
      <c r="H40" s="32">
        <v>0.15</v>
      </c>
      <c r="I40" s="25">
        <f t="shared" si="12"/>
        <v>5250</v>
      </c>
      <c r="J40" s="25">
        <f t="shared" si="15"/>
        <v>4025</v>
      </c>
      <c r="K40" s="25">
        <f t="shared" si="11"/>
        <v>9275</v>
      </c>
      <c r="L40" s="26" t="s">
        <v>24</v>
      </c>
    </row>
    <row r="41" spans="1:12" ht="11.45" customHeight="1" x14ac:dyDescent="0.15">
      <c r="A41" s="17">
        <v>83</v>
      </c>
      <c r="B41" s="27" t="s">
        <v>161</v>
      </c>
      <c r="C41" s="19" t="s">
        <v>162</v>
      </c>
      <c r="D41" s="19" t="s">
        <v>472</v>
      </c>
      <c r="E41" s="29">
        <v>10000</v>
      </c>
      <c r="F41" s="22" t="s">
        <v>36</v>
      </c>
      <c r="G41" s="31">
        <v>100</v>
      </c>
      <c r="H41" s="24">
        <v>0.05</v>
      </c>
      <c r="I41" s="25">
        <f t="shared" si="12"/>
        <v>5</v>
      </c>
      <c r="J41" s="25">
        <f t="shared" si="15"/>
        <v>10.5</v>
      </c>
      <c r="K41" s="25">
        <f t="shared" si="11"/>
        <v>15.5</v>
      </c>
      <c r="L41" s="26" t="s">
        <v>24</v>
      </c>
    </row>
    <row r="42" spans="1:12" s="16" customFormat="1" ht="11.25" customHeight="1" x14ac:dyDescent="0.15">
      <c r="A42" s="17">
        <v>84</v>
      </c>
      <c r="B42" s="27" t="s">
        <v>163</v>
      </c>
      <c r="C42" s="19" t="s">
        <v>164</v>
      </c>
      <c r="D42" s="19" t="s">
        <v>472</v>
      </c>
      <c r="E42" s="29">
        <v>1000</v>
      </c>
      <c r="F42" s="22" t="s">
        <v>23</v>
      </c>
      <c r="G42" s="31">
        <v>5000</v>
      </c>
      <c r="H42" s="24">
        <v>0.2</v>
      </c>
      <c r="I42" s="25">
        <f t="shared" si="12"/>
        <v>1000</v>
      </c>
      <c r="J42" s="25">
        <f t="shared" si="15"/>
        <v>600</v>
      </c>
      <c r="K42" s="25">
        <f t="shared" si="11"/>
        <v>1600</v>
      </c>
      <c r="L42" s="26" t="s">
        <v>24</v>
      </c>
    </row>
    <row r="43" spans="1:12" s="16" customFormat="1" ht="11.25" customHeight="1" x14ac:dyDescent="0.15">
      <c r="A43" s="17">
        <v>85</v>
      </c>
      <c r="B43" s="27" t="s">
        <v>165</v>
      </c>
      <c r="C43" s="19" t="s">
        <v>166</v>
      </c>
      <c r="D43" s="19" t="s">
        <v>472</v>
      </c>
      <c r="E43" s="29">
        <v>1000</v>
      </c>
      <c r="F43" s="22" t="s">
        <v>23</v>
      </c>
      <c r="G43" s="31">
        <v>5000</v>
      </c>
      <c r="H43" s="24">
        <v>0.2</v>
      </c>
      <c r="I43" s="25">
        <f t="shared" si="12"/>
        <v>1000</v>
      </c>
      <c r="J43" s="25">
        <f t="shared" si="15"/>
        <v>600</v>
      </c>
      <c r="K43" s="25">
        <f t="shared" si="11"/>
        <v>1600</v>
      </c>
      <c r="L43" s="26" t="s">
        <v>24</v>
      </c>
    </row>
    <row r="44" spans="1:12" s="16" customFormat="1" x14ac:dyDescent="0.15">
      <c r="A44" s="17">
        <v>86</v>
      </c>
      <c r="B44" s="27" t="s">
        <v>167</v>
      </c>
      <c r="C44" s="28" t="s">
        <v>168</v>
      </c>
      <c r="D44" s="28" t="s">
        <v>472</v>
      </c>
      <c r="E44" s="29">
        <v>1000</v>
      </c>
      <c r="F44" s="22" t="s">
        <v>23</v>
      </c>
      <c r="G44" s="31">
        <v>5000</v>
      </c>
      <c r="H44" s="32">
        <v>0</v>
      </c>
      <c r="I44" s="25">
        <f t="shared" si="12"/>
        <v>0</v>
      </c>
      <c r="J44" s="25">
        <f t="shared" si="15"/>
        <v>500</v>
      </c>
      <c r="K44" s="25">
        <f t="shared" si="11"/>
        <v>500</v>
      </c>
      <c r="L44" s="26" t="s">
        <v>24</v>
      </c>
    </row>
    <row r="45" spans="1:12" s="16" customFormat="1" ht="11.25" customHeight="1" x14ac:dyDescent="0.15">
      <c r="A45" s="17">
        <v>87</v>
      </c>
      <c r="B45" s="27" t="s">
        <v>169</v>
      </c>
      <c r="C45" s="28" t="s">
        <v>170</v>
      </c>
      <c r="D45" s="28" t="s">
        <v>472</v>
      </c>
      <c r="E45" s="29">
        <v>3000</v>
      </c>
      <c r="F45" s="22" t="s">
        <v>23</v>
      </c>
      <c r="G45" s="31">
        <v>300</v>
      </c>
      <c r="H45" s="32">
        <v>0</v>
      </c>
      <c r="I45" s="25">
        <f t="shared" si="12"/>
        <v>0</v>
      </c>
      <c r="J45" s="25">
        <f t="shared" si="15"/>
        <v>30</v>
      </c>
      <c r="K45" s="25">
        <f t="shared" si="11"/>
        <v>30</v>
      </c>
      <c r="L45" s="26" t="s">
        <v>24</v>
      </c>
    </row>
    <row r="46" spans="1:12" s="16" customFormat="1" ht="11.25" customHeight="1" x14ac:dyDescent="0.15">
      <c r="A46" s="17">
        <v>88</v>
      </c>
      <c r="B46" s="27" t="s">
        <v>171</v>
      </c>
      <c r="C46" s="28" t="s">
        <v>172</v>
      </c>
      <c r="D46" s="28" t="s">
        <v>472</v>
      </c>
      <c r="E46" s="29">
        <v>2000</v>
      </c>
      <c r="F46" s="22" t="s">
        <v>23</v>
      </c>
      <c r="G46" s="25">
        <v>400</v>
      </c>
      <c r="H46" s="32">
        <v>0</v>
      </c>
      <c r="I46" s="25">
        <f t="shared" si="12"/>
        <v>0</v>
      </c>
      <c r="J46" s="25">
        <f>SUM(G46+I46)*6%</f>
        <v>24</v>
      </c>
      <c r="K46" s="25">
        <f t="shared" si="11"/>
        <v>24</v>
      </c>
      <c r="L46" s="26" t="s">
        <v>24</v>
      </c>
    </row>
    <row r="47" spans="1:12" ht="12" customHeight="1" x14ac:dyDescent="0.15">
      <c r="A47" s="17">
        <v>89</v>
      </c>
      <c r="B47" s="27" t="s">
        <v>173</v>
      </c>
      <c r="C47" s="28" t="s">
        <v>174</v>
      </c>
      <c r="D47" s="28" t="s">
        <v>472</v>
      </c>
      <c r="E47" s="29">
        <v>10000</v>
      </c>
      <c r="F47" s="22" t="s">
        <v>23</v>
      </c>
      <c r="G47" s="31">
        <v>2000</v>
      </c>
      <c r="H47" s="32">
        <v>0</v>
      </c>
      <c r="I47" s="25">
        <f t="shared" si="12"/>
        <v>0</v>
      </c>
      <c r="J47" s="25">
        <f>SUM(G47+I47)*6%</f>
        <v>120</v>
      </c>
      <c r="K47" s="25">
        <f t="shared" si="11"/>
        <v>120</v>
      </c>
      <c r="L47" s="26" t="s">
        <v>24</v>
      </c>
    </row>
    <row r="48" spans="1:12" ht="11.25" customHeight="1" x14ac:dyDescent="0.15">
      <c r="A48" s="17">
        <v>90</v>
      </c>
      <c r="B48" s="27" t="s">
        <v>175</v>
      </c>
      <c r="C48" s="28" t="s">
        <v>176</v>
      </c>
      <c r="D48" s="28" t="s">
        <v>472</v>
      </c>
      <c r="E48" s="29">
        <v>5000</v>
      </c>
      <c r="F48" s="22" t="s">
        <v>23</v>
      </c>
      <c r="G48" s="31">
        <v>3000</v>
      </c>
      <c r="H48" s="32">
        <v>0.25</v>
      </c>
      <c r="I48" s="25">
        <f t="shared" si="12"/>
        <v>750</v>
      </c>
      <c r="J48" s="25">
        <f>SUM(G48+I48)*10%</f>
        <v>375</v>
      </c>
      <c r="K48" s="25">
        <f t="shared" si="11"/>
        <v>1125</v>
      </c>
      <c r="L48" s="26" t="s">
        <v>24</v>
      </c>
    </row>
    <row r="49" spans="1:12" s="93" customFormat="1" ht="11.25" customHeight="1" x14ac:dyDescent="0.15">
      <c r="A49" s="17">
        <v>91</v>
      </c>
      <c r="B49" s="27" t="s">
        <v>177</v>
      </c>
      <c r="C49" s="19" t="s">
        <v>178</v>
      </c>
      <c r="D49" s="28" t="s">
        <v>472</v>
      </c>
      <c r="E49" s="29">
        <v>5000</v>
      </c>
      <c r="F49" s="22" t="s">
        <v>23</v>
      </c>
      <c r="G49" s="25">
        <v>10000</v>
      </c>
      <c r="H49" s="32">
        <v>0.15</v>
      </c>
      <c r="I49" s="25">
        <f t="shared" si="12"/>
        <v>1500</v>
      </c>
      <c r="J49" s="25">
        <f>SUM(G49+I49)*0%</f>
        <v>0</v>
      </c>
      <c r="K49" s="25">
        <f t="shared" si="11"/>
        <v>1500</v>
      </c>
      <c r="L49" s="26" t="s">
        <v>24</v>
      </c>
    </row>
    <row r="50" spans="1:12" s="16" customFormat="1" ht="11.25" customHeight="1" x14ac:dyDescent="0.15">
      <c r="A50" s="17">
        <v>92</v>
      </c>
      <c r="B50" s="27" t="s">
        <v>179</v>
      </c>
      <c r="C50" s="28" t="s">
        <v>180</v>
      </c>
      <c r="D50" s="28" t="s">
        <v>472</v>
      </c>
      <c r="E50" s="29">
        <v>20000</v>
      </c>
      <c r="F50" s="22" t="s">
        <v>23</v>
      </c>
      <c r="G50" s="25">
        <v>600</v>
      </c>
      <c r="H50" s="32">
        <v>0.15</v>
      </c>
      <c r="I50" s="25">
        <f t="shared" si="12"/>
        <v>90</v>
      </c>
      <c r="J50" s="25">
        <f>SUM(G50+I50)*10%</f>
        <v>69</v>
      </c>
      <c r="K50" s="25">
        <f t="shared" si="11"/>
        <v>159</v>
      </c>
      <c r="L50" s="26" t="s">
        <v>24</v>
      </c>
    </row>
    <row r="51" spans="1:12" ht="11.25" customHeight="1" x14ac:dyDescent="0.15">
      <c r="A51" s="17">
        <v>93</v>
      </c>
      <c r="B51" s="97" t="s">
        <v>181</v>
      </c>
      <c r="C51" s="98" t="s">
        <v>182</v>
      </c>
      <c r="D51" s="98" t="s">
        <v>472</v>
      </c>
      <c r="E51" s="29">
        <v>20000</v>
      </c>
      <c r="F51" s="95" t="s">
        <v>23</v>
      </c>
      <c r="G51" s="37">
        <v>600</v>
      </c>
      <c r="H51" s="32">
        <v>0.15</v>
      </c>
      <c r="I51" s="90">
        <f t="shared" si="12"/>
        <v>90</v>
      </c>
      <c r="J51" s="90">
        <f>SUM(G51+I51)*10%</f>
        <v>69</v>
      </c>
      <c r="K51" s="90">
        <f t="shared" si="11"/>
        <v>159</v>
      </c>
      <c r="L51" s="91" t="s">
        <v>24</v>
      </c>
    </row>
    <row r="52" spans="1:12" s="16" customFormat="1" ht="11.25" customHeight="1" x14ac:dyDescent="0.15">
      <c r="A52" s="17">
        <v>94</v>
      </c>
      <c r="B52" s="27" t="s">
        <v>542</v>
      </c>
      <c r="C52" s="28" t="s">
        <v>353</v>
      </c>
      <c r="D52" s="28" t="s">
        <v>472</v>
      </c>
      <c r="E52" s="29">
        <v>20000</v>
      </c>
      <c r="F52" s="22" t="s">
        <v>23</v>
      </c>
      <c r="G52" s="25">
        <v>10000</v>
      </c>
      <c r="H52" s="32">
        <v>0.2</v>
      </c>
      <c r="I52" s="25">
        <f t="shared" si="12"/>
        <v>2000</v>
      </c>
      <c r="J52" s="25">
        <f>SUM(G52+I52)*10%</f>
        <v>1200</v>
      </c>
      <c r="K52" s="25">
        <f t="shared" si="11"/>
        <v>3200</v>
      </c>
      <c r="L52" s="26" t="s">
        <v>24</v>
      </c>
    </row>
    <row r="53" spans="1:12" s="16" customFormat="1" ht="11.25" customHeight="1" x14ac:dyDescent="0.15">
      <c r="A53" s="17">
        <v>95</v>
      </c>
      <c r="B53" s="27" t="s">
        <v>411</v>
      </c>
      <c r="C53" s="28" t="s">
        <v>412</v>
      </c>
      <c r="D53" s="28" t="s">
        <v>472</v>
      </c>
      <c r="E53" s="29">
        <v>10000</v>
      </c>
      <c r="F53" s="22" t="s">
        <v>23</v>
      </c>
      <c r="G53" s="31">
        <v>30000</v>
      </c>
      <c r="H53" s="32">
        <v>0</v>
      </c>
      <c r="I53" s="25">
        <f t="shared" si="12"/>
        <v>0</v>
      </c>
      <c r="J53" s="25">
        <f>SUM(G53+I53)*0%</f>
        <v>0</v>
      </c>
      <c r="K53" s="25">
        <f t="shared" si="11"/>
        <v>0</v>
      </c>
      <c r="L53" s="26" t="s">
        <v>24</v>
      </c>
    </row>
    <row r="54" spans="1:12" s="16" customFormat="1" ht="11.25" customHeight="1" x14ac:dyDescent="0.15">
      <c r="A54" s="17">
        <v>96</v>
      </c>
      <c r="B54" s="27" t="s">
        <v>183</v>
      </c>
      <c r="C54" s="19" t="s">
        <v>184</v>
      </c>
      <c r="D54" s="28" t="s">
        <v>472</v>
      </c>
      <c r="E54" s="29">
        <v>2000</v>
      </c>
      <c r="F54" s="40" t="s">
        <v>23</v>
      </c>
      <c r="G54" s="25">
        <v>30000</v>
      </c>
      <c r="H54" s="32">
        <v>0.3</v>
      </c>
      <c r="I54" s="25">
        <f t="shared" si="12"/>
        <v>9000</v>
      </c>
      <c r="J54" s="25">
        <f>SUM(G54+I54)*10%</f>
        <v>3900</v>
      </c>
      <c r="K54" s="25">
        <f t="shared" si="11"/>
        <v>12900</v>
      </c>
      <c r="L54" s="26" t="s">
        <v>24</v>
      </c>
    </row>
    <row r="55" spans="1:12" s="16" customFormat="1" ht="11.25" customHeight="1" x14ac:dyDescent="0.15">
      <c r="A55" s="17">
        <v>97</v>
      </c>
      <c r="B55" s="27" t="s">
        <v>185</v>
      </c>
      <c r="C55" s="19" t="s">
        <v>186</v>
      </c>
      <c r="D55" s="28" t="s">
        <v>472</v>
      </c>
      <c r="E55" s="29">
        <v>5000</v>
      </c>
      <c r="F55" s="40" t="s">
        <v>36</v>
      </c>
      <c r="G55" s="25">
        <v>200</v>
      </c>
      <c r="H55" s="32">
        <v>0.05</v>
      </c>
      <c r="I55" s="25">
        <f t="shared" si="12"/>
        <v>10</v>
      </c>
      <c r="J55" s="25">
        <f>SUM(G55+I55)*6%</f>
        <v>12.6</v>
      </c>
      <c r="K55" s="25">
        <f t="shared" si="11"/>
        <v>22.6</v>
      </c>
      <c r="L55" s="26" t="s">
        <v>24</v>
      </c>
    </row>
    <row r="56" spans="1:12" s="16" customFormat="1" ht="11.25" customHeight="1" x14ac:dyDescent="0.15">
      <c r="A56" s="17">
        <v>98</v>
      </c>
      <c r="B56" s="27" t="s">
        <v>187</v>
      </c>
      <c r="C56" s="19" t="s">
        <v>59</v>
      </c>
      <c r="D56" s="19" t="s">
        <v>472</v>
      </c>
      <c r="E56" s="29">
        <v>1000</v>
      </c>
      <c r="F56" s="22" t="s">
        <v>36</v>
      </c>
      <c r="G56" s="31">
        <v>1000</v>
      </c>
      <c r="H56" s="24">
        <v>0.05</v>
      </c>
      <c r="I56" s="25">
        <f t="shared" si="12"/>
        <v>50</v>
      </c>
      <c r="J56" s="25">
        <f>SUM(G56+I56)*10%</f>
        <v>105</v>
      </c>
      <c r="K56" s="25">
        <f t="shared" si="11"/>
        <v>155</v>
      </c>
      <c r="L56" s="26" t="s">
        <v>24</v>
      </c>
    </row>
    <row r="57" spans="1:12" s="16" customFormat="1" ht="11.25" customHeight="1" x14ac:dyDescent="0.15">
      <c r="A57" s="17">
        <v>99</v>
      </c>
      <c r="B57" s="27" t="s">
        <v>188</v>
      </c>
      <c r="C57" s="28" t="s">
        <v>189</v>
      </c>
      <c r="D57" s="28" t="s">
        <v>472</v>
      </c>
      <c r="E57" s="29">
        <v>1000</v>
      </c>
      <c r="F57" s="40" t="s">
        <v>23</v>
      </c>
      <c r="G57" s="25">
        <v>5000</v>
      </c>
      <c r="H57" s="32">
        <v>0.25</v>
      </c>
      <c r="I57" s="25">
        <f t="shared" si="12"/>
        <v>1250</v>
      </c>
      <c r="J57" s="25">
        <f>SUM(G57+I57)*10%</f>
        <v>625</v>
      </c>
      <c r="K57" s="25">
        <f t="shared" si="11"/>
        <v>1875</v>
      </c>
      <c r="L57" s="26" t="s">
        <v>24</v>
      </c>
    </row>
    <row r="58" spans="1:12" s="16" customFormat="1" ht="11.25" customHeight="1" thickBot="1" x14ac:dyDescent="0.2">
      <c r="A58" s="155">
        <v>100</v>
      </c>
      <c r="B58" s="18" t="s">
        <v>190</v>
      </c>
      <c r="C58" s="19" t="s">
        <v>191</v>
      </c>
      <c r="D58" s="28" t="s">
        <v>472</v>
      </c>
      <c r="E58" s="29">
        <v>10000</v>
      </c>
      <c r="F58" s="40" t="s">
        <v>23</v>
      </c>
      <c r="G58" s="25">
        <v>10000</v>
      </c>
      <c r="H58" s="32">
        <v>0</v>
      </c>
      <c r="I58" s="25">
        <f t="shared" si="12"/>
        <v>0</v>
      </c>
      <c r="J58" s="25">
        <f>SUM(G58+I58)*10%</f>
        <v>1000</v>
      </c>
      <c r="K58" s="25">
        <f t="shared" si="11"/>
        <v>1000</v>
      </c>
      <c r="L58" s="26" t="s">
        <v>24</v>
      </c>
    </row>
    <row r="59" spans="1:12" ht="13.5" thickBot="1" x14ac:dyDescent="0.2">
      <c r="A59" s="162"/>
      <c r="B59" s="159" t="s">
        <v>399</v>
      </c>
      <c r="C59" s="56"/>
      <c r="D59" s="57"/>
      <c r="E59" s="58">
        <f>SUM(E9:E58)</f>
        <v>371210</v>
      </c>
      <c r="F59" s="59"/>
      <c r="G59" s="58">
        <f>SUM(G9:G58)</f>
        <v>2123400</v>
      </c>
      <c r="H59" s="60"/>
      <c r="I59" s="58">
        <f>SUM(I9:I58)</f>
        <v>113130</v>
      </c>
      <c r="J59" s="58">
        <f>SUM(J9:J58)</f>
        <v>30085.599999999999</v>
      </c>
      <c r="K59" s="58">
        <f>SUM(K9:K58)</f>
        <v>143215.6</v>
      </c>
      <c r="L59" s="61"/>
    </row>
    <row r="60" spans="1:12" ht="13.5" thickBot="1" x14ac:dyDescent="0.2">
      <c r="A60" s="160"/>
      <c r="B60" s="161" t="s">
        <v>400</v>
      </c>
      <c r="C60" s="64"/>
      <c r="D60" s="65"/>
      <c r="E60" s="68">
        <f>E59+'LAMPIRAN A2'!E60</f>
        <v>713130</v>
      </c>
      <c r="F60" s="67"/>
      <c r="G60" s="68">
        <f>G59+'LAMPIRAN A2'!G60</f>
        <v>4906500</v>
      </c>
      <c r="H60" s="68"/>
      <c r="I60" s="68">
        <f>I59+'LAMPIRAN A2'!I60</f>
        <v>407327.5</v>
      </c>
      <c r="J60" s="68">
        <f>J59+'LAMPIRAN A2'!J60</f>
        <v>120920.35</v>
      </c>
      <c r="K60" s="68">
        <f>K59+'LAMPIRAN A2'!K60</f>
        <v>528247.85</v>
      </c>
      <c r="L60" s="69"/>
    </row>
    <row r="61" spans="1:12" x14ac:dyDescent="0.15">
      <c r="A61" t="s">
        <v>401</v>
      </c>
      <c r="B61" s="70"/>
      <c r="C61" s="71"/>
      <c r="D61" s="72"/>
      <c r="E61" s="73"/>
      <c r="F61" s="71"/>
      <c r="G61" s="74"/>
      <c r="H61" s="71"/>
      <c r="I61" s="74"/>
      <c r="K61" s="16"/>
      <c r="L61" s="16"/>
    </row>
    <row r="62" spans="1:12" x14ac:dyDescent="0.15">
      <c r="F62"/>
      <c r="K62" s="16"/>
      <c r="L62" s="16"/>
    </row>
    <row r="63" spans="1:12" x14ac:dyDescent="0.15">
      <c r="A63" s="75" t="s">
        <v>403</v>
      </c>
      <c r="F63"/>
      <c r="J63" s="74" t="s">
        <v>402</v>
      </c>
      <c r="K63" s="16"/>
      <c r="L63" s="16"/>
    </row>
    <row r="64" spans="1:12" x14ac:dyDescent="0.15">
      <c r="E64" s="71"/>
      <c r="F64" s="71"/>
      <c r="G64" s="71"/>
    </row>
    <row r="65" spans="1:12" x14ac:dyDescent="0.15">
      <c r="A65" t="s">
        <v>404</v>
      </c>
      <c r="B65" s="75"/>
      <c r="C65" s="75"/>
      <c r="E65" s="71"/>
      <c r="F65" s="71"/>
      <c r="G65" s="71"/>
    </row>
    <row r="66" spans="1:12" x14ac:dyDescent="0.15">
      <c r="A66" t="s">
        <v>406</v>
      </c>
      <c r="E66" s="71"/>
      <c r="F66" s="71"/>
      <c r="G66" s="71"/>
      <c r="J66" s="75"/>
      <c r="K66" s="75"/>
      <c r="L66" s="75"/>
    </row>
    <row r="67" spans="1:12" x14ac:dyDescent="0.15">
      <c r="D67" s="71"/>
      <c r="E67" s="71"/>
      <c r="F67" s="71"/>
      <c r="G67" s="71"/>
      <c r="J67" t="s">
        <v>405</v>
      </c>
    </row>
    <row r="68" spans="1:12" x14ac:dyDescent="0.15">
      <c r="J68" t="s">
        <v>434</v>
      </c>
    </row>
    <row r="69" spans="1:12" x14ac:dyDescent="0.15">
      <c r="F69"/>
    </row>
    <row r="70" spans="1:12" x14ac:dyDescent="0.15">
      <c r="F70"/>
    </row>
    <row r="71" spans="1:12" x14ac:dyDescent="0.15">
      <c r="F71"/>
    </row>
  </sheetData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rintOptions horizontalCentered="1"/>
  <pageMargins left="0" right="0" top="0.25" bottom="0" header="0" footer="0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4FD-5BA3-4F30-B771-C6F8BD79EC36}">
  <dimension ref="A1:N71"/>
  <sheetViews>
    <sheetView topLeftCell="A34" zoomScaleNormal="100" zoomScaleSheetLayoutView="80" workbookViewId="0">
      <selection activeCell="E64" sqref="E64:F67"/>
    </sheetView>
  </sheetViews>
  <sheetFormatPr defaultRowHeight="12.75" x14ac:dyDescent="0.15"/>
  <cols>
    <col min="1" max="1" width="4.71875" customWidth="1"/>
    <col min="2" max="2" width="38.97265625" customWidth="1"/>
    <col min="3" max="3" width="17.2578125" customWidth="1"/>
    <col min="4" max="4" width="18.47265625" customWidth="1"/>
    <col min="5" max="5" width="17.2578125" customWidth="1"/>
    <col min="6" max="6" width="12" style="2" customWidth="1"/>
    <col min="7" max="9" width="16.046875" customWidth="1"/>
    <col min="10" max="10" width="13.75390625" customWidth="1"/>
    <col min="11" max="11" width="12.67578125" customWidth="1"/>
    <col min="12" max="12" width="25.890625" bestFit="1" customWidth="1"/>
    <col min="257" max="257" width="4.71875" customWidth="1"/>
    <col min="258" max="258" width="38.97265625" customWidth="1"/>
    <col min="259" max="259" width="17.2578125" customWidth="1"/>
    <col min="260" max="260" width="18.47265625" customWidth="1"/>
    <col min="261" max="261" width="17.2578125" customWidth="1"/>
    <col min="262" max="262" width="12" customWidth="1"/>
    <col min="263" max="265" width="16.046875" customWidth="1"/>
    <col min="266" max="266" width="13.75390625" customWidth="1"/>
    <col min="267" max="267" width="12.67578125" customWidth="1"/>
    <col min="268" max="268" width="23.4609375" customWidth="1"/>
    <col min="513" max="513" width="4.71875" customWidth="1"/>
    <col min="514" max="514" width="38.97265625" customWidth="1"/>
    <col min="515" max="515" width="17.2578125" customWidth="1"/>
    <col min="516" max="516" width="18.47265625" customWidth="1"/>
    <col min="517" max="517" width="17.2578125" customWidth="1"/>
    <col min="518" max="518" width="12" customWidth="1"/>
    <col min="519" max="521" width="16.046875" customWidth="1"/>
    <col min="522" max="522" width="13.75390625" customWidth="1"/>
    <col min="523" max="523" width="12.67578125" customWidth="1"/>
    <col min="524" max="524" width="23.4609375" customWidth="1"/>
    <col min="769" max="769" width="4.71875" customWidth="1"/>
    <col min="770" max="770" width="38.97265625" customWidth="1"/>
    <col min="771" max="771" width="17.2578125" customWidth="1"/>
    <col min="772" max="772" width="18.47265625" customWidth="1"/>
    <col min="773" max="773" width="17.2578125" customWidth="1"/>
    <col min="774" max="774" width="12" customWidth="1"/>
    <col min="775" max="777" width="16.046875" customWidth="1"/>
    <col min="778" max="778" width="13.75390625" customWidth="1"/>
    <col min="779" max="779" width="12.67578125" customWidth="1"/>
    <col min="780" max="780" width="23.4609375" customWidth="1"/>
    <col min="1025" max="1025" width="4.71875" customWidth="1"/>
    <col min="1026" max="1026" width="38.97265625" customWidth="1"/>
    <col min="1027" max="1027" width="17.2578125" customWidth="1"/>
    <col min="1028" max="1028" width="18.47265625" customWidth="1"/>
    <col min="1029" max="1029" width="17.2578125" customWidth="1"/>
    <col min="1030" max="1030" width="12" customWidth="1"/>
    <col min="1031" max="1033" width="16.046875" customWidth="1"/>
    <col min="1034" max="1034" width="13.75390625" customWidth="1"/>
    <col min="1035" max="1035" width="12.67578125" customWidth="1"/>
    <col min="1036" max="1036" width="23.4609375" customWidth="1"/>
    <col min="1281" max="1281" width="4.71875" customWidth="1"/>
    <col min="1282" max="1282" width="38.97265625" customWidth="1"/>
    <col min="1283" max="1283" width="17.2578125" customWidth="1"/>
    <col min="1284" max="1284" width="18.47265625" customWidth="1"/>
    <col min="1285" max="1285" width="17.2578125" customWidth="1"/>
    <col min="1286" max="1286" width="12" customWidth="1"/>
    <col min="1287" max="1289" width="16.046875" customWidth="1"/>
    <col min="1290" max="1290" width="13.75390625" customWidth="1"/>
    <col min="1291" max="1291" width="12.67578125" customWidth="1"/>
    <col min="1292" max="1292" width="23.4609375" customWidth="1"/>
    <col min="1537" max="1537" width="4.71875" customWidth="1"/>
    <col min="1538" max="1538" width="38.97265625" customWidth="1"/>
    <col min="1539" max="1539" width="17.2578125" customWidth="1"/>
    <col min="1540" max="1540" width="18.47265625" customWidth="1"/>
    <col min="1541" max="1541" width="17.2578125" customWidth="1"/>
    <col min="1542" max="1542" width="12" customWidth="1"/>
    <col min="1543" max="1545" width="16.046875" customWidth="1"/>
    <col min="1546" max="1546" width="13.75390625" customWidth="1"/>
    <col min="1547" max="1547" width="12.67578125" customWidth="1"/>
    <col min="1548" max="1548" width="23.4609375" customWidth="1"/>
    <col min="1793" max="1793" width="4.71875" customWidth="1"/>
    <col min="1794" max="1794" width="38.97265625" customWidth="1"/>
    <col min="1795" max="1795" width="17.2578125" customWidth="1"/>
    <col min="1796" max="1796" width="18.47265625" customWidth="1"/>
    <col min="1797" max="1797" width="17.2578125" customWidth="1"/>
    <col min="1798" max="1798" width="12" customWidth="1"/>
    <col min="1799" max="1801" width="16.046875" customWidth="1"/>
    <col min="1802" max="1802" width="13.75390625" customWidth="1"/>
    <col min="1803" max="1803" width="12.67578125" customWidth="1"/>
    <col min="1804" max="1804" width="23.4609375" customWidth="1"/>
    <col min="2049" max="2049" width="4.71875" customWidth="1"/>
    <col min="2050" max="2050" width="38.97265625" customWidth="1"/>
    <col min="2051" max="2051" width="17.2578125" customWidth="1"/>
    <col min="2052" max="2052" width="18.47265625" customWidth="1"/>
    <col min="2053" max="2053" width="17.2578125" customWidth="1"/>
    <col min="2054" max="2054" width="12" customWidth="1"/>
    <col min="2055" max="2057" width="16.046875" customWidth="1"/>
    <col min="2058" max="2058" width="13.75390625" customWidth="1"/>
    <col min="2059" max="2059" width="12.67578125" customWidth="1"/>
    <col min="2060" max="2060" width="23.4609375" customWidth="1"/>
    <col min="2305" max="2305" width="4.71875" customWidth="1"/>
    <col min="2306" max="2306" width="38.97265625" customWidth="1"/>
    <col min="2307" max="2307" width="17.2578125" customWidth="1"/>
    <col min="2308" max="2308" width="18.47265625" customWidth="1"/>
    <col min="2309" max="2309" width="17.2578125" customWidth="1"/>
    <col min="2310" max="2310" width="12" customWidth="1"/>
    <col min="2311" max="2313" width="16.046875" customWidth="1"/>
    <col min="2314" max="2314" width="13.75390625" customWidth="1"/>
    <col min="2315" max="2315" width="12.67578125" customWidth="1"/>
    <col min="2316" max="2316" width="23.4609375" customWidth="1"/>
    <col min="2561" max="2561" width="4.71875" customWidth="1"/>
    <col min="2562" max="2562" width="38.97265625" customWidth="1"/>
    <col min="2563" max="2563" width="17.2578125" customWidth="1"/>
    <col min="2564" max="2564" width="18.47265625" customWidth="1"/>
    <col min="2565" max="2565" width="17.2578125" customWidth="1"/>
    <col min="2566" max="2566" width="12" customWidth="1"/>
    <col min="2567" max="2569" width="16.046875" customWidth="1"/>
    <col min="2570" max="2570" width="13.75390625" customWidth="1"/>
    <col min="2571" max="2571" width="12.67578125" customWidth="1"/>
    <col min="2572" max="2572" width="23.4609375" customWidth="1"/>
    <col min="2817" max="2817" width="4.71875" customWidth="1"/>
    <col min="2818" max="2818" width="38.97265625" customWidth="1"/>
    <col min="2819" max="2819" width="17.2578125" customWidth="1"/>
    <col min="2820" max="2820" width="18.47265625" customWidth="1"/>
    <col min="2821" max="2821" width="17.2578125" customWidth="1"/>
    <col min="2822" max="2822" width="12" customWidth="1"/>
    <col min="2823" max="2825" width="16.046875" customWidth="1"/>
    <col min="2826" max="2826" width="13.75390625" customWidth="1"/>
    <col min="2827" max="2827" width="12.67578125" customWidth="1"/>
    <col min="2828" max="2828" width="23.4609375" customWidth="1"/>
    <col min="3073" max="3073" width="4.71875" customWidth="1"/>
    <col min="3074" max="3074" width="38.97265625" customWidth="1"/>
    <col min="3075" max="3075" width="17.2578125" customWidth="1"/>
    <col min="3076" max="3076" width="18.47265625" customWidth="1"/>
    <col min="3077" max="3077" width="17.2578125" customWidth="1"/>
    <col min="3078" max="3078" width="12" customWidth="1"/>
    <col min="3079" max="3081" width="16.046875" customWidth="1"/>
    <col min="3082" max="3082" width="13.75390625" customWidth="1"/>
    <col min="3083" max="3083" width="12.67578125" customWidth="1"/>
    <col min="3084" max="3084" width="23.4609375" customWidth="1"/>
    <col min="3329" max="3329" width="4.71875" customWidth="1"/>
    <col min="3330" max="3330" width="38.97265625" customWidth="1"/>
    <col min="3331" max="3331" width="17.2578125" customWidth="1"/>
    <col min="3332" max="3332" width="18.47265625" customWidth="1"/>
    <col min="3333" max="3333" width="17.2578125" customWidth="1"/>
    <col min="3334" max="3334" width="12" customWidth="1"/>
    <col min="3335" max="3337" width="16.046875" customWidth="1"/>
    <col min="3338" max="3338" width="13.75390625" customWidth="1"/>
    <col min="3339" max="3339" width="12.67578125" customWidth="1"/>
    <col min="3340" max="3340" width="23.4609375" customWidth="1"/>
    <col min="3585" max="3585" width="4.71875" customWidth="1"/>
    <col min="3586" max="3586" width="38.97265625" customWidth="1"/>
    <col min="3587" max="3587" width="17.2578125" customWidth="1"/>
    <col min="3588" max="3588" width="18.47265625" customWidth="1"/>
    <col min="3589" max="3589" width="17.2578125" customWidth="1"/>
    <col min="3590" max="3590" width="12" customWidth="1"/>
    <col min="3591" max="3593" width="16.046875" customWidth="1"/>
    <col min="3594" max="3594" width="13.75390625" customWidth="1"/>
    <col min="3595" max="3595" width="12.67578125" customWidth="1"/>
    <col min="3596" max="3596" width="23.4609375" customWidth="1"/>
    <col min="3841" max="3841" width="4.71875" customWidth="1"/>
    <col min="3842" max="3842" width="38.97265625" customWidth="1"/>
    <col min="3843" max="3843" width="17.2578125" customWidth="1"/>
    <col min="3844" max="3844" width="18.47265625" customWidth="1"/>
    <col min="3845" max="3845" width="17.2578125" customWidth="1"/>
    <col min="3846" max="3846" width="12" customWidth="1"/>
    <col min="3847" max="3849" width="16.046875" customWidth="1"/>
    <col min="3850" max="3850" width="13.75390625" customWidth="1"/>
    <col min="3851" max="3851" width="12.67578125" customWidth="1"/>
    <col min="3852" max="3852" width="23.4609375" customWidth="1"/>
    <col min="4097" max="4097" width="4.71875" customWidth="1"/>
    <col min="4098" max="4098" width="38.97265625" customWidth="1"/>
    <col min="4099" max="4099" width="17.2578125" customWidth="1"/>
    <col min="4100" max="4100" width="18.47265625" customWidth="1"/>
    <col min="4101" max="4101" width="17.2578125" customWidth="1"/>
    <col min="4102" max="4102" width="12" customWidth="1"/>
    <col min="4103" max="4105" width="16.046875" customWidth="1"/>
    <col min="4106" max="4106" width="13.75390625" customWidth="1"/>
    <col min="4107" max="4107" width="12.67578125" customWidth="1"/>
    <col min="4108" max="4108" width="23.4609375" customWidth="1"/>
    <col min="4353" max="4353" width="4.71875" customWidth="1"/>
    <col min="4354" max="4354" width="38.97265625" customWidth="1"/>
    <col min="4355" max="4355" width="17.2578125" customWidth="1"/>
    <col min="4356" max="4356" width="18.47265625" customWidth="1"/>
    <col min="4357" max="4357" width="17.2578125" customWidth="1"/>
    <col min="4358" max="4358" width="12" customWidth="1"/>
    <col min="4359" max="4361" width="16.046875" customWidth="1"/>
    <col min="4362" max="4362" width="13.75390625" customWidth="1"/>
    <col min="4363" max="4363" width="12.67578125" customWidth="1"/>
    <col min="4364" max="4364" width="23.4609375" customWidth="1"/>
    <col min="4609" max="4609" width="4.71875" customWidth="1"/>
    <col min="4610" max="4610" width="38.97265625" customWidth="1"/>
    <col min="4611" max="4611" width="17.2578125" customWidth="1"/>
    <col min="4612" max="4612" width="18.47265625" customWidth="1"/>
    <col min="4613" max="4613" width="17.2578125" customWidth="1"/>
    <col min="4614" max="4614" width="12" customWidth="1"/>
    <col min="4615" max="4617" width="16.046875" customWidth="1"/>
    <col min="4618" max="4618" width="13.75390625" customWidth="1"/>
    <col min="4619" max="4619" width="12.67578125" customWidth="1"/>
    <col min="4620" max="4620" width="23.4609375" customWidth="1"/>
    <col min="4865" max="4865" width="4.71875" customWidth="1"/>
    <col min="4866" max="4866" width="38.97265625" customWidth="1"/>
    <col min="4867" max="4867" width="17.2578125" customWidth="1"/>
    <col min="4868" max="4868" width="18.47265625" customWidth="1"/>
    <col min="4869" max="4869" width="17.2578125" customWidth="1"/>
    <col min="4870" max="4870" width="12" customWidth="1"/>
    <col min="4871" max="4873" width="16.046875" customWidth="1"/>
    <col min="4874" max="4874" width="13.75390625" customWidth="1"/>
    <col min="4875" max="4875" width="12.67578125" customWidth="1"/>
    <col min="4876" max="4876" width="23.4609375" customWidth="1"/>
    <col min="5121" max="5121" width="4.71875" customWidth="1"/>
    <col min="5122" max="5122" width="38.97265625" customWidth="1"/>
    <col min="5123" max="5123" width="17.2578125" customWidth="1"/>
    <col min="5124" max="5124" width="18.47265625" customWidth="1"/>
    <col min="5125" max="5125" width="17.2578125" customWidth="1"/>
    <col min="5126" max="5126" width="12" customWidth="1"/>
    <col min="5127" max="5129" width="16.046875" customWidth="1"/>
    <col min="5130" max="5130" width="13.75390625" customWidth="1"/>
    <col min="5131" max="5131" width="12.67578125" customWidth="1"/>
    <col min="5132" max="5132" width="23.4609375" customWidth="1"/>
    <col min="5377" max="5377" width="4.71875" customWidth="1"/>
    <col min="5378" max="5378" width="38.97265625" customWidth="1"/>
    <col min="5379" max="5379" width="17.2578125" customWidth="1"/>
    <col min="5380" max="5380" width="18.47265625" customWidth="1"/>
    <col min="5381" max="5381" width="17.2578125" customWidth="1"/>
    <col min="5382" max="5382" width="12" customWidth="1"/>
    <col min="5383" max="5385" width="16.046875" customWidth="1"/>
    <col min="5386" max="5386" width="13.75390625" customWidth="1"/>
    <col min="5387" max="5387" width="12.67578125" customWidth="1"/>
    <col min="5388" max="5388" width="23.4609375" customWidth="1"/>
    <col min="5633" max="5633" width="4.71875" customWidth="1"/>
    <col min="5634" max="5634" width="38.97265625" customWidth="1"/>
    <col min="5635" max="5635" width="17.2578125" customWidth="1"/>
    <col min="5636" max="5636" width="18.47265625" customWidth="1"/>
    <col min="5637" max="5637" width="17.2578125" customWidth="1"/>
    <col min="5638" max="5638" width="12" customWidth="1"/>
    <col min="5639" max="5641" width="16.046875" customWidth="1"/>
    <col min="5642" max="5642" width="13.75390625" customWidth="1"/>
    <col min="5643" max="5643" width="12.67578125" customWidth="1"/>
    <col min="5644" max="5644" width="23.4609375" customWidth="1"/>
    <col min="5889" max="5889" width="4.71875" customWidth="1"/>
    <col min="5890" max="5890" width="38.97265625" customWidth="1"/>
    <col min="5891" max="5891" width="17.2578125" customWidth="1"/>
    <col min="5892" max="5892" width="18.47265625" customWidth="1"/>
    <col min="5893" max="5893" width="17.2578125" customWidth="1"/>
    <col min="5894" max="5894" width="12" customWidth="1"/>
    <col min="5895" max="5897" width="16.046875" customWidth="1"/>
    <col min="5898" max="5898" width="13.75390625" customWidth="1"/>
    <col min="5899" max="5899" width="12.67578125" customWidth="1"/>
    <col min="5900" max="5900" width="23.4609375" customWidth="1"/>
    <col min="6145" max="6145" width="4.71875" customWidth="1"/>
    <col min="6146" max="6146" width="38.97265625" customWidth="1"/>
    <col min="6147" max="6147" width="17.2578125" customWidth="1"/>
    <col min="6148" max="6148" width="18.47265625" customWidth="1"/>
    <col min="6149" max="6149" width="17.2578125" customWidth="1"/>
    <col min="6150" max="6150" width="12" customWidth="1"/>
    <col min="6151" max="6153" width="16.046875" customWidth="1"/>
    <col min="6154" max="6154" width="13.75390625" customWidth="1"/>
    <col min="6155" max="6155" width="12.67578125" customWidth="1"/>
    <col min="6156" max="6156" width="23.4609375" customWidth="1"/>
    <col min="6401" max="6401" width="4.71875" customWidth="1"/>
    <col min="6402" max="6402" width="38.97265625" customWidth="1"/>
    <col min="6403" max="6403" width="17.2578125" customWidth="1"/>
    <col min="6404" max="6404" width="18.47265625" customWidth="1"/>
    <col min="6405" max="6405" width="17.2578125" customWidth="1"/>
    <col min="6406" max="6406" width="12" customWidth="1"/>
    <col min="6407" max="6409" width="16.046875" customWidth="1"/>
    <col min="6410" max="6410" width="13.75390625" customWidth="1"/>
    <col min="6411" max="6411" width="12.67578125" customWidth="1"/>
    <col min="6412" max="6412" width="23.4609375" customWidth="1"/>
    <col min="6657" max="6657" width="4.71875" customWidth="1"/>
    <col min="6658" max="6658" width="38.97265625" customWidth="1"/>
    <col min="6659" max="6659" width="17.2578125" customWidth="1"/>
    <col min="6660" max="6660" width="18.47265625" customWidth="1"/>
    <col min="6661" max="6661" width="17.2578125" customWidth="1"/>
    <col min="6662" max="6662" width="12" customWidth="1"/>
    <col min="6663" max="6665" width="16.046875" customWidth="1"/>
    <col min="6666" max="6666" width="13.75390625" customWidth="1"/>
    <col min="6667" max="6667" width="12.67578125" customWidth="1"/>
    <col min="6668" max="6668" width="23.4609375" customWidth="1"/>
    <col min="6913" max="6913" width="4.71875" customWidth="1"/>
    <col min="6914" max="6914" width="38.97265625" customWidth="1"/>
    <col min="6915" max="6915" width="17.2578125" customWidth="1"/>
    <col min="6916" max="6916" width="18.47265625" customWidth="1"/>
    <col min="6917" max="6917" width="17.2578125" customWidth="1"/>
    <col min="6918" max="6918" width="12" customWidth="1"/>
    <col min="6919" max="6921" width="16.046875" customWidth="1"/>
    <col min="6922" max="6922" width="13.75390625" customWidth="1"/>
    <col min="6923" max="6923" width="12.67578125" customWidth="1"/>
    <col min="6924" max="6924" width="23.4609375" customWidth="1"/>
    <col min="7169" max="7169" width="4.71875" customWidth="1"/>
    <col min="7170" max="7170" width="38.97265625" customWidth="1"/>
    <col min="7171" max="7171" width="17.2578125" customWidth="1"/>
    <col min="7172" max="7172" width="18.47265625" customWidth="1"/>
    <col min="7173" max="7173" width="17.2578125" customWidth="1"/>
    <col min="7174" max="7174" width="12" customWidth="1"/>
    <col min="7175" max="7177" width="16.046875" customWidth="1"/>
    <col min="7178" max="7178" width="13.75390625" customWidth="1"/>
    <col min="7179" max="7179" width="12.67578125" customWidth="1"/>
    <col min="7180" max="7180" width="23.4609375" customWidth="1"/>
    <col min="7425" max="7425" width="4.71875" customWidth="1"/>
    <col min="7426" max="7426" width="38.97265625" customWidth="1"/>
    <col min="7427" max="7427" width="17.2578125" customWidth="1"/>
    <col min="7428" max="7428" width="18.47265625" customWidth="1"/>
    <col min="7429" max="7429" width="17.2578125" customWidth="1"/>
    <col min="7430" max="7430" width="12" customWidth="1"/>
    <col min="7431" max="7433" width="16.046875" customWidth="1"/>
    <col min="7434" max="7434" width="13.75390625" customWidth="1"/>
    <col min="7435" max="7435" width="12.67578125" customWidth="1"/>
    <col min="7436" max="7436" width="23.4609375" customWidth="1"/>
    <col min="7681" max="7681" width="4.71875" customWidth="1"/>
    <col min="7682" max="7682" width="38.97265625" customWidth="1"/>
    <col min="7683" max="7683" width="17.2578125" customWidth="1"/>
    <col min="7684" max="7684" width="18.47265625" customWidth="1"/>
    <col min="7685" max="7685" width="17.2578125" customWidth="1"/>
    <col min="7686" max="7686" width="12" customWidth="1"/>
    <col min="7687" max="7689" width="16.046875" customWidth="1"/>
    <col min="7690" max="7690" width="13.75390625" customWidth="1"/>
    <col min="7691" max="7691" width="12.67578125" customWidth="1"/>
    <col min="7692" max="7692" width="23.4609375" customWidth="1"/>
    <col min="7937" max="7937" width="4.71875" customWidth="1"/>
    <col min="7938" max="7938" width="38.97265625" customWidth="1"/>
    <col min="7939" max="7939" width="17.2578125" customWidth="1"/>
    <col min="7940" max="7940" width="18.47265625" customWidth="1"/>
    <col min="7941" max="7941" width="17.2578125" customWidth="1"/>
    <col min="7942" max="7942" width="12" customWidth="1"/>
    <col min="7943" max="7945" width="16.046875" customWidth="1"/>
    <col min="7946" max="7946" width="13.75390625" customWidth="1"/>
    <col min="7947" max="7947" width="12.67578125" customWidth="1"/>
    <col min="7948" max="7948" width="23.4609375" customWidth="1"/>
    <col min="8193" max="8193" width="4.71875" customWidth="1"/>
    <col min="8194" max="8194" width="38.97265625" customWidth="1"/>
    <col min="8195" max="8195" width="17.2578125" customWidth="1"/>
    <col min="8196" max="8196" width="18.47265625" customWidth="1"/>
    <col min="8197" max="8197" width="17.2578125" customWidth="1"/>
    <col min="8198" max="8198" width="12" customWidth="1"/>
    <col min="8199" max="8201" width="16.046875" customWidth="1"/>
    <col min="8202" max="8202" width="13.75390625" customWidth="1"/>
    <col min="8203" max="8203" width="12.67578125" customWidth="1"/>
    <col min="8204" max="8204" width="23.4609375" customWidth="1"/>
    <col min="8449" max="8449" width="4.71875" customWidth="1"/>
    <col min="8450" max="8450" width="38.97265625" customWidth="1"/>
    <col min="8451" max="8451" width="17.2578125" customWidth="1"/>
    <col min="8452" max="8452" width="18.47265625" customWidth="1"/>
    <col min="8453" max="8453" width="17.2578125" customWidth="1"/>
    <col min="8454" max="8454" width="12" customWidth="1"/>
    <col min="8455" max="8457" width="16.046875" customWidth="1"/>
    <col min="8458" max="8458" width="13.75390625" customWidth="1"/>
    <col min="8459" max="8459" width="12.67578125" customWidth="1"/>
    <col min="8460" max="8460" width="23.4609375" customWidth="1"/>
    <col min="8705" max="8705" width="4.71875" customWidth="1"/>
    <col min="8706" max="8706" width="38.97265625" customWidth="1"/>
    <col min="8707" max="8707" width="17.2578125" customWidth="1"/>
    <col min="8708" max="8708" width="18.47265625" customWidth="1"/>
    <col min="8709" max="8709" width="17.2578125" customWidth="1"/>
    <col min="8710" max="8710" width="12" customWidth="1"/>
    <col min="8711" max="8713" width="16.046875" customWidth="1"/>
    <col min="8714" max="8714" width="13.75390625" customWidth="1"/>
    <col min="8715" max="8715" width="12.67578125" customWidth="1"/>
    <col min="8716" max="8716" width="23.4609375" customWidth="1"/>
    <col min="8961" max="8961" width="4.71875" customWidth="1"/>
    <col min="8962" max="8962" width="38.97265625" customWidth="1"/>
    <col min="8963" max="8963" width="17.2578125" customWidth="1"/>
    <col min="8964" max="8964" width="18.47265625" customWidth="1"/>
    <col min="8965" max="8965" width="17.2578125" customWidth="1"/>
    <col min="8966" max="8966" width="12" customWidth="1"/>
    <col min="8967" max="8969" width="16.046875" customWidth="1"/>
    <col min="8970" max="8970" width="13.75390625" customWidth="1"/>
    <col min="8971" max="8971" width="12.67578125" customWidth="1"/>
    <col min="8972" max="8972" width="23.4609375" customWidth="1"/>
    <col min="9217" max="9217" width="4.71875" customWidth="1"/>
    <col min="9218" max="9218" width="38.97265625" customWidth="1"/>
    <col min="9219" max="9219" width="17.2578125" customWidth="1"/>
    <col min="9220" max="9220" width="18.47265625" customWidth="1"/>
    <col min="9221" max="9221" width="17.2578125" customWidth="1"/>
    <col min="9222" max="9222" width="12" customWidth="1"/>
    <col min="9223" max="9225" width="16.046875" customWidth="1"/>
    <col min="9226" max="9226" width="13.75390625" customWidth="1"/>
    <col min="9227" max="9227" width="12.67578125" customWidth="1"/>
    <col min="9228" max="9228" width="23.4609375" customWidth="1"/>
    <col min="9473" max="9473" width="4.71875" customWidth="1"/>
    <col min="9474" max="9474" width="38.97265625" customWidth="1"/>
    <col min="9475" max="9475" width="17.2578125" customWidth="1"/>
    <col min="9476" max="9476" width="18.47265625" customWidth="1"/>
    <col min="9477" max="9477" width="17.2578125" customWidth="1"/>
    <col min="9478" max="9478" width="12" customWidth="1"/>
    <col min="9479" max="9481" width="16.046875" customWidth="1"/>
    <col min="9482" max="9482" width="13.75390625" customWidth="1"/>
    <col min="9483" max="9483" width="12.67578125" customWidth="1"/>
    <col min="9484" max="9484" width="23.4609375" customWidth="1"/>
    <col min="9729" max="9729" width="4.71875" customWidth="1"/>
    <col min="9730" max="9730" width="38.97265625" customWidth="1"/>
    <col min="9731" max="9731" width="17.2578125" customWidth="1"/>
    <col min="9732" max="9732" width="18.47265625" customWidth="1"/>
    <col min="9733" max="9733" width="17.2578125" customWidth="1"/>
    <col min="9734" max="9734" width="12" customWidth="1"/>
    <col min="9735" max="9737" width="16.046875" customWidth="1"/>
    <col min="9738" max="9738" width="13.75390625" customWidth="1"/>
    <col min="9739" max="9739" width="12.67578125" customWidth="1"/>
    <col min="9740" max="9740" width="23.4609375" customWidth="1"/>
    <col min="9985" max="9985" width="4.71875" customWidth="1"/>
    <col min="9986" max="9986" width="38.97265625" customWidth="1"/>
    <col min="9987" max="9987" width="17.2578125" customWidth="1"/>
    <col min="9988" max="9988" width="18.47265625" customWidth="1"/>
    <col min="9989" max="9989" width="17.2578125" customWidth="1"/>
    <col min="9990" max="9990" width="12" customWidth="1"/>
    <col min="9991" max="9993" width="16.046875" customWidth="1"/>
    <col min="9994" max="9994" width="13.75390625" customWidth="1"/>
    <col min="9995" max="9995" width="12.67578125" customWidth="1"/>
    <col min="9996" max="9996" width="23.4609375" customWidth="1"/>
    <col min="10241" max="10241" width="4.71875" customWidth="1"/>
    <col min="10242" max="10242" width="38.97265625" customWidth="1"/>
    <col min="10243" max="10243" width="17.2578125" customWidth="1"/>
    <col min="10244" max="10244" width="18.47265625" customWidth="1"/>
    <col min="10245" max="10245" width="17.2578125" customWidth="1"/>
    <col min="10246" max="10246" width="12" customWidth="1"/>
    <col min="10247" max="10249" width="16.046875" customWidth="1"/>
    <col min="10250" max="10250" width="13.75390625" customWidth="1"/>
    <col min="10251" max="10251" width="12.67578125" customWidth="1"/>
    <col min="10252" max="10252" width="23.4609375" customWidth="1"/>
    <col min="10497" max="10497" width="4.71875" customWidth="1"/>
    <col min="10498" max="10498" width="38.97265625" customWidth="1"/>
    <col min="10499" max="10499" width="17.2578125" customWidth="1"/>
    <col min="10500" max="10500" width="18.47265625" customWidth="1"/>
    <col min="10501" max="10501" width="17.2578125" customWidth="1"/>
    <col min="10502" max="10502" width="12" customWidth="1"/>
    <col min="10503" max="10505" width="16.046875" customWidth="1"/>
    <col min="10506" max="10506" width="13.75390625" customWidth="1"/>
    <col min="10507" max="10507" width="12.67578125" customWidth="1"/>
    <col min="10508" max="10508" width="23.4609375" customWidth="1"/>
    <col min="10753" max="10753" width="4.71875" customWidth="1"/>
    <col min="10754" max="10754" width="38.97265625" customWidth="1"/>
    <col min="10755" max="10755" width="17.2578125" customWidth="1"/>
    <col min="10756" max="10756" width="18.47265625" customWidth="1"/>
    <col min="10757" max="10757" width="17.2578125" customWidth="1"/>
    <col min="10758" max="10758" width="12" customWidth="1"/>
    <col min="10759" max="10761" width="16.046875" customWidth="1"/>
    <col min="10762" max="10762" width="13.75390625" customWidth="1"/>
    <col min="10763" max="10763" width="12.67578125" customWidth="1"/>
    <col min="10764" max="10764" width="23.4609375" customWidth="1"/>
    <col min="11009" max="11009" width="4.71875" customWidth="1"/>
    <col min="11010" max="11010" width="38.97265625" customWidth="1"/>
    <col min="11011" max="11011" width="17.2578125" customWidth="1"/>
    <col min="11012" max="11012" width="18.47265625" customWidth="1"/>
    <col min="11013" max="11013" width="17.2578125" customWidth="1"/>
    <col min="11014" max="11014" width="12" customWidth="1"/>
    <col min="11015" max="11017" width="16.046875" customWidth="1"/>
    <col min="11018" max="11018" width="13.75390625" customWidth="1"/>
    <col min="11019" max="11019" width="12.67578125" customWidth="1"/>
    <col min="11020" max="11020" width="23.4609375" customWidth="1"/>
    <col min="11265" max="11265" width="4.71875" customWidth="1"/>
    <col min="11266" max="11266" width="38.97265625" customWidth="1"/>
    <col min="11267" max="11267" width="17.2578125" customWidth="1"/>
    <col min="11268" max="11268" width="18.47265625" customWidth="1"/>
    <col min="11269" max="11269" width="17.2578125" customWidth="1"/>
    <col min="11270" max="11270" width="12" customWidth="1"/>
    <col min="11271" max="11273" width="16.046875" customWidth="1"/>
    <col min="11274" max="11274" width="13.75390625" customWidth="1"/>
    <col min="11275" max="11275" width="12.67578125" customWidth="1"/>
    <col min="11276" max="11276" width="23.4609375" customWidth="1"/>
    <col min="11521" max="11521" width="4.71875" customWidth="1"/>
    <col min="11522" max="11522" width="38.97265625" customWidth="1"/>
    <col min="11523" max="11523" width="17.2578125" customWidth="1"/>
    <col min="11524" max="11524" width="18.47265625" customWidth="1"/>
    <col min="11525" max="11525" width="17.2578125" customWidth="1"/>
    <col min="11526" max="11526" width="12" customWidth="1"/>
    <col min="11527" max="11529" width="16.046875" customWidth="1"/>
    <col min="11530" max="11530" width="13.75390625" customWidth="1"/>
    <col min="11531" max="11531" width="12.67578125" customWidth="1"/>
    <col min="11532" max="11532" width="23.4609375" customWidth="1"/>
    <col min="11777" max="11777" width="4.71875" customWidth="1"/>
    <col min="11778" max="11778" width="38.97265625" customWidth="1"/>
    <col min="11779" max="11779" width="17.2578125" customWidth="1"/>
    <col min="11780" max="11780" width="18.47265625" customWidth="1"/>
    <col min="11781" max="11781" width="17.2578125" customWidth="1"/>
    <col min="11782" max="11782" width="12" customWidth="1"/>
    <col min="11783" max="11785" width="16.046875" customWidth="1"/>
    <col min="11786" max="11786" width="13.75390625" customWidth="1"/>
    <col min="11787" max="11787" width="12.67578125" customWidth="1"/>
    <col min="11788" max="11788" width="23.4609375" customWidth="1"/>
    <col min="12033" max="12033" width="4.71875" customWidth="1"/>
    <col min="12034" max="12034" width="38.97265625" customWidth="1"/>
    <col min="12035" max="12035" width="17.2578125" customWidth="1"/>
    <col min="12036" max="12036" width="18.47265625" customWidth="1"/>
    <col min="12037" max="12037" width="17.2578125" customWidth="1"/>
    <col min="12038" max="12038" width="12" customWidth="1"/>
    <col min="12039" max="12041" width="16.046875" customWidth="1"/>
    <col min="12042" max="12042" width="13.75390625" customWidth="1"/>
    <col min="12043" max="12043" width="12.67578125" customWidth="1"/>
    <col min="12044" max="12044" width="23.4609375" customWidth="1"/>
    <col min="12289" max="12289" width="4.71875" customWidth="1"/>
    <col min="12290" max="12290" width="38.97265625" customWidth="1"/>
    <col min="12291" max="12291" width="17.2578125" customWidth="1"/>
    <col min="12292" max="12292" width="18.47265625" customWidth="1"/>
    <col min="12293" max="12293" width="17.2578125" customWidth="1"/>
    <col min="12294" max="12294" width="12" customWidth="1"/>
    <col min="12295" max="12297" width="16.046875" customWidth="1"/>
    <col min="12298" max="12298" width="13.75390625" customWidth="1"/>
    <col min="12299" max="12299" width="12.67578125" customWidth="1"/>
    <col min="12300" max="12300" width="23.4609375" customWidth="1"/>
    <col min="12545" max="12545" width="4.71875" customWidth="1"/>
    <col min="12546" max="12546" width="38.97265625" customWidth="1"/>
    <col min="12547" max="12547" width="17.2578125" customWidth="1"/>
    <col min="12548" max="12548" width="18.47265625" customWidth="1"/>
    <col min="12549" max="12549" width="17.2578125" customWidth="1"/>
    <col min="12550" max="12550" width="12" customWidth="1"/>
    <col min="12551" max="12553" width="16.046875" customWidth="1"/>
    <col min="12554" max="12554" width="13.75390625" customWidth="1"/>
    <col min="12555" max="12555" width="12.67578125" customWidth="1"/>
    <col min="12556" max="12556" width="23.4609375" customWidth="1"/>
    <col min="12801" max="12801" width="4.71875" customWidth="1"/>
    <col min="12802" max="12802" width="38.97265625" customWidth="1"/>
    <col min="12803" max="12803" width="17.2578125" customWidth="1"/>
    <col min="12804" max="12804" width="18.47265625" customWidth="1"/>
    <col min="12805" max="12805" width="17.2578125" customWidth="1"/>
    <col min="12806" max="12806" width="12" customWidth="1"/>
    <col min="12807" max="12809" width="16.046875" customWidth="1"/>
    <col min="12810" max="12810" width="13.75390625" customWidth="1"/>
    <col min="12811" max="12811" width="12.67578125" customWidth="1"/>
    <col min="12812" max="12812" width="23.4609375" customWidth="1"/>
    <col min="13057" max="13057" width="4.71875" customWidth="1"/>
    <col min="13058" max="13058" width="38.97265625" customWidth="1"/>
    <col min="13059" max="13059" width="17.2578125" customWidth="1"/>
    <col min="13060" max="13060" width="18.47265625" customWidth="1"/>
    <col min="13061" max="13061" width="17.2578125" customWidth="1"/>
    <col min="13062" max="13062" width="12" customWidth="1"/>
    <col min="13063" max="13065" width="16.046875" customWidth="1"/>
    <col min="13066" max="13066" width="13.75390625" customWidth="1"/>
    <col min="13067" max="13067" width="12.67578125" customWidth="1"/>
    <col min="13068" max="13068" width="23.4609375" customWidth="1"/>
    <col min="13313" max="13313" width="4.71875" customWidth="1"/>
    <col min="13314" max="13314" width="38.97265625" customWidth="1"/>
    <col min="13315" max="13315" width="17.2578125" customWidth="1"/>
    <col min="13316" max="13316" width="18.47265625" customWidth="1"/>
    <col min="13317" max="13317" width="17.2578125" customWidth="1"/>
    <col min="13318" max="13318" width="12" customWidth="1"/>
    <col min="13319" max="13321" width="16.046875" customWidth="1"/>
    <col min="13322" max="13322" width="13.75390625" customWidth="1"/>
    <col min="13323" max="13323" width="12.67578125" customWidth="1"/>
    <col min="13324" max="13324" width="23.4609375" customWidth="1"/>
    <col min="13569" max="13569" width="4.71875" customWidth="1"/>
    <col min="13570" max="13570" width="38.97265625" customWidth="1"/>
    <col min="13571" max="13571" width="17.2578125" customWidth="1"/>
    <col min="13572" max="13572" width="18.47265625" customWidth="1"/>
    <col min="13573" max="13573" width="17.2578125" customWidth="1"/>
    <col min="13574" max="13574" width="12" customWidth="1"/>
    <col min="13575" max="13577" width="16.046875" customWidth="1"/>
    <col min="13578" max="13578" width="13.75390625" customWidth="1"/>
    <col min="13579" max="13579" width="12.67578125" customWidth="1"/>
    <col min="13580" max="13580" width="23.4609375" customWidth="1"/>
    <col min="13825" max="13825" width="4.71875" customWidth="1"/>
    <col min="13826" max="13826" width="38.97265625" customWidth="1"/>
    <col min="13827" max="13827" width="17.2578125" customWidth="1"/>
    <col min="13828" max="13828" width="18.47265625" customWidth="1"/>
    <col min="13829" max="13829" width="17.2578125" customWidth="1"/>
    <col min="13830" max="13830" width="12" customWidth="1"/>
    <col min="13831" max="13833" width="16.046875" customWidth="1"/>
    <col min="13834" max="13834" width="13.75390625" customWidth="1"/>
    <col min="13835" max="13835" width="12.67578125" customWidth="1"/>
    <col min="13836" max="13836" width="23.4609375" customWidth="1"/>
    <col min="14081" max="14081" width="4.71875" customWidth="1"/>
    <col min="14082" max="14082" width="38.97265625" customWidth="1"/>
    <col min="14083" max="14083" width="17.2578125" customWidth="1"/>
    <col min="14084" max="14084" width="18.47265625" customWidth="1"/>
    <col min="14085" max="14085" width="17.2578125" customWidth="1"/>
    <col min="14086" max="14086" width="12" customWidth="1"/>
    <col min="14087" max="14089" width="16.046875" customWidth="1"/>
    <col min="14090" max="14090" width="13.75390625" customWidth="1"/>
    <col min="14091" max="14091" width="12.67578125" customWidth="1"/>
    <col min="14092" max="14092" width="23.4609375" customWidth="1"/>
    <col min="14337" max="14337" width="4.71875" customWidth="1"/>
    <col min="14338" max="14338" width="38.97265625" customWidth="1"/>
    <col min="14339" max="14339" width="17.2578125" customWidth="1"/>
    <col min="14340" max="14340" width="18.47265625" customWidth="1"/>
    <col min="14341" max="14341" width="17.2578125" customWidth="1"/>
    <col min="14342" max="14342" width="12" customWidth="1"/>
    <col min="14343" max="14345" width="16.046875" customWidth="1"/>
    <col min="14346" max="14346" width="13.75390625" customWidth="1"/>
    <col min="14347" max="14347" width="12.67578125" customWidth="1"/>
    <col min="14348" max="14348" width="23.4609375" customWidth="1"/>
    <col min="14593" max="14593" width="4.71875" customWidth="1"/>
    <col min="14594" max="14594" width="38.97265625" customWidth="1"/>
    <col min="14595" max="14595" width="17.2578125" customWidth="1"/>
    <col min="14596" max="14596" width="18.47265625" customWidth="1"/>
    <col min="14597" max="14597" width="17.2578125" customWidth="1"/>
    <col min="14598" max="14598" width="12" customWidth="1"/>
    <col min="14599" max="14601" width="16.046875" customWidth="1"/>
    <col min="14602" max="14602" width="13.75390625" customWidth="1"/>
    <col min="14603" max="14603" width="12.67578125" customWidth="1"/>
    <col min="14604" max="14604" width="23.4609375" customWidth="1"/>
    <col min="14849" max="14849" width="4.71875" customWidth="1"/>
    <col min="14850" max="14850" width="38.97265625" customWidth="1"/>
    <col min="14851" max="14851" width="17.2578125" customWidth="1"/>
    <col min="14852" max="14852" width="18.47265625" customWidth="1"/>
    <col min="14853" max="14853" width="17.2578125" customWidth="1"/>
    <col min="14854" max="14854" width="12" customWidth="1"/>
    <col min="14855" max="14857" width="16.046875" customWidth="1"/>
    <col min="14858" max="14858" width="13.75390625" customWidth="1"/>
    <col min="14859" max="14859" width="12.67578125" customWidth="1"/>
    <col min="14860" max="14860" width="23.4609375" customWidth="1"/>
    <col min="15105" max="15105" width="4.71875" customWidth="1"/>
    <col min="15106" max="15106" width="38.97265625" customWidth="1"/>
    <col min="15107" max="15107" width="17.2578125" customWidth="1"/>
    <col min="15108" max="15108" width="18.47265625" customWidth="1"/>
    <col min="15109" max="15109" width="17.2578125" customWidth="1"/>
    <col min="15110" max="15110" width="12" customWidth="1"/>
    <col min="15111" max="15113" width="16.046875" customWidth="1"/>
    <col min="15114" max="15114" width="13.75390625" customWidth="1"/>
    <col min="15115" max="15115" width="12.67578125" customWidth="1"/>
    <col min="15116" max="15116" width="23.4609375" customWidth="1"/>
    <col min="15361" max="15361" width="4.71875" customWidth="1"/>
    <col min="15362" max="15362" width="38.97265625" customWidth="1"/>
    <col min="15363" max="15363" width="17.2578125" customWidth="1"/>
    <col min="15364" max="15364" width="18.47265625" customWidth="1"/>
    <col min="15365" max="15365" width="17.2578125" customWidth="1"/>
    <col min="15366" max="15366" width="12" customWidth="1"/>
    <col min="15367" max="15369" width="16.046875" customWidth="1"/>
    <col min="15370" max="15370" width="13.75390625" customWidth="1"/>
    <col min="15371" max="15371" width="12.67578125" customWidth="1"/>
    <col min="15372" max="15372" width="23.4609375" customWidth="1"/>
    <col min="15617" max="15617" width="4.71875" customWidth="1"/>
    <col min="15618" max="15618" width="38.97265625" customWidth="1"/>
    <col min="15619" max="15619" width="17.2578125" customWidth="1"/>
    <col min="15620" max="15620" width="18.47265625" customWidth="1"/>
    <col min="15621" max="15621" width="17.2578125" customWidth="1"/>
    <col min="15622" max="15622" width="12" customWidth="1"/>
    <col min="15623" max="15625" width="16.046875" customWidth="1"/>
    <col min="15626" max="15626" width="13.75390625" customWidth="1"/>
    <col min="15627" max="15627" width="12.67578125" customWidth="1"/>
    <col min="15628" max="15628" width="23.4609375" customWidth="1"/>
    <col min="15873" max="15873" width="4.71875" customWidth="1"/>
    <col min="15874" max="15874" width="38.97265625" customWidth="1"/>
    <col min="15875" max="15875" width="17.2578125" customWidth="1"/>
    <col min="15876" max="15876" width="18.47265625" customWidth="1"/>
    <col min="15877" max="15877" width="17.2578125" customWidth="1"/>
    <col min="15878" max="15878" width="12" customWidth="1"/>
    <col min="15879" max="15881" width="16.046875" customWidth="1"/>
    <col min="15882" max="15882" width="13.75390625" customWidth="1"/>
    <col min="15883" max="15883" width="12.67578125" customWidth="1"/>
    <col min="15884" max="15884" width="23.4609375" customWidth="1"/>
    <col min="16129" max="16129" width="4.71875" customWidth="1"/>
    <col min="16130" max="16130" width="38.97265625" customWidth="1"/>
    <col min="16131" max="16131" width="17.2578125" customWidth="1"/>
    <col min="16132" max="16132" width="18.47265625" customWidth="1"/>
    <col min="16133" max="16133" width="17.2578125" customWidth="1"/>
    <col min="16134" max="16134" width="12" customWidth="1"/>
    <col min="16135" max="16137" width="16.046875" customWidth="1"/>
    <col min="16138" max="16138" width="13.75390625" customWidth="1"/>
    <col min="16139" max="16139" width="12.67578125" customWidth="1"/>
    <col min="16140" max="16140" width="23.4609375" customWidth="1"/>
  </cols>
  <sheetData>
    <row r="1" spans="1:14" ht="20.100000000000001" customHeight="1" x14ac:dyDescent="0.15">
      <c r="A1" s="1" t="s">
        <v>0</v>
      </c>
      <c r="B1" s="1"/>
      <c r="C1" s="2"/>
      <c r="D1" s="2"/>
      <c r="E1" s="2"/>
      <c r="G1" s="2"/>
      <c r="H1" s="2"/>
      <c r="I1" s="2"/>
      <c r="J1" s="2"/>
      <c r="K1" s="2"/>
      <c r="L1" s="3" t="s">
        <v>1</v>
      </c>
      <c r="M1" s="2"/>
      <c r="N1" s="4"/>
    </row>
    <row r="2" spans="1:14" ht="20.100000000000001" customHeight="1" x14ac:dyDescent="0.15">
      <c r="A2" t="s">
        <v>2</v>
      </c>
      <c r="C2" s="2"/>
      <c r="D2" s="2"/>
      <c r="E2" s="2"/>
      <c r="G2" s="2"/>
      <c r="H2" s="2"/>
      <c r="I2" s="2"/>
      <c r="J2" s="2"/>
      <c r="K2" s="2"/>
      <c r="L2" s="5" t="s">
        <v>3</v>
      </c>
      <c r="M2" s="2"/>
      <c r="N2" s="2"/>
    </row>
    <row r="3" spans="1:14" ht="20.100000000000001" customHeight="1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76"/>
      <c r="L3" s="5" t="s">
        <v>5</v>
      </c>
      <c r="M3" s="2"/>
      <c r="N3" s="2"/>
    </row>
    <row r="4" spans="1:14" ht="20.100000000000001" customHeight="1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76"/>
      <c r="L4" s="2"/>
      <c r="M4" s="2"/>
      <c r="N4" s="2"/>
    </row>
    <row r="5" spans="1:14" ht="20.100000000000001" customHeight="1" x14ac:dyDescent="0.15">
      <c r="C5" s="172" t="str">
        <f>'LAMPIRAN A2'!C5:J5</f>
        <v>TEMPOH: DARI  01-02-2021  HINGGA 31-01-2022</v>
      </c>
      <c r="D5" s="172"/>
      <c r="E5" s="173"/>
      <c r="F5" s="173"/>
      <c r="G5" s="173"/>
      <c r="H5" s="173"/>
      <c r="I5" s="173"/>
      <c r="J5" s="173"/>
      <c r="K5" s="76"/>
      <c r="L5" s="2"/>
      <c r="M5" s="2"/>
      <c r="N5" s="2"/>
    </row>
    <row r="6" spans="1:14" ht="20.100000000000001" customHeight="1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76"/>
      <c r="L6" s="2"/>
      <c r="M6" s="2"/>
      <c r="N6" s="2"/>
    </row>
    <row r="7" spans="1:14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4" ht="60.75" customHeight="1" x14ac:dyDescent="0.15">
      <c r="A8" s="166"/>
      <c r="B8" s="168"/>
      <c r="C8" s="168"/>
      <c r="D8" s="169"/>
      <c r="E8" s="168"/>
      <c r="F8" s="169"/>
      <c r="G8" s="168"/>
      <c r="H8" s="171"/>
      <c r="I8" s="169"/>
      <c r="J8" s="169"/>
      <c r="K8" s="169"/>
      <c r="L8" s="164"/>
    </row>
    <row r="9" spans="1:14" s="16" customFormat="1" ht="11.25" customHeight="1" x14ac:dyDescent="0.15">
      <c r="A9" s="17">
        <v>101</v>
      </c>
      <c r="B9" s="27" t="s">
        <v>192</v>
      </c>
      <c r="C9" s="28" t="s">
        <v>193</v>
      </c>
      <c r="D9" s="28" t="s">
        <v>472</v>
      </c>
      <c r="E9" s="29">
        <v>5000</v>
      </c>
      <c r="F9" s="40" t="s">
        <v>77</v>
      </c>
      <c r="G9" s="25">
        <v>250</v>
      </c>
      <c r="H9" s="32">
        <v>0</v>
      </c>
      <c r="I9" s="25">
        <f t="shared" ref="I9:I58" si="0">H9*G9</f>
        <v>0</v>
      </c>
      <c r="J9" s="25">
        <f>SUM(G9+I9)*6%</f>
        <v>15</v>
      </c>
      <c r="K9" s="25">
        <f t="shared" ref="K9:K58" si="1">SUM(J9+I9)</f>
        <v>15</v>
      </c>
      <c r="L9" s="26" t="s">
        <v>24</v>
      </c>
    </row>
    <row r="10" spans="1:14" s="16" customFormat="1" ht="11.25" customHeight="1" x14ac:dyDescent="0.15">
      <c r="A10" s="17">
        <v>102</v>
      </c>
      <c r="B10" s="99" t="s">
        <v>455</v>
      </c>
      <c r="C10" s="100" t="s">
        <v>456</v>
      </c>
      <c r="D10" s="100" t="s">
        <v>472</v>
      </c>
      <c r="E10" s="101">
        <v>3000</v>
      </c>
      <c r="F10" s="107" t="s">
        <v>23</v>
      </c>
      <c r="G10" s="105">
        <v>300</v>
      </c>
      <c r="H10" s="32">
        <v>0</v>
      </c>
      <c r="I10" s="25">
        <f t="shared" si="0"/>
        <v>0</v>
      </c>
      <c r="J10" s="25">
        <f>SUM(G10+I10)*5%</f>
        <v>15</v>
      </c>
      <c r="K10" s="25">
        <f t="shared" si="1"/>
        <v>15</v>
      </c>
      <c r="L10" s="26" t="s">
        <v>24</v>
      </c>
    </row>
    <row r="11" spans="1:14" s="16" customFormat="1" ht="11.25" customHeight="1" x14ac:dyDescent="0.15">
      <c r="A11" s="17">
        <v>103</v>
      </c>
      <c r="B11" s="78" t="s">
        <v>448</v>
      </c>
      <c r="C11" s="85" t="s">
        <v>500</v>
      </c>
      <c r="D11" s="85" t="s">
        <v>472</v>
      </c>
      <c r="E11" s="86">
        <v>5000</v>
      </c>
      <c r="F11" s="87" t="s">
        <v>23</v>
      </c>
      <c r="G11" s="88">
        <v>1500</v>
      </c>
      <c r="H11" s="89">
        <v>0.05</v>
      </c>
      <c r="I11" s="25">
        <f t="shared" si="0"/>
        <v>75</v>
      </c>
      <c r="J11" s="25">
        <f>SUM(G11+I11)*10%</f>
        <v>157.5</v>
      </c>
      <c r="K11" s="25">
        <f t="shared" si="1"/>
        <v>232.5</v>
      </c>
      <c r="L11" s="26" t="s">
        <v>24</v>
      </c>
    </row>
    <row r="12" spans="1:14" s="16" customFormat="1" ht="11.25" customHeight="1" x14ac:dyDescent="0.15">
      <c r="A12" s="17">
        <v>104</v>
      </c>
      <c r="B12" s="27" t="s">
        <v>433</v>
      </c>
      <c r="C12" s="19" t="s">
        <v>431</v>
      </c>
      <c r="D12" s="28" t="s">
        <v>472</v>
      </c>
      <c r="E12" s="29">
        <v>20000</v>
      </c>
      <c r="F12" s="40" t="s">
        <v>23</v>
      </c>
      <c r="G12" s="25">
        <v>400000</v>
      </c>
      <c r="H12" s="32">
        <v>0.1</v>
      </c>
      <c r="I12" s="25">
        <f t="shared" si="0"/>
        <v>40000</v>
      </c>
      <c r="J12" s="25">
        <f>SUM(G12+I12)*0%</f>
        <v>0</v>
      </c>
      <c r="K12" s="25">
        <f t="shared" si="1"/>
        <v>40000</v>
      </c>
      <c r="L12" s="26" t="s">
        <v>24</v>
      </c>
    </row>
    <row r="13" spans="1:14" s="16" customFormat="1" ht="11.25" customHeight="1" x14ac:dyDescent="0.15">
      <c r="A13" s="17">
        <v>105</v>
      </c>
      <c r="B13" s="27" t="s">
        <v>195</v>
      </c>
      <c r="C13" s="28" t="s">
        <v>196</v>
      </c>
      <c r="D13" s="28" t="s">
        <v>472</v>
      </c>
      <c r="E13" s="29">
        <v>2000</v>
      </c>
      <c r="F13" s="40" t="s">
        <v>36</v>
      </c>
      <c r="G13" s="25">
        <v>200</v>
      </c>
      <c r="H13" s="32">
        <v>0</v>
      </c>
      <c r="I13" s="25">
        <f t="shared" si="0"/>
        <v>0</v>
      </c>
      <c r="J13" s="25">
        <f>SUM(G13+I13)*10%</f>
        <v>20</v>
      </c>
      <c r="K13" s="25">
        <f t="shared" si="1"/>
        <v>20</v>
      </c>
      <c r="L13" s="26" t="s">
        <v>24</v>
      </c>
    </row>
    <row r="14" spans="1:14" s="16" customFormat="1" ht="11.25" customHeight="1" x14ac:dyDescent="0.15">
      <c r="A14" s="17">
        <v>106</v>
      </c>
      <c r="B14" s="41" t="s">
        <v>197</v>
      </c>
      <c r="C14" s="19" t="s">
        <v>518</v>
      </c>
      <c r="D14" s="19" t="s">
        <v>472</v>
      </c>
      <c r="E14" s="29">
        <v>5000</v>
      </c>
      <c r="F14" s="22" t="s">
        <v>77</v>
      </c>
      <c r="G14" s="31">
        <v>2500</v>
      </c>
      <c r="H14" s="24">
        <v>0</v>
      </c>
      <c r="I14" s="25">
        <f t="shared" si="0"/>
        <v>0</v>
      </c>
      <c r="J14" s="25">
        <f>SUM(G14+I14)*10%</f>
        <v>250</v>
      </c>
      <c r="K14" s="25">
        <f t="shared" si="1"/>
        <v>250</v>
      </c>
      <c r="L14" s="26" t="s">
        <v>24</v>
      </c>
    </row>
    <row r="15" spans="1:14" s="16" customFormat="1" ht="11.25" customHeight="1" x14ac:dyDescent="0.15">
      <c r="A15" s="17">
        <v>107</v>
      </c>
      <c r="B15" s="27" t="s">
        <v>199</v>
      </c>
      <c r="C15" s="19" t="s">
        <v>200</v>
      </c>
      <c r="D15" s="28" t="s">
        <v>472</v>
      </c>
      <c r="E15" s="29">
        <v>1000</v>
      </c>
      <c r="F15" s="40" t="s">
        <v>23</v>
      </c>
      <c r="G15" s="25">
        <v>5000</v>
      </c>
      <c r="H15" s="32">
        <v>0</v>
      </c>
      <c r="I15" s="25">
        <f t="shared" si="0"/>
        <v>0</v>
      </c>
      <c r="J15" s="25">
        <f>SUM(G15+I15)*0%</f>
        <v>0</v>
      </c>
      <c r="K15" s="25">
        <f t="shared" si="1"/>
        <v>0</v>
      </c>
      <c r="L15" s="26" t="s">
        <v>24</v>
      </c>
    </row>
    <row r="16" spans="1:14" s="16" customFormat="1" ht="11.25" customHeight="1" x14ac:dyDescent="0.15">
      <c r="A16" s="17">
        <v>108</v>
      </c>
      <c r="B16" s="27" t="s">
        <v>201</v>
      </c>
      <c r="C16" s="28" t="s">
        <v>202</v>
      </c>
      <c r="D16" s="28" t="s">
        <v>472</v>
      </c>
      <c r="E16" s="29">
        <v>20000</v>
      </c>
      <c r="F16" s="40" t="s">
        <v>36</v>
      </c>
      <c r="G16" s="25">
        <v>20000</v>
      </c>
      <c r="H16" s="32">
        <v>0</v>
      </c>
      <c r="I16" s="25">
        <f t="shared" si="0"/>
        <v>0</v>
      </c>
      <c r="J16" s="25">
        <f>SUM(G16+I16)*10%</f>
        <v>2000</v>
      </c>
      <c r="K16" s="25">
        <f t="shared" si="1"/>
        <v>2000</v>
      </c>
      <c r="L16" s="26" t="s">
        <v>24</v>
      </c>
    </row>
    <row r="17" spans="1:12" s="16" customFormat="1" ht="11.25" customHeight="1" x14ac:dyDescent="0.15">
      <c r="A17" s="17">
        <v>109</v>
      </c>
      <c r="B17" s="27" t="s">
        <v>203</v>
      </c>
      <c r="C17" s="19" t="s">
        <v>204</v>
      </c>
      <c r="D17" s="28" t="s">
        <v>472</v>
      </c>
      <c r="E17" s="29">
        <v>6000</v>
      </c>
      <c r="F17" s="40" t="s">
        <v>23</v>
      </c>
      <c r="G17" s="25">
        <v>5000</v>
      </c>
      <c r="H17" s="32">
        <v>0</v>
      </c>
      <c r="I17" s="25">
        <f t="shared" si="0"/>
        <v>0</v>
      </c>
      <c r="J17" s="25">
        <f>SUM(G17+I17)*10%</f>
        <v>500</v>
      </c>
      <c r="K17" s="25">
        <f t="shared" si="1"/>
        <v>500</v>
      </c>
      <c r="L17" s="26" t="s">
        <v>24</v>
      </c>
    </row>
    <row r="18" spans="1:12" s="16" customFormat="1" ht="11.25" customHeight="1" x14ac:dyDescent="0.15">
      <c r="A18" s="17">
        <v>110</v>
      </c>
      <c r="B18" s="27" t="s">
        <v>205</v>
      </c>
      <c r="C18" s="28" t="s">
        <v>206</v>
      </c>
      <c r="D18" s="19" t="s">
        <v>472</v>
      </c>
      <c r="E18" s="29">
        <v>10000</v>
      </c>
      <c r="F18" s="22" t="s">
        <v>207</v>
      </c>
      <c r="G18" s="25">
        <v>3000</v>
      </c>
      <c r="H18" s="24">
        <v>0</v>
      </c>
      <c r="I18" s="25">
        <f t="shared" si="0"/>
        <v>0</v>
      </c>
      <c r="J18" s="25">
        <f>SUM(G18+I18)*0%</f>
        <v>0</v>
      </c>
      <c r="K18" s="25">
        <f t="shared" si="1"/>
        <v>0</v>
      </c>
      <c r="L18" s="26" t="s">
        <v>24</v>
      </c>
    </row>
    <row r="19" spans="1:12" s="16" customFormat="1" ht="11.25" customHeight="1" x14ac:dyDescent="0.15">
      <c r="A19" s="17">
        <v>111</v>
      </c>
      <c r="B19" s="27" t="s">
        <v>208</v>
      </c>
      <c r="C19" s="28" t="s">
        <v>209</v>
      </c>
      <c r="D19" s="28" t="s">
        <v>472</v>
      </c>
      <c r="E19" s="132">
        <v>200</v>
      </c>
      <c r="F19" s="22" t="s">
        <v>23</v>
      </c>
      <c r="G19" s="31">
        <v>300000</v>
      </c>
      <c r="H19" s="24">
        <v>0</v>
      </c>
      <c r="I19" s="25">
        <f t="shared" si="0"/>
        <v>0</v>
      </c>
      <c r="J19" s="25">
        <f>SUM(G19+I19)*10%</f>
        <v>30000</v>
      </c>
      <c r="K19" s="25">
        <f t="shared" si="1"/>
        <v>30000</v>
      </c>
      <c r="L19" s="26" t="s">
        <v>24</v>
      </c>
    </row>
    <row r="20" spans="1:12" s="16" customFormat="1" ht="11.25" customHeight="1" x14ac:dyDescent="0.15">
      <c r="A20" s="17">
        <v>112</v>
      </c>
      <c r="B20" s="27" t="s">
        <v>491</v>
      </c>
      <c r="C20" s="28">
        <v>8538101100</v>
      </c>
      <c r="D20" s="19" t="s">
        <v>472</v>
      </c>
      <c r="E20" s="29">
        <v>200</v>
      </c>
      <c r="F20" s="22" t="s">
        <v>23</v>
      </c>
      <c r="G20" s="25">
        <v>30000</v>
      </c>
      <c r="H20" s="24">
        <v>0</v>
      </c>
      <c r="I20" s="25">
        <f t="shared" ref="I20" si="2">SUM(H20*G20)</f>
        <v>0</v>
      </c>
      <c r="J20" s="31">
        <f t="shared" ref="J20" si="3">SUM(G20+I20)*10%</f>
        <v>3000</v>
      </c>
      <c r="K20" s="25">
        <f t="shared" si="1"/>
        <v>3000</v>
      </c>
      <c r="L20" s="26" t="s">
        <v>24</v>
      </c>
    </row>
    <row r="21" spans="1:12" s="16" customFormat="1" ht="11.25" customHeight="1" x14ac:dyDescent="0.15">
      <c r="A21" s="17">
        <v>113</v>
      </c>
      <c r="B21" s="18" t="s">
        <v>457</v>
      </c>
      <c r="C21" s="19" t="s">
        <v>450</v>
      </c>
      <c r="D21" s="28" t="s">
        <v>472</v>
      </c>
      <c r="E21" s="29">
        <v>100</v>
      </c>
      <c r="F21" s="22" t="s">
        <v>23</v>
      </c>
      <c r="G21" s="23">
        <f>E21*30</f>
        <v>3000</v>
      </c>
      <c r="H21" s="32">
        <v>0</v>
      </c>
      <c r="I21" s="25">
        <f t="shared" ref="I21" si="4">H21*G21</f>
        <v>0</v>
      </c>
      <c r="J21" s="25">
        <f>SUM(G21+I21)*5%</f>
        <v>150</v>
      </c>
      <c r="K21" s="25">
        <f t="shared" si="1"/>
        <v>150</v>
      </c>
      <c r="L21" s="26" t="s">
        <v>24</v>
      </c>
    </row>
    <row r="22" spans="1:12" s="16" customFormat="1" ht="11.25" customHeight="1" x14ac:dyDescent="0.15">
      <c r="A22" s="17">
        <v>114</v>
      </c>
      <c r="B22" s="27" t="s">
        <v>210</v>
      </c>
      <c r="C22" s="28" t="s">
        <v>211</v>
      </c>
      <c r="D22" s="28" t="s">
        <v>472</v>
      </c>
      <c r="E22" s="29">
        <v>6000</v>
      </c>
      <c r="F22" s="40" t="s">
        <v>23</v>
      </c>
      <c r="G22" s="25">
        <v>2000</v>
      </c>
      <c r="H22" s="32">
        <v>2.2000000000000002</v>
      </c>
      <c r="I22" s="25">
        <f t="shared" si="0"/>
        <v>4400</v>
      </c>
      <c r="J22" s="25">
        <f>SUM(G22+I22)*10%</f>
        <v>640</v>
      </c>
      <c r="K22" s="25">
        <f t="shared" si="1"/>
        <v>5040</v>
      </c>
      <c r="L22" s="26" t="s">
        <v>50</v>
      </c>
    </row>
    <row r="23" spans="1:12" s="92" customFormat="1" ht="11.25" customHeight="1" x14ac:dyDescent="0.15">
      <c r="A23" s="17">
        <v>115</v>
      </c>
      <c r="B23" s="27" t="s">
        <v>212</v>
      </c>
      <c r="C23" s="28" t="s">
        <v>213</v>
      </c>
      <c r="D23" s="28" t="s">
        <v>472</v>
      </c>
      <c r="E23" s="29">
        <v>2000</v>
      </c>
      <c r="F23" s="40" t="s">
        <v>36</v>
      </c>
      <c r="G23" s="25">
        <v>3500</v>
      </c>
      <c r="H23" s="32">
        <v>0.2</v>
      </c>
      <c r="I23" s="25">
        <f t="shared" si="0"/>
        <v>700</v>
      </c>
      <c r="J23" s="25">
        <f>SUM(G23+I23)*10%</f>
        <v>420</v>
      </c>
      <c r="K23" s="25">
        <f t="shared" si="1"/>
        <v>1120</v>
      </c>
      <c r="L23" s="26" t="s">
        <v>24</v>
      </c>
    </row>
    <row r="24" spans="1:12" s="16" customFormat="1" ht="11.25" customHeight="1" x14ac:dyDescent="0.15">
      <c r="A24" s="17">
        <v>116</v>
      </c>
      <c r="B24" s="27" t="s">
        <v>214</v>
      </c>
      <c r="C24" s="19" t="s">
        <v>215</v>
      </c>
      <c r="D24" s="28" t="s">
        <v>472</v>
      </c>
      <c r="E24" s="29">
        <v>100000</v>
      </c>
      <c r="F24" s="40" t="s">
        <v>27</v>
      </c>
      <c r="G24" s="25">
        <v>100</v>
      </c>
      <c r="H24" s="32">
        <v>0</v>
      </c>
      <c r="I24" s="25">
        <f t="shared" si="0"/>
        <v>0</v>
      </c>
      <c r="J24" s="25">
        <f>SUM(G24+I24)*0%</f>
        <v>0</v>
      </c>
      <c r="K24" s="25">
        <f t="shared" si="1"/>
        <v>0</v>
      </c>
      <c r="L24" s="26" t="s">
        <v>24</v>
      </c>
    </row>
    <row r="25" spans="1:12" s="16" customFormat="1" ht="11.25" customHeight="1" x14ac:dyDescent="0.15">
      <c r="A25" s="17">
        <v>117</v>
      </c>
      <c r="B25" s="27" t="s">
        <v>516</v>
      </c>
      <c r="C25" s="19" t="s">
        <v>517</v>
      </c>
      <c r="D25" s="19" t="s">
        <v>472</v>
      </c>
      <c r="E25" s="29">
        <v>300</v>
      </c>
      <c r="F25" s="22" t="s">
        <v>36</v>
      </c>
      <c r="G25" s="31">
        <v>5000</v>
      </c>
      <c r="H25" s="24">
        <v>0</v>
      </c>
      <c r="I25" s="25">
        <f t="shared" si="0"/>
        <v>0</v>
      </c>
      <c r="J25" s="25">
        <f>SUM(G25+I25)*10%</f>
        <v>500</v>
      </c>
      <c r="K25" s="25">
        <f t="shared" si="1"/>
        <v>500</v>
      </c>
      <c r="L25" s="26" t="s">
        <v>24</v>
      </c>
    </row>
    <row r="26" spans="1:12" s="16" customFormat="1" ht="11.25" customHeight="1" x14ac:dyDescent="0.15">
      <c r="A26" s="17">
        <v>118</v>
      </c>
      <c r="B26" s="27" t="s">
        <v>526</v>
      </c>
      <c r="C26" s="28" t="s">
        <v>527</v>
      </c>
      <c r="D26" s="28" t="s">
        <v>472</v>
      </c>
      <c r="E26" s="29">
        <v>10000</v>
      </c>
      <c r="F26" s="40">
        <v>0.41736111111111113</v>
      </c>
      <c r="G26" s="25">
        <v>5000</v>
      </c>
      <c r="H26" s="32">
        <v>0</v>
      </c>
      <c r="I26" s="90">
        <f t="shared" si="0"/>
        <v>0</v>
      </c>
      <c r="J26" s="90">
        <f>SUM(G26+I26)*10%</f>
        <v>500</v>
      </c>
      <c r="K26" s="90">
        <f t="shared" si="1"/>
        <v>500</v>
      </c>
      <c r="L26" s="91" t="s">
        <v>24</v>
      </c>
    </row>
    <row r="27" spans="1:12" s="16" customFormat="1" ht="11.25" customHeight="1" x14ac:dyDescent="0.2">
      <c r="A27" s="17">
        <v>119</v>
      </c>
      <c r="B27" s="42" t="s">
        <v>216</v>
      </c>
      <c r="C27" s="77" t="s">
        <v>217</v>
      </c>
      <c r="D27" s="19" t="s">
        <v>472</v>
      </c>
      <c r="E27" s="29">
        <v>2000</v>
      </c>
      <c r="F27" s="22" t="s">
        <v>23</v>
      </c>
      <c r="G27" s="31">
        <v>4000</v>
      </c>
      <c r="H27" s="24">
        <v>0</v>
      </c>
      <c r="I27" s="25">
        <f t="shared" si="0"/>
        <v>0</v>
      </c>
      <c r="J27" s="25">
        <f>SUM(G27+I27)*10%</f>
        <v>400</v>
      </c>
      <c r="K27" s="25">
        <f t="shared" si="1"/>
        <v>400</v>
      </c>
      <c r="L27" s="26" t="s">
        <v>24</v>
      </c>
    </row>
    <row r="28" spans="1:12" s="16" customFormat="1" ht="11.25" customHeight="1" x14ac:dyDescent="0.15">
      <c r="A28" s="17">
        <v>120</v>
      </c>
      <c r="B28" s="27" t="s">
        <v>218</v>
      </c>
      <c r="C28" s="28" t="s">
        <v>219</v>
      </c>
      <c r="D28" s="19" t="s">
        <v>472</v>
      </c>
      <c r="E28" s="29">
        <v>1000</v>
      </c>
      <c r="F28" s="22" t="s">
        <v>23</v>
      </c>
      <c r="G28" s="25">
        <v>5000</v>
      </c>
      <c r="H28" s="24">
        <v>0</v>
      </c>
      <c r="I28" s="25">
        <f t="shared" si="0"/>
        <v>0</v>
      </c>
      <c r="J28" s="25">
        <f>SUM(G28+I28)*0%</f>
        <v>0</v>
      </c>
      <c r="K28" s="25">
        <f t="shared" si="1"/>
        <v>0</v>
      </c>
      <c r="L28" s="26" t="s">
        <v>24</v>
      </c>
    </row>
    <row r="29" spans="1:12" s="16" customFormat="1" ht="11.25" customHeight="1" x14ac:dyDescent="0.15">
      <c r="A29" s="17">
        <v>121</v>
      </c>
      <c r="B29" s="27" t="s">
        <v>220</v>
      </c>
      <c r="C29" s="28" t="s">
        <v>59</v>
      </c>
      <c r="D29" s="19" t="s">
        <v>472</v>
      </c>
      <c r="E29" s="29">
        <v>1000</v>
      </c>
      <c r="F29" s="22" t="s">
        <v>36</v>
      </c>
      <c r="G29" s="25">
        <v>15000</v>
      </c>
      <c r="H29" s="24">
        <v>0.05</v>
      </c>
      <c r="I29" s="25">
        <f t="shared" si="0"/>
        <v>750</v>
      </c>
      <c r="J29" s="25">
        <f>SUM(G29+I29)*10%</f>
        <v>1575</v>
      </c>
      <c r="K29" s="25">
        <f t="shared" si="1"/>
        <v>2325</v>
      </c>
      <c r="L29" s="26" t="s">
        <v>24</v>
      </c>
    </row>
    <row r="30" spans="1:12" s="16" customFormat="1" ht="11.25" customHeight="1" x14ac:dyDescent="0.15">
      <c r="A30" s="17">
        <v>122</v>
      </c>
      <c r="B30" s="27" t="s">
        <v>524</v>
      </c>
      <c r="C30" s="28" t="s">
        <v>525</v>
      </c>
      <c r="D30" s="28" t="s">
        <v>472</v>
      </c>
      <c r="E30" s="29">
        <v>150</v>
      </c>
      <c r="F30" s="40" t="s">
        <v>23</v>
      </c>
      <c r="G30" s="25">
        <v>10000</v>
      </c>
      <c r="H30" s="32">
        <v>0</v>
      </c>
      <c r="I30" s="25">
        <f t="shared" si="0"/>
        <v>0</v>
      </c>
      <c r="J30" s="25">
        <f>SUM(G30+I30)*10%</f>
        <v>1000</v>
      </c>
      <c r="K30" s="25">
        <f t="shared" si="1"/>
        <v>1000</v>
      </c>
      <c r="L30" s="26" t="s">
        <v>24</v>
      </c>
    </row>
    <row r="31" spans="1:12" s="16" customFormat="1" ht="11.25" customHeight="1" x14ac:dyDescent="0.15">
      <c r="A31" s="17">
        <v>123</v>
      </c>
      <c r="B31" s="27" t="s">
        <v>417</v>
      </c>
      <c r="C31" s="28" t="s">
        <v>416</v>
      </c>
      <c r="D31" s="28" t="s">
        <v>472</v>
      </c>
      <c r="E31" s="29">
        <v>1000</v>
      </c>
      <c r="F31" s="40" t="s">
        <v>23</v>
      </c>
      <c r="G31" s="25">
        <v>5000</v>
      </c>
      <c r="H31" s="32">
        <v>0</v>
      </c>
      <c r="I31" s="25">
        <f t="shared" si="0"/>
        <v>0</v>
      </c>
      <c r="J31" s="25">
        <f>SUM(G31+I31)*5%</f>
        <v>250</v>
      </c>
      <c r="K31" s="25">
        <f t="shared" si="1"/>
        <v>250</v>
      </c>
      <c r="L31" s="26" t="s">
        <v>24</v>
      </c>
    </row>
    <row r="32" spans="1:12" s="16" customFormat="1" ht="11.25" customHeight="1" x14ac:dyDescent="0.15">
      <c r="A32" s="17">
        <v>124</v>
      </c>
      <c r="B32" s="27" t="s">
        <v>221</v>
      </c>
      <c r="C32" s="28" t="s">
        <v>222</v>
      </c>
      <c r="D32" s="28" t="s">
        <v>472</v>
      </c>
      <c r="E32" s="29">
        <v>100</v>
      </c>
      <c r="F32" s="22" t="s">
        <v>23</v>
      </c>
      <c r="G32" s="25">
        <v>2500</v>
      </c>
      <c r="H32" s="32">
        <v>0</v>
      </c>
      <c r="I32" s="25">
        <f t="shared" si="0"/>
        <v>0</v>
      </c>
      <c r="J32" s="25">
        <f>SUM(G32+I32)*10%</f>
        <v>250</v>
      </c>
      <c r="K32" s="25">
        <f t="shared" si="1"/>
        <v>250</v>
      </c>
      <c r="L32" s="26" t="s">
        <v>24</v>
      </c>
    </row>
    <row r="33" spans="1:12" s="16" customFormat="1" ht="11.25" customHeight="1" x14ac:dyDescent="0.15">
      <c r="A33" s="17">
        <v>125</v>
      </c>
      <c r="B33" s="18" t="s">
        <v>451</v>
      </c>
      <c r="C33" s="19" t="s">
        <v>452</v>
      </c>
      <c r="D33" s="19" t="s">
        <v>472</v>
      </c>
      <c r="E33" s="18">
        <v>500</v>
      </c>
      <c r="F33" s="22" t="s">
        <v>23</v>
      </c>
      <c r="G33" s="23">
        <f>E33*100</f>
        <v>50000</v>
      </c>
      <c r="H33" s="24">
        <v>0</v>
      </c>
      <c r="I33" s="25">
        <f t="shared" si="0"/>
        <v>0</v>
      </c>
      <c r="J33" s="25">
        <f>SUM(G33+I33)*0%</f>
        <v>0</v>
      </c>
      <c r="K33" s="25">
        <f t="shared" si="1"/>
        <v>0</v>
      </c>
      <c r="L33" s="26" t="s">
        <v>24</v>
      </c>
    </row>
    <row r="34" spans="1:12" s="16" customFormat="1" ht="11.25" customHeight="1" x14ac:dyDescent="0.15">
      <c r="A34" s="17">
        <v>126</v>
      </c>
      <c r="B34" s="27" t="s">
        <v>223</v>
      </c>
      <c r="C34" s="19" t="s">
        <v>224</v>
      </c>
      <c r="D34" s="19" t="s">
        <v>472</v>
      </c>
      <c r="E34" s="33">
        <v>1000</v>
      </c>
      <c r="F34" s="22" t="s">
        <v>23</v>
      </c>
      <c r="G34" s="31">
        <v>50000</v>
      </c>
      <c r="H34" s="24">
        <v>0.05</v>
      </c>
      <c r="I34" s="25">
        <f t="shared" si="0"/>
        <v>2500</v>
      </c>
      <c r="J34" s="25">
        <f>SUM(G34+I34)*10%</f>
        <v>5250</v>
      </c>
      <c r="K34" s="25">
        <f t="shared" si="1"/>
        <v>7750</v>
      </c>
      <c r="L34" s="26" t="s">
        <v>24</v>
      </c>
    </row>
    <row r="35" spans="1:12" s="16" customFormat="1" ht="11.25" customHeight="1" x14ac:dyDescent="0.15">
      <c r="A35" s="17">
        <v>127</v>
      </c>
      <c r="B35" s="27" t="s">
        <v>514</v>
      </c>
      <c r="C35" s="28" t="s">
        <v>515</v>
      </c>
      <c r="D35" s="28" t="s">
        <v>472</v>
      </c>
      <c r="E35" s="25">
        <v>100</v>
      </c>
      <c r="F35" s="43" t="s">
        <v>23</v>
      </c>
      <c r="G35" s="37">
        <v>35000</v>
      </c>
      <c r="H35" s="38">
        <v>0</v>
      </c>
      <c r="I35" s="25">
        <f t="shared" si="0"/>
        <v>0</v>
      </c>
      <c r="J35" s="25">
        <f>SUM(G35+I35)*10%</f>
        <v>3500</v>
      </c>
      <c r="K35" s="25">
        <f t="shared" si="1"/>
        <v>3500</v>
      </c>
      <c r="L35" s="26" t="s">
        <v>24</v>
      </c>
    </row>
    <row r="36" spans="1:12" s="16" customFormat="1" ht="11.25" customHeight="1" x14ac:dyDescent="0.15">
      <c r="A36" s="17">
        <v>128</v>
      </c>
      <c r="B36" s="18" t="s">
        <v>458</v>
      </c>
      <c r="C36" s="19" t="s">
        <v>452</v>
      </c>
      <c r="D36" s="19" t="s">
        <v>472</v>
      </c>
      <c r="E36" s="21">
        <v>500</v>
      </c>
      <c r="F36" s="22" t="s">
        <v>36</v>
      </c>
      <c r="G36" s="23">
        <f>0.5*E36</f>
        <v>250</v>
      </c>
      <c r="H36" s="32">
        <v>0</v>
      </c>
      <c r="I36" s="25">
        <f t="shared" si="0"/>
        <v>0</v>
      </c>
      <c r="J36" s="25">
        <f>SUM(G36+I36)*0%</f>
        <v>0</v>
      </c>
      <c r="K36" s="25">
        <f t="shared" si="1"/>
        <v>0</v>
      </c>
      <c r="L36" s="26" t="s">
        <v>24</v>
      </c>
    </row>
    <row r="37" spans="1:12" s="16" customFormat="1" ht="11.25" customHeight="1" x14ac:dyDescent="0.15">
      <c r="A37" s="17">
        <v>129</v>
      </c>
      <c r="B37" s="18" t="s">
        <v>459</v>
      </c>
      <c r="C37" s="19" t="s">
        <v>460</v>
      </c>
      <c r="D37" s="19" t="s">
        <v>472</v>
      </c>
      <c r="E37" s="21">
        <v>500</v>
      </c>
      <c r="F37" s="22" t="s">
        <v>23</v>
      </c>
      <c r="G37" s="23">
        <f>0.5*E37</f>
        <v>250</v>
      </c>
      <c r="H37" s="24">
        <v>0</v>
      </c>
      <c r="I37" s="25">
        <f t="shared" si="0"/>
        <v>0</v>
      </c>
      <c r="J37" s="25">
        <f>SUM(G37+I37)*0%</f>
        <v>0</v>
      </c>
      <c r="K37" s="25">
        <f t="shared" si="1"/>
        <v>0</v>
      </c>
      <c r="L37" s="26" t="s">
        <v>24</v>
      </c>
    </row>
    <row r="38" spans="1:12" s="16" customFormat="1" ht="11.25" customHeight="1" x14ac:dyDescent="0.15">
      <c r="A38" s="17">
        <v>130</v>
      </c>
      <c r="B38" s="27" t="s">
        <v>225</v>
      </c>
      <c r="C38" s="28" t="s">
        <v>226</v>
      </c>
      <c r="D38" s="28" t="s">
        <v>472</v>
      </c>
      <c r="E38" s="29">
        <v>800</v>
      </c>
      <c r="F38" s="40" t="s">
        <v>23</v>
      </c>
      <c r="G38" s="25">
        <v>500000</v>
      </c>
      <c r="H38" s="32">
        <v>0.05</v>
      </c>
      <c r="I38" s="25">
        <f t="shared" si="0"/>
        <v>25000</v>
      </c>
      <c r="J38" s="25">
        <f>SUM(G38+I38)*10%</f>
        <v>52500</v>
      </c>
      <c r="K38" s="25">
        <f t="shared" si="1"/>
        <v>77500</v>
      </c>
      <c r="L38" s="26" t="s">
        <v>24</v>
      </c>
    </row>
    <row r="39" spans="1:12" s="16" customFormat="1" ht="11.25" customHeight="1" x14ac:dyDescent="0.15">
      <c r="A39" s="17">
        <v>131</v>
      </c>
      <c r="B39" s="27" t="s">
        <v>227</v>
      </c>
      <c r="C39" s="28" t="s">
        <v>228</v>
      </c>
      <c r="D39" s="28" t="s">
        <v>472</v>
      </c>
      <c r="E39" s="29">
        <v>5000</v>
      </c>
      <c r="F39" s="40" t="s">
        <v>36</v>
      </c>
      <c r="G39" s="25">
        <v>50000</v>
      </c>
      <c r="H39" s="32">
        <v>0.15</v>
      </c>
      <c r="I39" s="25">
        <f t="shared" si="0"/>
        <v>7500</v>
      </c>
      <c r="J39" s="25">
        <f>SUM(G39+I39)*0%</f>
        <v>0</v>
      </c>
      <c r="K39" s="25">
        <f t="shared" si="1"/>
        <v>7500</v>
      </c>
      <c r="L39" s="26" t="s">
        <v>24</v>
      </c>
    </row>
    <row r="40" spans="1:12" s="16" customFormat="1" ht="11.25" customHeight="1" x14ac:dyDescent="0.15">
      <c r="A40" s="17">
        <v>132</v>
      </c>
      <c r="B40" s="97" t="s">
        <v>229</v>
      </c>
      <c r="C40" s="98" t="s">
        <v>230</v>
      </c>
      <c r="D40" s="98" t="s">
        <v>472</v>
      </c>
      <c r="E40" s="29">
        <v>100</v>
      </c>
      <c r="F40" s="40" t="s">
        <v>23</v>
      </c>
      <c r="G40" s="37">
        <v>11000</v>
      </c>
      <c r="H40" s="32">
        <v>0</v>
      </c>
      <c r="I40" s="25">
        <f t="shared" si="0"/>
        <v>0</v>
      </c>
      <c r="J40" s="25">
        <f>SUM(G40+I40)*10%</f>
        <v>1100</v>
      </c>
      <c r="K40" s="25">
        <f t="shared" si="1"/>
        <v>1100</v>
      </c>
      <c r="L40" s="26" t="s">
        <v>24</v>
      </c>
    </row>
    <row r="41" spans="1:12" s="16" customFormat="1" ht="11.25" customHeight="1" x14ac:dyDescent="0.15">
      <c r="A41" s="17">
        <v>133</v>
      </c>
      <c r="B41" s="78" t="s">
        <v>231</v>
      </c>
      <c r="C41" s="85" t="s">
        <v>232</v>
      </c>
      <c r="D41" s="85" t="s">
        <v>472</v>
      </c>
      <c r="E41" s="86">
        <v>10000</v>
      </c>
      <c r="F41" s="87" t="s">
        <v>57</v>
      </c>
      <c r="G41" s="88">
        <v>600</v>
      </c>
      <c r="H41" s="89">
        <v>0.2</v>
      </c>
      <c r="I41" s="25">
        <f t="shared" si="0"/>
        <v>120</v>
      </c>
      <c r="J41" s="25">
        <f>SUM(G41+I41)*10%</f>
        <v>72</v>
      </c>
      <c r="K41" s="25">
        <f t="shared" si="1"/>
        <v>192</v>
      </c>
      <c r="L41" s="26" t="s">
        <v>50</v>
      </c>
    </row>
    <row r="42" spans="1:12" s="16" customFormat="1" ht="11.25" customHeight="1" x14ac:dyDescent="0.15">
      <c r="A42" s="17">
        <v>134</v>
      </c>
      <c r="B42" s="18" t="s">
        <v>233</v>
      </c>
      <c r="C42" s="19" t="s">
        <v>234</v>
      </c>
      <c r="D42" s="28" t="s">
        <v>472</v>
      </c>
      <c r="E42" s="21">
        <v>500</v>
      </c>
      <c r="F42" s="22" t="s">
        <v>23</v>
      </c>
      <c r="G42" s="23">
        <v>20000</v>
      </c>
      <c r="H42" s="24">
        <v>0</v>
      </c>
      <c r="I42" s="25">
        <f t="shared" si="0"/>
        <v>0</v>
      </c>
      <c r="J42" s="25">
        <f>SUM(G42+I42)*0%</f>
        <v>0</v>
      </c>
      <c r="K42" s="25">
        <f t="shared" si="1"/>
        <v>0</v>
      </c>
      <c r="L42" s="26" t="s">
        <v>24</v>
      </c>
    </row>
    <row r="43" spans="1:12" s="16" customFormat="1" ht="11.25" customHeight="1" x14ac:dyDescent="0.15">
      <c r="A43" s="17">
        <v>135</v>
      </c>
      <c r="B43" s="27" t="s">
        <v>235</v>
      </c>
      <c r="C43" s="28" t="s">
        <v>236</v>
      </c>
      <c r="D43" s="28" t="s">
        <v>472</v>
      </c>
      <c r="E43" s="29">
        <v>100</v>
      </c>
      <c r="F43" s="40" t="s">
        <v>23</v>
      </c>
      <c r="G43" s="25">
        <v>20000</v>
      </c>
      <c r="H43" s="32">
        <v>0.05</v>
      </c>
      <c r="I43" s="25">
        <f t="shared" si="0"/>
        <v>1000</v>
      </c>
      <c r="J43" s="25">
        <f>SUM(G43+I43)*10%</f>
        <v>2100</v>
      </c>
      <c r="K43" s="25">
        <f t="shared" si="1"/>
        <v>3100</v>
      </c>
      <c r="L43" s="26" t="s">
        <v>24</v>
      </c>
    </row>
    <row r="44" spans="1:12" s="16" customFormat="1" ht="11.25" customHeight="1" x14ac:dyDescent="0.15">
      <c r="A44" s="17">
        <v>136</v>
      </c>
      <c r="B44" s="18" t="s">
        <v>237</v>
      </c>
      <c r="C44" s="19" t="s">
        <v>238</v>
      </c>
      <c r="D44" s="19" t="s">
        <v>472</v>
      </c>
      <c r="E44" s="21">
        <v>5000</v>
      </c>
      <c r="F44" s="22" t="s">
        <v>36</v>
      </c>
      <c r="G44" s="23">
        <v>2500</v>
      </c>
      <c r="H44" s="24">
        <v>0</v>
      </c>
      <c r="I44" s="25">
        <f t="shared" si="0"/>
        <v>0</v>
      </c>
      <c r="J44" s="25">
        <f>SUM(G44+I44)*10%</f>
        <v>250</v>
      </c>
      <c r="K44" s="25">
        <f t="shared" si="1"/>
        <v>250</v>
      </c>
      <c r="L44" s="26" t="s">
        <v>24</v>
      </c>
    </row>
    <row r="45" spans="1:12" s="16" customFormat="1" ht="11.25" customHeight="1" x14ac:dyDescent="0.15">
      <c r="A45" s="17">
        <v>137</v>
      </c>
      <c r="B45" s="27" t="s">
        <v>438</v>
      </c>
      <c r="C45" s="28" t="s">
        <v>442</v>
      </c>
      <c r="D45" s="19" t="s">
        <v>472</v>
      </c>
      <c r="E45" s="33">
        <v>20</v>
      </c>
      <c r="F45" s="22" t="s">
        <v>23</v>
      </c>
      <c r="G45" s="31">
        <f>850*E45</f>
        <v>17000</v>
      </c>
      <c r="H45" s="24">
        <v>0.2</v>
      </c>
      <c r="I45" s="25">
        <f t="shared" si="0"/>
        <v>3400</v>
      </c>
      <c r="J45" s="25">
        <f>SUM(G45+I45)*10%</f>
        <v>2040</v>
      </c>
      <c r="K45" s="25">
        <f t="shared" si="1"/>
        <v>5440</v>
      </c>
      <c r="L45" s="26" t="s">
        <v>24</v>
      </c>
    </row>
    <row r="46" spans="1:12" s="16" customFormat="1" ht="11.25" customHeight="1" x14ac:dyDescent="0.15">
      <c r="A46" s="17">
        <v>138</v>
      </c>
      <c r="B46" s="18" t="s">
        <v>422</v>
      </c>
      <c r="C46" s="19" t="s">
        <v>423</v>
      </c>
      <c r="D46" s="28" t="s">
        <v>472</v>
      </c>
      <c r="E46" s="29">
        <v>20000</v>
      </c>
      <c r="F46" s="22" t="s">
        <v>23</v>
      </c>
      <c r="G46" s="23">
        <v>1200000</v>
      </c>
      <c r="H46" s="32">
        <v>0</v>
      </c>
      <c r="I46" s="25">
        <f t="shared" si="0"/>
        <v>0</v>
      </c>
      <c r="J46" s="25">
        <f>SUM(G46+I46)*0%</f>
        <v>0</v>
      </c>
      <c r="K46" s="25">
        <f t="shared" si="1"/>
        <v>0</v>
      </c>
      <c r="L46" s="26" t="s">
        <v>24</v>
      </c>
    </row>
    <row r="47" spans="1:12" s="16" customFormat="1" ht="11.25" customHeight="1" x14ac:dyDescent="0.15">
      <c r="A47" s="17">
        <v>139</v>
      </c>
      <c r="B47" s="27" t="s">
        <v>418</v>
      </c>
      <c r="C47" s="28" t="s">
        <v>419</v>
      </c>
      <c r="D47" s="28" t="s">
        <v>472</v>
      </c>
      <c r="E47" s="29">
        <v>6000</v>
      </c>
      <c r="F47" s="22" t="s">
        <v>23</v>
      </c>
      <c r="G47" s="25">
        <v>24000</v>
      </c>
      <c r="H47" s="32">
        <v>0.05</v>
      </c>
      <c r="I47" s="25">
        <f t="shared" si="0"/>
        <v>1200</v>
      </c>
      <c r="J47" s="25">
        <f>SUM(G47+I47)*10%</f>
        <v>2520</v>
      </c>
      <c r="K47" s="25">
        <f t="shared" si="1"/>
        <v>3720</v>
      </c>
      <c r="L47" s="26" t="s">
        <v>24</v>
      </c>
    </row>
    <row r="48" spans="1:12" s="16" customFormat="1" ht="11.25" customHeight="1" x14ac:dyDescent="0.15">
      <c r="A48" s="17">
        <v>140</v>
      </c>
      <c r="B48" s="18" t="s">
        <v>239</v>
      </c>
      <c r="C48" s="19" t="s">
        <v>240</v>
      </c>
      <c r="D48" s="28" t="s">
        <v>472</v>
      </c>
      <c r="E48" s="29">
        <v>10000</v>
      </c>
      <c r="F48" s="22" t="s">
        <v>57</v>
      </c>
      <c r="G48" s="23">
        <v>500</v>
      </c>
      <c r="H48" s="32">
        <v>0.05</v>
      </c>
      <c r="I48" s="25">
        <f t="shared" si="0"/>
        <v>25</v>
      </c>
      <c r="J48" s="25">
        <f>SUM(G48+I48)*10%</f>
        <v>52.5</v>
      </c>
      <c r="K48" s="25">
        <f t="shared" si="1"/>
        <v>77.5</v>
      </c>
      <c r="L48" s="26" t="s">
        <v>24</v>
      </c>
    </row>
    <row r="49" spans="1:12" s="16" customFormat="1" ht="11.25" customHeight="1" x14ac:dyDescent="0.15">
      <c r="A49" s="17">
        <v>141</v>
      </c>
      <c r="B49" s="27" t="s">
        <v>241</v>
      </c>
      <c r="C49" s="28" t="s">
        <v>242</v>
      </c>
      <c r="D49" s="19" t="s">
        <v>472</v>
      </c>
      <c r="E49" s="33">
        <v>200</v>
      </c>
      <c r="F49" s="22" t="s">
        <v>23</v>
      </c>
      <c r="G49" s="31">
        <v>16000</v>
      </c>
      <c r="H49" s="32">
        <v>0.15</v>
      </c>
      <c r="I49" s="25">
        <f t="shared" si="0"/>
        <v>2400</v>
      </c>
      <c r="J49" s="25">
        <f>SUM(G49+I49)*10%</f>
        <v>1840</v>
      </c>
      <c r="K49" s="25">
        <f t="shared" si="1"/>
        <v>4240</v>
      </c>
      <c r="L49" s="26" t="s">
        <v>24</v>
      </c>
    </row>
    <row r="50" spans="1:12" s="16" customFormat="1" ht="11.25" customHeight="1" x14ac:dyDescent="0.15">
      <c r="A50" s="17">
        <v>142</v>
      </c>
      <c r="B50" s="27" t="s">
        <v>243</v>
      </c>
      <c r="C50" s="19" t="s">
        <v>186</v>
      </c>
      <c r="D50" s="19" t="s">
        <v>472</v>
      </c>
      <c r="E50" s="29">
        <v>10000</v>
      </c>
      <c r="F50" s="22" t="s">
        <v>77</v>
      </c>
      <c r="G50" s="31">
        <v>24000</v>
      </c>
      <c r="H50" s="24">
        <v>0.05</v>
      </c>
      <c r="I50" s="25">
        <f t="shared" si="0"/>
        <v>1200</v>
      </c>
      <c r="J50" s="25">
        <f t="shared" ref="J50:J51" si="5">SUM(G50+I50)*10%</f>
        <v>2520</v>
      </c>
      <c r="K50" s="25">
        <f t="shared" si="1"/>
        <v>3720</v>
      </c>
      <c r="L50" s="26" t="s">
        <v>24</v>
      </c>
    </row>
    <row r="51" spans="1:12" s="16" customFormat="1" ht="11.25" customHeight="1" x14ac:dyDescent="0.15">
      <c r="A51" s="17">
        <v>143</v>
      </c>
      <c r="B51" s="27" t="s">
        <v>528</v>
      </c>
      <c r="C51" s="28" t="s">
        <v>452</v>
      </c>
      <c r="D51" s="19" t="s">
        <v>472</v>
      </c>
      <c r="E51" s="33">
        <v>10000</v>
      </c>
      <c r="F51" s="22" t="s">
        <v>207</v>
      </c>
      <c r="G51" s="31">
        <v>3000</v>
      </c>
      <c r="H51" s="24">
        <v>0</v>
      </c>
      <c r="I51" s="25">
        <f t="shared" si="0"/>
        <v>0</v>
      </c>
      <c r="J51" s="25">
        <f t="shared" si="5"/>
        <v>300</v>
      </c>
      <c r="K51" s="25">
        <f t="shared" si="1"/>
        <v>300</v>
      </c>
      <c r="L51" s="26" t="s">
        <v>24</v>
      </c>
    </row>
    <row r="52" spans="1:12" s="16" customFormat="1" ht="11.25" customHeight="1" x14ac:dyDescent="0.15">
      <c r="A52" s="17">
        <v>144</v>
      </c>
      <c r="B52" s="135" t="s">
        <v>244</v>
      </c>
      <c r="C52" s="136" t="s">
        <v>245</v>
      </c>
      <c r="D52" s="19" t="s">
        <v>472</v>
      </c>
      <c r="E52" s="21">
        <v>200</v>
      </c>
      <c r="F52" s="22" t="s">
        <v>23</v>
      </c>
      <c r="G52" s="23">
        <v>2000</v>
      </c>
      <c r="H52" s="24">
        <v>0.2</v>
      </c>
      <c r="I52" s="25">
        <f t="shared" si="0"/>
        <v>400</v>
      </c>
      <c r="J52" s="25">
        <f>SUM(G52+I52)*10%</f>
        <v>240</v>
      </c>
      <c r="K52" s="25">
        <f t="shared" si="1"/>
        <v>640</v>
      </c>
      <c r="L52" s="26" t="s">
        <v>50</v>
      </c>
    </row>
    <row r="53" spans="1:12" s="16" customFormat="1" ht="11.25" customHeight="1" x14ac:dyDescent="0.15">
      <c r="A53" s="17">
        <v>145</v>
      </c>
      <c r="B53" s="18" t="s">
        <v>543</v>
      </c>
      <c r="C53" s="19" t="s">
        <v>408</v>
      </c>
      <c r="D53" s="19" t="s">
        <v>472</v>
      </c>
      <c r="E53" s="21">
        <v>20000</v>
      </c>
      <c r="F53" s="22" t="s">
        <v>23</v>
      </c>
      <c r="G53" s="23">
        <v>600</v>
      </c>
      <c r="H53" s="24">
        <v>0.15</v>
      </c>
      <c r="I53" s="25">
        <f t="shared" si="0"/>
        <v>90</v>
      </c>
      <c r="J53" s="25">
        <f>SUM(G53+I53)*0%</f>
        <v>0</v>
      </c>
      <c r="K53" s="25">
        <f t="shared" si="1"/>
        <v>90</v>
      </c>
      <c r="L53" s="26" t="s">
        <v>24</v>
      </c>
    </row>
    <row r="54" spans="1:12" s="16" customFormat="1" ht="11.25" customHeight="1" x14ac:dyDescent="0.15">
      <c r="A54" s="17">
        <v>146</v>
      </c>
      <c r="B54" s="27" t="s">
        <v>545</v>
      </c>
      <c r="C54" s="28" t="s">
        <v>414</v>
      </c>
      <c r="D54" s="19" t="s">
        <v>472</v>
      </c>
      <c r="E54" s="33">
        <v>140</v>
      </c>
      <c r="F54" s="22"/>
      <c r="G54" s="31">
        <v>13000</v>
      </c>
      <c r="H54" s="24">
        <v>0.25</v>
      </c>
      <c r="I54" s="25">
        <f t="shared" si="0"/>
        <v>3250</v>
      </c>
      <c r="J54" s="25">
        <f t="shared" ref="J54:J58" si="6">SUM(G54+I54)*10%</f>
        <v>1625</v>
      </c>
      <c r="K54" s="25">
        <f t="shared" si="1"/>
        <v>4875</v>
      </c>
      <c r="L54" s="26" t="s">
        <v>24</v>
      </c>
    </row>
    <row r="55" spans="1:12" s="16" customFormat="1" ht="11.25" customHeight="1" x14ac:dyDescent="0.15">
      <c r="A55" s="17">
        <v>147</v>
      </c>
      <c r="B55" s="18" t="s">
        <v>246</v>
      </c>
      <c r="C55" s="19" t="s">
        <v>247</v>
      </c>
      <c r="D55" s="19" t="s">
        <v>472</v>
      </c>
      <c r="E55" s="21">
        <v>200</v>
      </c>
      <c r="F55" s="22" t="s">
        <v>23</v>
      </c>
      <c r="G55" s="23">
        <v>70000</v>
      </c>
      <c r="H55" s="24">
        <v>0.2</v>
      </c>
      <c r="I55" s="25">
        <f t="shared" si="0"/>
        <v>14000</v>
      </c>
      <c r="J55" s="25">
        <f t="shared" si="6"/>
        <v>8400</v>
      </c>
      <c r="K55" s="25">
        <f t="shared" si="1"/>
        <v>22400</v>
      </c>
      <c r="L55" s="26" t="s">
        <v>50</v>
      </c>
    </row>
    <row r="56" spans="1:12" s="16" customFormat="1" ht="11.25" customHeight="1" x14ac:dyDescent="0.15">
      <c r="A56" s="17">
        <v>148</v>
      </c>
      <c r="B56" s="18" t="s">
        <v>248</v>
      </c>
      <c r="C56" s="19" t="s">
        <v>249</v>
      </c>
      <c r="D56" s="19" t="s">
        <v>472</v>
      </c>
      <c r="E56" s="21">
        <v>1000</v>
      </c>
      <c r="F56" s="22" t="s">
        <v>23</v>
      </c>
      <c r="G56" s="23">
        <v>5000</v>
      </c>
      <c r="H56" s="24">
        <v>0.15</v>
      </c>
      <c r="I56" s="138">
        <f t="shared" si="0"/>
        <v>750</v>
      </c>
      <c r="J56" s="138">
        <f t="shared" si="6"/>
        <v>575</v>
      </c>
      <c r="K56" s="138">
        <f t="shared" si="1"/>
        <v>1325</v>
      </c>
      <c r="L56" s="139" t="s">
        <v>24</v>
      </c>
    </row>
    <row r="57" spans="1:12" s="16" customFormat="1" ht="11.25" customHeight="1" x14ac:dyDescent="0.15">
      <c r="A57" s="17">
        <v>149</v>
      </c>
      <c r="B57" s="18" t="s">
        <v>547</v>
      </c>
      <c r="C57" s="19" t="s">
        <v>174</v>
      </c>
      <c r="D57" s="19" t="s">
        <v>472</v>
      </c>
      <c r="E57" s="21">
        <v>7000</v>
      </c>
      <c r="F57" s="22" t="s">
        <v>36</v>
      </c>
      <c r="G57" s="23">
        <v>700000</v>
      </c>
      <c r="H57" s="24">
        <v>0</v>
      </c>
      <c r="I57" s="138">
        <f t="shared" si="0"/>
        <v>0</v>
      </c>
      <c r="J57" s="138">
        <f t="shared" si="6"/>
        <v>70000</v>
      </c>
      <c r="K57" s="138">
        <f t="shared" si="1"/>
        <v>70000</v>
      </c>
      <c r="L57" s="139" t="s">
        <v>24</v>
      </c>
    </row>
    <row r="58" spans="1:12" s="16" customFormat="1" ht="11.25" customHeight="1" thickBot="1" x14ac:dyDescent="0.2">
      <c r="A58" s="155">
        <v>150</v>
      </c>
      <c r="B58" s="156" t="s">
        <v>546</v>
      </c>
      <c r="C58" s="157" t="s">
        <v>519</v>
      </c>
      <c r="D58" s="28" t="s">
        <v>472</v>
      </c>
      <c r="E58" s="29">
        <v>500</v>
      </c>
      <c r="F58" s="40" t="s">
        <v>23</v>
      </c>
      <c r="G58" s="25">
        <v>25000</v>
      </c>
      <c r="H58" s="32">
        <v>0.15</v>
      </c>
      <c r="I58" s="25">
        <f t="shared" si="0"/>
        <v>3750</v>
      </c>
      <c r="J58" s="25">
        <f t="shared" si="6"/>
        <v>2875</v>
      </c>
      <c r="K58" s="25">
        <f t="shared" si="1"/>
        <v>6625</v>
      </c>
      <c r="L58" s="26" t="s">
        <v>24</v>
      </c>
    </row>
    <row r="59" spans="1:12" ht="13.5" thickBot="1" x14ac:dyDescent="0.2">
      <c r="A59" s="158"/>
      <c r="B59" s="159" t="s">
        <v>399</v>
      </c>
      <c r="C59" s="64"/>
      <c r="D59" s="57"/>
      <c r="E59" s="58">
        <f>SUM(E9:E58)</f>
        <v>310410</v>
      </c>
      <c r="F59" s="59"/>
      <c r="G59" s="58">
        <f>SUM(G9:G58)</f>
        <v>3667550</v>
      </c>
      <c r="H59" s="60"/>
      <c r="I59" s="58">
        <f>SUM(I9:I58)</f>
        <v>112510</v>
      </c>
      <c r="J59" s="58">
        <f>SUM(J9:J58)</f>
        <v>199402</v>
      </c>
      <c r="K59" s="58">
        <f>SUM(K9:K58)</f>
        <v>311912</v>
      </c>
      <c r="L59" s="61"/>
    </row>
    <row r="60" spans="1:12" ht="13.5" thickBot="1" x14ac:dyDescent="0.2">
      <c r="A60" s="160"/>
      <c r="B60" s="161" t="s">
        <v>400</v>
      </c>
      <c r="C60" s="64"/>
      <c r="D60" s="65"/>
      <c r="E60" s="68">
        <f>E59+'LAMPIRAN A2-A'!E60</f>
        <v>1023540</v>
      </c>
      <c r="F60" s="67"/>
      <c r="G60" s="68">
        <f>G59+'LAMPIRAN A2-A'!G60</f>
        <v>8574050</v>
      </c>
      <c r="H60" s="68"/>
      <c r="I60" s="68">
        <f>I59+'LAMPIRAN A2-A'!I60</f>
        <v>519837.5</v>
      </c>
      <c r="J60" s="68">
        <f>J59+'LAMPIRAN A2-A'!J60</f>
        <v>320322.34999999998</v>
      </c>
      <c r="K60" s="68">
        <f>K59+'LAMPIRAN A2-A'!K60</f>
        <v>840159.85</v>
      </c>
      <c r="L60" s="69"/>
    </row>
    <row r="61" spans="1:12" x14ac:dyDescent="0.15">
      <c r="A61" t="s">
        <v>401</v>
      </c>
      <c r="B61" s="70"/>
      <c r="C61" s="71"/>
      <c r="D61" s="72"/>
      <c r="E61" s="73"/>
      <c r="F61" s="71"/>
      <c r="G61" s="74"/>
      <c r="H61" s="71"/>
      <c r="I61" s="74"/>
      <c r="K61" s="16"/>
      <c r="L61" s="16"/>
    </row>
    <row r="62" spans="1:12" x14ac:dyDescent="0.15">
      <c r="F62"/>
      <c r="K62" s="16"/>
      <c r="L62" s="16"/>
    </row>
    <row r="63" spans="1:12" x14ac:dyDescent="0.15">
      <c r="A63" s="75" t="s">
        <v>403</v>
      </c>
      <c r="F63"/>
      <c r="J63" s="74" t="s">
        <v>402</v>
      </c>
      <c r="K63" s="16"/>
      <c r="L63" s="16"/>
    </row>
    <row r="64" spans="1:12" x14ac:dyDescent="0.15">
      <c r="E64" s="71"/>
      <c r="F64" s="71"/>
    </row>
    <row r="65" spans="1:12" x14ac:dyDescent="0.15">
      <c r="A65" t="s">
        <v>404</v>
      </c>
      <c r="B65" s="75"/>
      <c r="C65" s="75"/>
      <c r="E65" s="71"/>
      <c r="F65" s="71"/>
      <c r="G65" s="71"/>
    </row>
    <row r="66" spans="1:12" x14ac:dyDescent="0.15">
      <c r="A66" t="s">
        <v>406</v>
      </c>
      <c r="E66" s="71"/>
      <c r="F66" s="71"/>
      <c r="G66" s="71"/>
      <c r="J66" s="75"/>
      <c r="K66" s="75"/>
      <c r="L66" s="75"/>
    </row>
    <row r="67" spans="1:12" x14ac:dyDescent="0.15">
      <c r="D67" s="71"/>
      <c r="E67" s="71"/>
      <c r="F67" s="71"/>
      <c r="G67" s="71"/>
      <c r="J67" t="s">
        <v>405</v>
      </c>
    </row>
    <row r="68" spans="1:12" x14ac:dyDescent="0.15">
      <c r="J68" t="s">
        <v>434</v>
      </c>
    </row>
    <row r="69" spans="1:12" x14ac:dyDescent="0.15">
      <c r="F69"/>
    </row>
    <row r="70" spans="1:12" x14ac:dyDescent="0.15">
      <c r="F70"/>
    </row>
    <row r="71" spans="1:12" x14ac:dyDescent="0.15">
      <c r="F71"/>
    </row>
  </sheetData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honeticPr fontId="4" type="noConversion"/>
  <printOptions horizontalCentered="1"/>
  <pageMargins left="0" right="0" top="0.25" bottom="0" header="0" footer="0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AD63-3760-446B-9D9D-49E371BB31A4}">
  <dimension ref="A1:N71"/>
  <sheetViews>
    <sheetView view="pageBreakPreview" topLeftCell="A34" zoomScaleNormal="100" zoomScaleSheetLayoutView="100" workbookViewId="0">
      <selection activeCell="E65" sqref="E65:F66"/>
    </sheetView>
  </sheetViews>
  <sheetFormatPr defaultRowHeight="12.75" x14ac:dyDescent="0.15"/>
  <cols>
    <col min="1" max="1" width="4.71875" customWidth="1"/>
    <col min="2" max="2" width="38.97265625" customWidth="1"/>
    <col min="3" max="3" width="17.2578125" customWidth="1"/>
    <col min="4" max="4" width="18.47265625" customWidth="1"/>
    <col min="5" max="5" width="17.2578125" customWidth="1"/>
    <col min="6" max="6" width="12" style="2" customWidth="1"/>
    <col min="7" max="9" width="16.046875" customWidth="1"/>
    <col min="10" max="10" width="13.75390625" customWidth="1"/>
    <col min="11" max="11" width="12.67578125" customWidth="1"/>
    <col min="12" max="12" width="25.890625" bestFit="1" customWidth="1"/>
    <col min="257" max="257" width="4.71875" customWidth="1"/>
    <col min="258" max="258" width="38.97265625" customWidth="1"/>
    <col min="259" max="259" width="17.2578125" customWidth="1"/>
    <col min="260" max="260" width="18.47265625" customWidth="1"/>
    <col min="261" max="261" width="17.2578125" customWidth="1"/>
    <col min="262" max="262" width="12" customWidth="1"/>
    <col min="263" max="265" width="16.046875" customWidth="1"/>
    <col min="266" max="266" width="13.75390625" customWidth="1"/>
    <col min="267" max="267" width="12.67578125" customWidth="1"/>
    <col min="268" max="268" width="23.4609375" customWidth="1"/>
    <col min="513" max="513" width="4.71875" customWidth="1"/>
    <col min="514" max="514" width="38.97265625" customWidth="1"/>
    <col min="515" max="515" width="17.2578125" customWidth="1"/>
    <col min="516" max="516" width="18.47265625" customWidth="1"/>
    <col min="517" max="517" width="17.2578125" customWidth="1"/>
    <col min="518" max="518" width="12" customWidth="1"/>
    <col min="519" max="521" width="16.046875" customWidth="1"/>
    <col min="522" max="522" width="13.75390625" customWidth="1"/>
    <col min="523" max="523" width="12.67578125" customWidth="1"/>
    <col min="524" max="524" width="23.4609375" customWidth="1"/>
    <col min="769" max="769" width="4.71875" customWidth="1"/>
    <col min="770" max="770" width="38.97265625" customWidth="1"/>
    <col min="771" max="771" width="17.2578125" customWidth="1"/>
    <col min="772" max="772" width="18.47265625" customWidth="1"/>
    <col min="773" max="773" width="17.2578125" customWidth="1"/>
    <col min="774" max="774" width="12" customWidth="1"/>
    <col min="775" max="777" width="16.046875" customWidth="1"/>
    <col min="778" max="778" width="13.75390625" customWidth="1"/>
    <col min="779" max="779" width="12.67578125" customWidth="1"/>
    <col min="780" max="780" width="23.4609375" customWidth="1"/>
    <col min="1025" max="1025" width="4.71875" customWidth="1"/>
    <col min="1026" max="1026" width="38.97265625" customWidth="1"/>
    <col min="1027" max="1027" width="17.2578125" customWidth="1"/>
    <col min="1028" max="1028" width="18.47265625" customWidth="1"/>
    <col min="1029" max="1029" width="17.2578125" customWidth="1"/>
    <col min="1030" max="1030" width="12" customWidth="1"/>
    <col min="1031" max="1033" width="16.046875" customWidth="1"/>
    <col min="1034" max="1034" width="13.75390625" customWidth="1"/>
    <col min="1035" max="1035" width="12.67578125" customWidth="1"/>
    <col min="1036" max="1036" width="23.4609375" customWidth="1"/>
    <col min="1281" max="1281" width="4.71875" customWidth="1"/>
    <col min="1282" max="1282" width="38.97265625" customWidth="1"/>
    <col min="1283" max="1283" width="17.2578125" customWidth="1"/>
    <col min="1284" max="1284" width="18.47265625" customWidth="1"/>
    <col min="1285" max="1285" width="17.2578125" customWidth="1"/>
    <col min="1286" max="1286" width="12" customWidth="1"/>
    <col min="1287" max="1289" width="16.046875" customWidth="1"/>
    <col min="1290" max="1290" width="13.75390625" customWidth="1"/>
    <col min="1291" max="1291" width="12.67578125" customWidth="1"/>
    <col min="1292" max="1292" width="23.4609375" customWidth="1"/>
    <col min="1537" max="1537" width="4.71875" customWidth="1"/>
    <col min="1538" max="1538" width="38.97265625" customWidth="1"/>
    <col min="1539" max="1539" width="17.2578125" customWidth="1"/>
    <col min="1540" max="1540" width="18.47265625" customWidth="1"/>
    <col min="1541" max="1541" width="17.2578125" customWidth="1"/>
    <col min="1542" max="1542" width="12" customWidth="1"/>
    <col min="1543" max="1545" width="16.046875" customWidth="1"/>
    <col min="1546" max="1546" width="13.75390625" customWidth="1"/>
    <col min="1547" max="1547" width="12.67578125" customWidth="1"/>
    <col min="1548" max="1548" width="23.4609375" customWidth="1"/>
    <col min="1793" max="1793" width="4.71875" customWidth="1"/>
    <col min="1794" max="1794" width="38.97265625" customWidth="1"/>
    <col min="1795" max="1795" width="17.2578125" customWidth="1"/>
    <col min="1796" max="1796" width="18.47265625" customWidth="1"/>
    <col min="1797" max="1797" width="17.2578125" customWidth="1"/>
    <col min="1798" max="1798" width="12" customWidth="1"/>
    <col min="1799" max="1801" width="16.046875" customWidth="1"/>
    <col min="1802" max="1802" width="13.75390625" customWidth="1"/>
    <col min="1803" max="1803" width="12.67578125" customWidth="1"/>
    <col min="1804" max="1804" width="23.4609375" customWidth="1"/>
    <col min="2049" max="2049" width="4.71875" customWidth="1"/>
    <col min="2050" max="2050" width="38.97265625" customWidth="1"/>
    <col min="2051" max="2051" width="17.2578125" customWidth="1"/>
    <col min="2052" max="2052" width="18.47265625" customWidth="1"/>
    <col min="2053" max="2053" width="17.2578125" customWidth="1"/>
    <col min="2054" max="2054" width="12" customWidth="1"/>
    <col min="2055" max="2057" width="16.046875" customWidth="1"/>
    <col min="2058" max="2058" width="13.75390625" customWidth="1"/>
    <col min="2059" max="2059" width="12.67578125" customWidth="1"/>
    <col min="2060" max="2060" width="23.4609375" customWidth="1"/>
    <col min="2305" max="2305" width="4.71875" customWidth="1"/>
    <col min="2306" max="2306" width="38.97265625" customWidth="1"/>
    <col min="2307" max="2307" width="17.2578125" customWidth="1"/>
    <col min="2308" max="2308" width="18.47265625" customWidth="1"/>
    <col min="2309" max="2309" width="17.2578125" customWidth="1"/>
    <col min="2310" max="2310" width="12" customWidth="1"/>
    <col min="2311" max="2313" width="16.046875" customWidth="1"/>
    <col min="2314" max="2314" width="13.75390625" customWidth="1"/>
    <col min="2315" max="2315" width="12.67578125" customWidth="1"/>
    <col min="2316" max="2316" width="23.4609375" customWidth="1"/>
    <col min="2561" max="2561" width="4.71875" customWidth="1"/>
    <col min="2562" max="2562" width="38.97265625" customWidth="1"/>
    <col min="2563" max="2563" width="17.2578125" customWidth="1"/>
    <col min="2564" max="2564" width="18.47265625" customWidth="1"/>
    <col min="2565" max="2565" width="17.2578125" customWidth="1"/>
    <col min="2566" max="2566" width="12" customWidth="1"/>
    <col min="2567" max="2569" width="16.046875" customWidth="1"/>
    <col min="2570" max="2570" width="13.75390625" customWidth="1"/>
    <col min="2571" max="2571" width="12.67578125" customWidth="1"/>
    <col min="2572" max="2572" width="23.4609375" customWidth="1"/>
    <col min="2817" max="2817" width="4.71875" customWidth="1"/>
    <col min="2818" max="2818" width="38.97265625" customWidth="1"/>
    <col min="2819" max="2819" width="17.2578125" customWidth="1"/>
    <col min="2820" max="2820" width="18.47265625" customWidth="1"/>
    <col min="2821" max="2821" width="17.2578125" customWidth="1"/>
    <col min="2822" max="2822" width="12" customWidth="1"/>
    <col min="2823" max="2825" width="16.046875" customWidth="1"/>
    <col min="2826" max="2826" width="13.75390625" customWidth="1"/>
    <col min="2827" max="2827" width="12.67578125" customWidth="1"/>
    <col min="2828" max="2828" width="23.4609375" customWidth="1"/>
    <col min="3073" max="3073" width="4.71875" customWidth="1"/>
    <col min="3074" max="3074" width="38.97265625" customWidth="1"/>
    <col min="3075" max="3075" width="17.2578125" customWidth="1"/>
    <col min="3076" max="3076" width="18.47265625" customWidth="1"/>
    <col min="3077" max="3077" width="17.2578125" customWidth="1"/>
    <col min="3078" max="3078" width="12" customWidth="1"/>
    <col min="3079" max="3081" width="16.046875" customWidth="1"/>
    <col min="3082" max="3082" width="13.75390625" customWidth="1"/>
    <col min="3083" max="3083" width="12.67578125" customWidth="1"/>
    <col min="3084" max="3084" width="23.4609375" customWidth="1"/>
    <col min="3329" max="3329" width="4.71875" customWidth="1"/>
    <col min="3330" max="3330" width="38.97265625" customWidth="1"/>
    <col min="3331" max="3331" width="17.2578125" customWidth="1"/>
    <col min="3332" max="3332" width="18.47265625" customWidth="1"/>
    <col min="3333" max="3333" width="17.2578125" customWidth="1"/>
    <col min="3334" max="3334" width="12" customWidth="1"/>
    <col min="3335" max="3337" width="16.046875" customWidth="1"/>
    <col min="3338" max="3338" width="13.75390625" customWidth="1"/>
    <col min="3339" max="3339" width="12.67578125" customWidth="1"/>
    <col min="3340" max="3340" width="23.4609375" customWidth="1"/>
    <col min="3585" max="3585" width="4.71875" customWidth="1"/>
    <col min="3586" max="3586" width="38.97265625" customWidth="1"/>
    <col min="3587" max="3587" width="17.2578125" customWidth="1"/>
    <col min="3588" max="3588" width="18.47265625" customWidth="1"/>
    <col min="3589" max="3589" width="17.2578125" customWidth="1"/>
    <col min="3590" max="3590" width="12" customWidth="1"/>
    <col min="3591" max="3593" width="16.046875" customWidth="1"/>
    <col min="3594" max="3594" width="13.75390625" customWidth="1"/>
    <col min="3595" max="3595" width="12.67578125" customWidth="1"/>
    <col min="3596" max="3596" width="23.4609375" customWidth="1"/>
    <col min="3841" max="3841" width="4.71875" customWidth="1"/>
    <col min="3842" max="3842" width="38.97265625" customWidth="1"/>
    <col min="3843" max="3843" width="17.2578125" customWidth="1"/>
    <col min="3844" max="3844" width="18.47265625" customWidth="1"/>
    <col min="3845" max="3845" width="17.2578125" customWidth="1"/>
    <col min="3846" max="3846" width="12" customWidth="1"/>
    <col min="3847" max="3849" width="16.046875" customWidth="1"/>
    <col min="3850" max="3850" width="13.75390625" customWidth="1"/>
    <col min="3851" max="3851" width="12.67578125" customWidth="1"/>
    <col min="3852" max="3852" width="23.4609375" customWidth="1"/>
    <col min="4097" max="4097" width="4.71875" customWidth="1"/>
    <col min="4098" max="4098" width="38.97265625" customWidth="1"/>
    <col min="4099" max="4099" width="17.2578125" customWidth="1"/>
    <col min="4100" max="4100" width="18.47265625" customWidth="1"/>
    <col min="4101" max="4101" width="17.2578125" customWidth="1"/>
    <col min="4102" max="4102" width="12" customWidth="1"/>
    <col min="4103" max="4105" width="16.046875" customWidth="1"/>
    <col min="4106" max="4106" width="13.75390625" customWidth="1"/>
    <col min="4107" max="4107" width="12.67578125" customWidth="1"/>
    <col min="4108" max="4108" width="23.4609375" customWidth="1"/>
    <col min="4353" max="4353" width="4.71875" customWidth="1"/>
    <col min="4354" max="4354" width="38.97265625" customWidth="1"/>
    <col min="4355" max="4355" width="17.2578125" customWidth="1"/>
    <col min="4356" max="4356" width="18.47265625" customWidth="1"/>
    <col min="4357" max="4357" width="17.2578125" customWidth="1"/>
    <col min="4358" max="4358" width="12" customWidth="1"/>
    <col min="4359" max="4361" width="16.046875" customWidth="1"/>
    <col min="4362" max="4362" width="13.75390625" customWidth="1"/>
    <col min="4363" max="4363" width="12.67578125" customWidth="1"/>
    <col min="4364" max="4364" width="23.4609375" customWidth="1"/>
    <col min="4609" max="4609" width="4.71875" customWidth="1"/>
    <col min="4610" max="4610" width="38.97265625" customWidth="1"/>
    <col min="4611" max="4611" width="17.2578125" customWidth="1"/>
    <col min="4612" max="4612" width="18.47265625" customWidth="1"/>
    <col min="4613" max="4613" width="17.2578125" customWidth="1"/>
    <col min="4614" max="4614" width="12" customWidth="1"/>
    <col min="4615" max="4617" width="16.046875" customWidth="1"/>
    <col min="4618" max="4618" width="13.75390625" customWidth="1"/>
    <col min="4619" max="4619" width="12.67578125" customWidth="1"/>
    <col min="4620" max="4620" width="23.4609375" customWidth="1"/>
    <col min="4865" max="4865" width="4.71875" customWidth="1"/>
    <col min="4866" max="4866" width="38.97265625" customWidth="1"/>
    <col min="4867" max="4867" width="17.2578125" customWidth="1"/>
    <col min="4868" max="4868" width="18.47265625" customWidth="1"/>
    <col min="4869" max="4869" width="17.2578125" customWidth="1"/>
    <col min="4870" max="4870" width="12" customWidth="1"/>
    <col min="4871" max="4873" width="16.046875" customWidth="1"/>
    <col min="4874" max="4874" width="13.75390625" customWidth="1"/>
    <col min="4875" max="4875" width="12.67578125" customWidth="1"/>
    <col min="4876" max="4876" width="23.4609375" customWidth="1"/>
    <col min="5121" max="5121" width="4.71875" customWidth="1"/>
    <col min="5122" max="5122" width="38.97265625" customWidth="1"/>
    <col min="5123" max="5123" width="17.2578125" customWidth="1"/>
    <col min="5124" max="5124" width="18.47265625" customWidth="1"/>
    <col min="5125" max="5125" width="17.2578125" customWidth="1"/>
    <col min="5126" max="5126" width="12" customWidth="1"/>
    <col min="5127" max="5129" width="16.046875" customWidth="1"/>
    <col min="5130" max="5130" width="13.75390625" customWidth="1"/>
    <col min="5131" max="5131" width="12.67578125" customWidth="1"/>
    <col min="5132" max="5132" width="23.4609375" customWidth="1"/>
    <col min="5377" max="5377" width="4.71875" customWidth="1"/>
    <col min="5378" max="5378" width="38.97265625" customWidth="1"/>
    <col min="5379" max="5379" width="17.2578125" customWidth="1"/>
    <col min="5380" max="5380" width="18.47265625" customWidth="1"/>
    <col min="5381" max="5381" width="17.2578125" customWidth="1"/>
    <col min="5382" max="5382" width="12" customWidth="1"/>
    <col min="5383" max="5385" width="16.046875" customWidth="1"/>
    <col min="5386" max="5386" width="13.75390625" customWidth="1"/>
    <col min="5387" max="5387" width="12.67578125" customWidth="1"/>
    <col min="5388" max="5388" width="23.4609375" customWidth="1"/>
    <col min="5633" max="5633" width="4.71875" customWidth="1"/>
    <col min="5634" max="5634" width="38.97265625" customWidth="1"/>
    <col min="5635" max="5635" width="17.2578125" customWidth="1"/>
    <col min="5636" max="5636" width="18.47265625" customWidth="1"/>
    <col min="5637" max="5637" width="17.2578125" customWidth="1"/>
    <col min="5638" max="5638" width="12" customWidth="1"/>
    <col min="5639" max="5641" width="16.046875" customWidth="1"/>
    <col min="5642" max="5642" width="13.75390625" customWidth="1"/>
    <col min="5643" max="5643" width="12.67578125" customWidth="1"/>
    <col min="5644" max="5644" width="23.4609375" customWidth="1"/>
    <col min="5889" max="5889" width="4.71875" customWidth="1"/>
    <col min="5890" max="5890" width="38.97265625" customWidth="1"/>
    <col min="5891" max="5891" width="17.2578125" customWidth="1"/>
    <col min="5892" max="5892" width="18.47265625" customWidth="1"/>
    <col min="5893" max="5893" width="17.2578125" customWidth="1"/>
    <col min="5894" max="5894" width="12" customWidth="1"/>
    <col min="5895" max="5897" width="16.046875" customWidth="1"/>
    <col min="5898" max="5898" width="13.75390625" customWidth="1"/>
    <col min="5899" max="5899" width="12.67578125" customWidth="1"/>
    <col min="5900" max="5900" width="23.4609375" customWidth="1"/>
    <col min="6145" max="6145" width="4.71875" customWidth="1"/>
    <col min="6146" max="6146" width="38.97265625" customWidth="1"/>
    <col min="6147" max="6147" width="17.2578125" customWidth="1"/>
    <col min="6148" max="6148" width="18.47265625" customWidth="1"/>
    <col min="6149" max="6149" width="17.2578125" customWidth="1"/>
    <col min="6150" max="6150" width="12" customWidth="1"/>
    <col min="6151" max="6153" width="16.046875" customWidth="1"/>
    <col min="6154" max="6154" width="13.75390625" customWidth="1"/>
    <col min="6155" max="6155" width="12.67578125" customWidth="1"/>
    <col min="6156" max="6156" width="23.4609375" customWidth="1"/>
    <col min="6401" max="6401" width="4.71875" customWidth="1"/>
    <col min="6402" max="6402" width="38.97265625" customWidth="1"/>
    <col min="6403" max="6403" width="17.2578125" customWidth="1"/>
    <col min="6404" max="6404" width="18.47265625" customWidth="1"/>
    <col min="6405" max="6405" width="17.2578125" customWidth="1"/>
    <col min="6406" max="6406" width="12" customWidth="1"/>
    <col min="6407" max="6409" width="16.046875" customWidth="1"/>
    <col min="6410" max="6410" width="13.75390625" customWidth="1"/>
    <col min="6411" max="6411" width="12.67578125" customWidth="1"/>
    <col min="6412" max="6412" width="23.4609375" customWidth="1"/>
    <col min="6657" max="6657" width="4.71875" customWidth="1"/>
    <col min="6658" max="6658" width="38.97265625" customWidth="1"/>
    <col min="6659" max="6659" width="17.2578125" customWidth="1"/>
    <col min="6660" max="6660" width="18.47265625" customWidth="1"/>
    <col min="6661" max="6661" width="17.2578125" customWidth="1"/>
    <col min="6662" max="6662" width="12" customWidth="1"/>
    <col min="6663" max="6665" width="16.046875" customWidth="1"/>
    <col min="6666" max="6666" width="13.75390625" customWidth="1"/>
    <col min="6667" max="6667" width="12.67578125" customWidth="1"/>
    <col min="6668" max="6668" width="23.4609375" customWidth="1"/>
    <col min="6913" max="6913" width="4.71875" customWidth="1"/>
    <col min="6914" max="6914" width="38.97265625" customWidth="1"/>
    <col min="6915" max="6915" width="17.2578125" customWidth="1"/>
    <col min="6916" max="6916" width="18.47265625" customWidth="1"/>
    <col min="6917" max="6917" width="17.2578125" customWidth="1"/>
    <col min="6918" max="6918" width="12" customWidth="1"/>
    <col min="6919" max="6921" width="16.046875" customWidth="1"/>
    <col min="6922" max="6922" width="13.75390625" customWidth="1"/>
    <col min="6923" max="6923" width="12.67578125" customWidth="1"/>
    <col min="6924" max="6924" width="23.4609375" customWidth="1"/>
    <col min="7169" max="7169" width="4.71875" customWidth="1"/>
    <col min="7170" max="7170" width="38.97265625" customWidth="1"/>
    <col min="7171" max="7171" width="17.2578125" customWidth="1"/>
    <col min="7172" max="7172" width="18.47265625" customWidth="1"/>
    <col min="7173" max="7173" width="17.2578125" customWidth="1"/>
    <col min="7174" max="7174" width="12" customWidth="1"/>
    <col min="7175" max="7177" width="16.046875" customWidth="1"/>
    <col min="7178" max="7178" width="13.75390625" customWidth="1"/>
    <col min="7179" max="7179" width="12.67578125" customWidth="1"/>
    <col min="7180" max="7180" width="23.4609375" customWidth="1"/>
    <col min="7425" max="7425" width="4.71875" customWidth="1"/>
    <col min="7426" max="7426" width="38.97265625" customWidth="1"/>
    <col min="7427" max="7427" width="17.2578125" customWidth="1"/>
    <col min="7428" max="7428" width="18.47265625" customWidth="1"/>
    <col min="7429" max="7429" width="17.2578125" customWidth="1"/>
    <col min="7430" max="7430" width="12" customWidth="1"/>
    <col min="7431" max="7433" width="16.046875" customWidth="1"/>
    <col min="7434" max="7434" width="13.75390625" customWidth="1"/>
    <col min="7435" max="7435" width="12.67578125" customWidth="1"/>
    <col min="7436" max="7436" width="23.4609375" customWidth="1"/>
    <col min="7681" max="7681" width="4.71875" customWidth="1"/>
    <col min="7682" max="7682" width="38.97265625" customWidth="1"/>
    <col min="7683" max="7683" width="17.2578125" customWidth="1"/>
    <col min="7684" max="7684" width="18.47265625" customWidth="1"/>
    <col min="7685" max="7685" width="17.2578125" customWidth="1"/>
    <col min="7686" max="7686" width="12" customWidth="1"/>
    <col min="7687" max="7689" width="16.046875" customWidth="1"/>
    <col min="7690" max="7690" width="13.75390625" customWidth="1"/>
    <col min="7691" max="7691" width="12.67578125" customWidth="1"/>
    <col min="7692" max="7692" width="23.4609375" customWidth="1"/>
    <col min="7937" max="7937" width="4.71875" customWidth="1"/>
    <col min="7938" max="7938" width="38.97265625" customWidth="1"/>
    <col min="7939" max="7939" width="17.2578125" customWidth="1"/>
    <col min="7940" max="7940" width="18.47265625" customWidth="1"/>
    <col min="7941" max="7941" width="17.2578125" customWidth="1"/>
    <col min="7942" max="7942" width="12" customWidth="1"/>
    <col min="7943" max="7945" width="16.046875" customWidth="1"/>
    <col min="7946" max="7946" width="13.75390625" customWidth="1"/>
    <col min="7947" max="7947" width="12.67578125" customWidth="1"/>
    <col min="7948" max="7948" width="23.4609375" customWidth="1"/>
    <col min="8193" max="8193" width="4.71875" customWidth="1"/>
    <col min="8194" max="8194" width="38.97265625" customWidth="1"/>
    <col min="8195" max="8195" width="17.2578125" customWidth="1"/>
    <col min="8196" max="8196" width="18.47265625" customWidth="1"/>
    <col min="8197" max="8197" width="17.2578125" customWidth="1"/>
    <col min="8198" max="8198" width="12" customWidth="1"/>
    <col min="8199" max="8201" width="16.046875" customWidth="1"/>
    <col min="8202" max="8202" width="13.75390625" customWidth="1"/>
    <col min="8203" max="8203" width="12.67578125" customWidth="1"/>
    <col min="8204" max="8204" width="23.4609375" customWidth="1"/>
    <col min="8449" max="8449" width="4.71875" customWidth="1"/>
    <col min="8450" max="8450" width="38.97265625" customWidth="1"/>
    <col min="8451" max="8451" width="17.2578125" customWidth="1"/>
    <col min="8452" max="8452" width="18.47265625" customWidth="1"/>
    <col min="8453" max="8453" width="17.2578125" customWidth="1"/>
    <col min="8454" max="8454" width="12" customWidth="1"/>
    <col min="8455" max="8457" width="16.046875" customWidth="1"/>
    <col min="8458" max="8458" width="13.75390625" customWidth="1"/>
    <col min="8459" max="8459" width="12.67578125" customWidth="1"/>
    <col min="8460" max="8460" width="23.4609375" customWidth="1"/>
    <col min="8705" max="8705" width="4.71875" customWidth="1"/>
    <col min="8706" max="8706" width="38.97265625" customWidth="1"/>
    <col min="8707" max="8707" width="17.2578125" customWidth="1"/>
    <col min="8708" max="8708" width="18.47265625" customWidth="1"/>
    <col min="8709" max="8709" width="17.2578125" customWidth="1"/>
    <col min="8710" max="8710" width="12" customWidth="1"/>
    <col min="8711" max="8713" width="16.046875" customWidth="1"/>
    <col min="8714" max="8714" width="13.75390625" customWidth="1"/>
    <col min="8715" max="8715" width="12.67578125" customWidth="1"/>
    <col min="8716" max="8716" width="23.4609375" customWidth="1"/>
    <col min="8961" max="8961" width="4.71875" customWidth="1"/>
    <col min="8962" max="8962" width="38.97265625" customWidth="1"/>
    <col min="8963" max="8963" width="17.2578125" customWidth="1"/>
    <col min="8964" max="8964" width="18.47265625" customWidth="1"/>
    <col min="8965" max="8965" width="17.2578125" customWidth="1"/>
    <col min="8966" max="8966" width="12" customWidth="1"/>
    <col min="8967" max="8969" width="16.046875" customWidth="1"/>
    <col min="8970" max="8970" width="13.75390625" customWidth="1"/>
    <col min="8971" max="8971" width="12.67578125" customWidth="1"/>
    <col min="8972" max="8972" width="23.4609375" customWidth="1"/>
    <col min="9217" max="9217" width="4.71875" customWidth="1"/>
    <col min="9218" max="9218" width="38.97265625" customWidth="1"/>
    <col min="9219" max="9219" width="17.2578125" customWidth="1"/>
    <col min="9220" max="9220" width="18.47265625" customWidth="1"/>
    <col min="9221" max="9221" width="17.2578125" customWidth="1"/>
    <col min="9222" max="9222" width="12" customWidth="1"/>
    <col min="9223" max="9225" width="16.046875" customWidth="1"/>
    <col min="9226" max="9226" width="13.75390625" customWidth="1"/>
    <col min="9227" max="9227" width="12.67578125" customWidth="1"/>
    <col min="9228" max="9228" width="23.4609375" customWidth="1"/>
    <col min="9473" max="9473" width="4.71875" customWidth="1"/>
    <col min="9474" max="9474" width="38.97265625" customWidth="1"/>
    <col min="9475" max="9475" width="17.2578125" customWidth="1"/>
    <col min="9476" max="9476" width="18.47265625" customWidth="1"/>
    <col min="9477" max="9477" width="17.2578125" customWidth="1"/>
    <col min="9478" max="9478" width="12" customWidth="1"/>
    <col min="9479" max="9481" width="16.046875" customWidth="1"/>
    <col min="9482" max="9482" width="13.75390625" customWidth="1"/>
    <col min="9483" max="9483" width="12.67578125" customWidth="1"/>
    <col min="9484" max="9484" width="23.4609375" customWidth="1"/>
    <col min="9729" max="9729" width="4.71875" customWidth="1"/>
    <col min="9730" max="9730" width="38.97265625" customWidth="1"/>
    <col min="9731" max="9731" width="17.2578125" customWidth="1"/>
    <col min="9732" max="9732" width="18.47265625" customWidth="1"/>
    <col min="9733" max="9733" width="17.2578125" customWidth="1"/>
    <col min="9734" max="9734" width="12" customWidth="1"/>
    <col min="9735" max="9737" width="16.046875" customWidth="1"/>
    <col min="9738" max="9738" width="13.75390625" customWidth="1"/>
    <col min="9739" max="9739" width="12.67578125" customWidth="1"/>
    <col min="9740" max="9740" width="23.4609375" customWidth="1"/>
    <col min="9985" max="9985" width="4.71875" customWidth="1"/>
    <col min="9986" max="9986" width="38.97265625" customWidth="1"/>
    <col min="9987" max="9987" width="17.2578125" customWidth="1"/>
    <col min="9988" max="9988" width="18.47265625" customWidth="1"/>
    <col min="9989" max="9989" width="17.2578125" customWidth="1"/>
    <col min="9990" max="9990" width="12" customWidth="1"/>
    <col min="9991" max="9993" width="16.046875" customWidth="1"/>
    <col min="9994" max="9994" width="13.75390625" customWidth="1"/>
    <col min="9995" max="9995" width="12.67578125" customWidth="1"/>
    <col min="9996" max="9996" width="23.4609375" customWidth="1"/>
    <col min="10241" max="10241" width="4.71875" customWidth="1"/>
    <col min="10242" max="10242" width="38.97265625" customWidth="1"/>
    <col min="10243" max="10243" width="17.2578125" customWidth="1"/>
    <col min="10244" max="10244" width="18.47265625" customWidth="1"/>
    <col min="10245" max="10245" width="17.2578125" customWidth="1"/>
    <col min="10246" max="10246" width="12" customWidth="1"/>
    <col min="10247" max="10249" width="16.046875" customWidth="1"/>
    <col min="10250" max="10250" width="13.75390625" customWidth="1"/>
    <col min="10251" max="10251" width="12.67578125" customWidth="1"/>
    <col min="10252" max="10252" width="23.4609375" customWidth="1"/>
    <col min="10497" max="10497" width="4.71875" customWidth="1"/>
    <col min="10498" max="10498" width="38.97265625" customWidth="1"/>
    <col min="10499" max="10499" width="17.2578125" customWidth="1"/>
    <col min="10500" max="10500" width="18.47265625" customWidth="1"/>
    <col min="10501" max="10501" width="17.2578125" customWidth="1"/>
    <col min="10502" max="10502" width="12" customWidth="1"/>
    <col min="10503" max="10505" width="16.046875" customWidth="1"/>
    <col min="10506" max="10506" width="13.75390625" customWidth="1"/>
    <col min="10507" max="10507" width="12.67578125" customWidth="1"/>
    <col min="10508" max="10508" width="23.4609375" customWidth="1"/>
    <col min="10753" max="10753" width="4.71875" customWidth="1"/>
    <col min="10754" max="10754" width="38.97265625" customWidth="1"/>
    <col min="10755" max="10755" width="17.2578125" customWidth="1"/>
    <col min="10756" max="10756" width="18.47265625" customWidth="1"/>
    <col min="10757" max="10757" width="17.2578125" customWidth="1"/>
    <col min="10758" max="10758" width="12" customWidth="1"/>
    <col min="10759" max="10761" width="16.046875" customWidth="1"/>
    <col min="10762" max="10762" width="13.75390625" customWidth="1"/>
    <col min="10763" max="10763" width="12.67578125" customWidth="1"/>
    <col min="10764" max="10764" width="23.4609375" customWidth="1"/>
    <col min="11009" max="11009" width="4.71875" customWidth="1"/>
    <col min="11010" max="11010" width="38.97265625" customWidth="1"/>
    <col min="11011" max="11011" width="17.2578125" customWidth="1"/>
    <col min="11012" max="11012" width="18.47265625" customWidth="1"/>
    <col min="11013" max="11013" width="17.2578125" customWidth="1"/>
    <col min="11014" max="11014" width="12" customWidth="1"/>
    <col min="11015" max="11017" width="16.046875" customWidth="1"/>
    <col min="11018" max="11018" width="13.75390625" customWidth="1"/>
    <col min="11019" max="11019" width="12.67578125" customWidth="1"/>
    <col min="11020" max="11020" width="23.4609375" customWidth="1"/>
    <col min="11265" max="11265" width="4.71875" customWidth="1"/>
    <col min="11266" max="11266" width="38.97265625" customWidth="1"/>
    <col min="11267" max="11267" width="17.2578125" customWidth="1"/>
    <col min="11268" max="11268" width="18.47265625" customWidth="1"/>
    <col min="11269" max="11269" width="17.2578125" customWidth="1"/>
    <col min="11270" max="11270" width="12" customWidth="1"/>
    <col min="11271" max="11273" width="16.046875" customWidth="1"/>
    <col min="11274" max="11274" width="13.75390625" customWidth="1"/>
    <col min="11275" max="11275" width="12.67578125" customWidth="1"/>
    <col min="11276" max="11276" width="23.4609375" customWidth="1"/>
    <col min="11521" max="11521" width="4.71875" customWidth="1"/>
    <col min="11522" max="11522" width="38.97265625" customWidth="1"/>
    <col min="11523" max="11523" width="17.2578125" customWidth="1"/>
    <col min="11524" max="11524" width="18.47265625" customWidth="1"/>
    <col min="11525" max="11525" width="17.2578125" customWidth="1"/>
    <col min="11526" max="11526" width="12" customWidth="1"/>
    <col min="11527" max="11529" width="16.046875" customWidth="1"/>
    <col min="11530" max="11530" width="13.75390625" customWidth="1"/>
    <col min="11531" max="11531" width="12.67578125" customWidth="1"/>
    <col min="11532" max="11532" width="23.4609375" customWidth="1"/>
    <col min="11777" max="11777" width="4.71875" customWidth="1"/>
    <col min="11778" max="11778" width="38.97265625" customWidth="1"/>
    <col min="11779" max="11779" width="17.2578125" customWidth="1"/>
    <col min="11780" max="11780" width="18.47265625" customWidth="1"/>
    <col min="11781" max="11781" width="17.2578125" customWidth="1"/>
    <col min="11782" max="11782" width="12" customWidth="1"/>
    <col min="11783" max="11785" width="16.046875" customWidth="1"/>
    <col min="11786" max="11786" width="13.75390625" customWidth="1"/>
    <col min="11787" max="11787" width="12.67578125" customWidth="1"/>
    <col min="11788" max="11788" width="23.4609375" customWidth="1"/>
    <col min="12033" max="12033" width="4.71875" customWidth="1"/>
    <col min="12034" max="12034" width="38.97265625" customWidth="1"/>
    <col min="12035" max="12035" width="17.2578125" customWidth="1"/>
    <col min="12036" max="12036" width="18.47265625" customWidth="1"/>
    <col min="12037" max="12037" width="17.2578125" customWidth="1"/>
    <col min="12038" max="12038" width="12" customWidth="1"/>
    <col min="12039" max="12041" width="16.046875" customWidth="1"/>
    <col min="12042" max="12042" width="13.75390625" customWidth="1"/>
    <col min="12043" max="12043" width="12.67578125" customWidth="1"/>
    <col min="12044" max="12044" width="23.4609375" customWidth="1"/>
    <col min="12289" max="12289" width="4.71875" customWidth="1"/>
    <col min="12290" max="12290" width="38.97265625" customWidth="1"/>
    <col min="12291" max="12291" width="17.2578125" customWidth="1"/>
    <col min="12292" max="12292" width="18.47265625" customWidth="1"/>
    <col min="12293" max="12293" width="17.2578125" customWidth="1"/>
    <col min="12294" max="12294" width="12" customWidth="1"/>
    <col min="12295" max="12297" width="16.046875" customWidth="1"/>
    <col min="12298" max="12298" width="13.75390625" customWidth="1"/>
    <col min="12299" max="12299" width="12.67578125" customWidth="1"/>
    <col min="12300" max="12300" width="23.4609375" customWidth="1"/>
    <col min="12545" max="12545" width="4.71875" customWidth="1"/>
    <col min="12546" max="12546" width="38.97265625" customWidth="1"/>
    <col min="12547" max="12547" width="17.2578125" customWidth="1"/>
    <col min="12548" max="12548" width="18.47265625" customWidth="1"/>
    <col min="12549" max="12549" width="17.2578125" customWidth="1"/>
    <col min="12550" max="12550" width="12" customWidth="1"/>
    <col min="12551" max="12553" width="16.046875" customWidth="1"/>
    <col min="12554" max="12554" width="13.75390625" customWidth="1"/>
    <col min="12555" max="12555" width="12.67578125" customWidth="1"/>
    <col min="12556" max="12556" width="23.4609375" customWidth="1"/>
    <col min="12801" max="12801" width="4.71875" customWidth="1"/>
    <col min="12802" max="12802" width="38.97265625" customWidth="1"/>
    <col min="12803" max="12803" width="17.2578125" customWidth="1"/>
    <col min="12804" max="12804" width="18.47265625" customWidth="1"/>
    <col min="12805" max="12805" width="17.2578125" customWidth="1"/>
    <col min="12806" max="12806" width="12" customWidth="1"/>
    <col min="12807" max="12809" width="16.046875" customWidth="1"/>
    <col min="12810" max="12810" width="13.75390625" customWidth="1"/>
    <col min="12811" max="12811" width="12.67578125" customWidth="1"/>
    <col min="12812" max="12812" width="23.4609375" customWidth="1"/>
    <col min="13057" max="13057" width="4.71875" customWidth="1"/>
    <col min="13058" max="13058" width="38.97265625" customWidth="1"/>
    <col min="13059" max="13059" width="17.2578125" customWidth="1"/>
    <col min="13060" max="13060" width="18.47265625" customWidth="1"/>
    <col min="13061" max="13061" width="17.2578125" customWidth="1"/>
    <col min="13062" max="13062" width="12" customWidth="1"/>
    <col min="13063" max="13065" width="16.046875" customWidth="1"/>
    <col min="13066" max="13066" width="13.75390625" customWidth="1"/>
    <col min="13067" max="13067" width="12.67578125" customWidth="1"/>
    <col min="13068" max="13068" width="23.4609375" customWidth="1"/>
    <col min="13313" max="13313" width="4.71875" customWidth="1"/>
    <col min="13314" max="13314" width="38.97265625" customWidth="1"/>
    <col min="13315" max="13315" width="17.2578125" customWidth="1"/>
    <col min="13316" max="13316" width="18.47265625" customWidth="1"/>
    <col min="13317" max="13317" width="17.2578125" customWidth="1"/>
    <col min="13318" max="13318" width="12" customWidth="1"/>
    <col min="13319" max="13321" width="16.046875" customWidth="1"/>
    <col min="13322" max="13322" width="13.75390625" customWidth="1"/>
    <col min="13323" max="13323" width="12.67578125" customWidth="1"/>
    <col min="13324" max="13324" width="23.4609375" customWidth="1"/>
    <col min="13569" max="13569" width="4.71875" customWidth="1"/>
    <col min="13570" max="13570" width="38.97265625" customWidth="1"/>
    <col min="13571" max="13571" width="17.2578125" customWidth="1"/>
    <col min="13572" max="13572" width="18.47265625" customWidth="1"/>
    <col min="13573" max="13573" width="17.2578125" customWidth="1"/>
    <col min="13574" max="13574" width="12" customWidth="1"/>
    <col min="13575" max="13577" width="16.046875" customWidth="1"/>
    <col min="13578" max="13578" width="13.75390625" customWidth="1"/>
    <col min="13579" max="13579" width="12.67578125" customWidth="1"/>
    <col min="13580" max="13580" width="23.4609375" customWidth="1"/>
    <col min="13825" max="13825" width="4.71875" customWidth="1"/>
    <col min="13826" max="13826" width="38.97265625" customWidth="1"/>
    <col min="13827" max="13827" width="17.2578125" customWidth="1"/>
    <col min="13828" max="13828" width="18.47265625" customWidth="1"/>
    <col min="13829" max="13829" width="17.2578125" customWidth="1"/>
    <col min="13830" max="13830" width="12" customWidth="1"/>
    <col min="13831" max="13833" width="16.046875" customWidth="1"/>
    <col min="13834" max="13834" width="13.75390625" customWidth="1"/>
    <col min="13835" max="13835" width="12.67578125" customWidth="1"/>
    <col min="13836" max="13836" width="23.4609375" customWidth="1"/>
    <col min="14081" max="14081" width="4.71875" customWidth="1"/>
    <col min="14082" max="14082" width="38.97265625" customWidth="1"/>
    <col min="14083" max="14083" width="17.2578125" customWidth="1"/>
    <col min="14084" max="14084" width="18.47265625" customWidth="1"/>
    <col min="14085" max="14085" width="17.2578125" customWidth="1"/>
    <col min="14086" max="14086" width="12" customWidth="1"/>
    <col min="14087" max="14089" width="16.046875" customWidth="1"/>
    <col min="14090" max="14090" width="13.75390625" customWidth="1"/>
    <col min="14091" max="14091" width="12.67578125" customWidth="1"/>
    <col min="14092" max="14092" width="23.4609375" customWidth="1"/>
    <col min="14337" max="14337" width="4.71875" customWidth="1"/>
    <col min="14338" max="14338" width="38.97265625" customWidth="1"/>
    <col min="14339" max="14339" width="17.2578125" customWidth="1"/>
    <col min="14340" max="14340" width="18.47265625" customWidth="1"/>
    <col min="14341" max="14341" width="17.2578125" customWidth="1"/>
    <col min="14342" max="14342" width="12" customWidth="1"/>
    <col min="14343" max="14345" width="16.046875" customWidth="1"/>
    <col min="14346" max="14346" width="13.75390625" customWidth="1"/>
    <col min="14347" max="14347" width="12.67578125" customWidth="1"/>
    <col min="14348" max="14348" width="23.4609375" customWidth="1"/>
    <col min="14593" max="14593" width="4.71875" customWidth="1"/>
    <col min="14594" max="14594" width="38.97265625" customWidth="1"/>
    <col min="14595" max="14595" width="17.2578125" customWidth="1"/>
    <col min="14596" max="14596" width="18.47265625" customWidth="1"/>
    <col min="14597" max="14597" width="17.2578125" customWidth="1"/>
    <col min="14598" max="14598" width="12" customWidth="1"/>
    <col min="14599" max="14601" width="16.046875" customWidth="1"/>
    <col min="14602" max="14602" width="13.75390625" customWidth="1"/>
    <col min="14603" max="14603" width="12.67578125" customWidth="1"/>
    <col min="14604" max="14604" width="23.4609375" customWidth="1"/>
    <col min="14849" max="14849" width="4.71875" customWidth="1"/>
    <col min="14850" max="14850" width="38.97265625" customWidth="1"/>
    <col min="14851" max="14851" width="17.2578125" customWidth="1"/>
    <col min="14852" max="14852" width="18.47265625" customWidth="1"/>
    <col min="14853" max="14853" width="17.2578125" customWidth="1"/>
    <col min="14854" max="14854" width="12" customWidth="1"/>
    <col min="14855" max="14857" width="16.046875" customWidth="1"/>
    <col min="14858" max="14858" width="13.75390625" customWidth="1"/>
    <col min="14859" max="14859" width="12.67578125" customWidth="1"/>
    <col min="14860" max="14860" width="23.4609375" customWidth="1"/>
    <col min="15105" max="15105" width="4.71875" customWidth="1"/>
    <col min="15106" max="15106" width="38.97265625" customWidth="1"/>
    <col min="15107" max="15107" width="17.2578125" customWidth="1"/>
    <col min="15108" max="15108" width="18.47265625" customWidth="1"/>
    <col min="15109" max="15109" width="17.2578125" customWidth="1"/>
    <col min="15110" max="15110" width="12" customWidth="1"/>
    <col min="15111" max="15113" width="16.046875" customWidth="1"/>
    <col min="15114" max="15114" width="13.75390625" customWidth="1"/>
    <col min="15115" max="15115" width="12.67578125" customWidth="1"/>
    <col min="15116" max="15116" width="23.4609375" customWidth="1"/>
    <col min="15361" max="15361" width="4.71875" customWidth="1"/>
    <col min="15362" max="15362" width="38.97265625" customWidth="1"/>
    <col min="15363" max="15363" width="17.2578125" customWidth="1"/>
    <col min="15364" max="15364" width="18.47265625" customWidth="1"/>
    <col min="15365" max="15365" width="17.2578125" customWidth="1"/>
    <col min="15366" max="15366" width="12" customWidth="1"/>
    <col min="15367" max="15369" width="16.046875" customWidth="1"/>
    <col min="15370" max="15370" width="13.75390625" customWidth="1"/>
    <col min="15371" max="15371" width="12.67578125" customWidth="1"/>
    <col min="15372" max="15372" width="23.4609375" customWidth="1"/>
    <col min="15617" max="15617" width="4.71875" customWidth="1"/>
    <col min="15618" max="15618" width="38.97265625" customWidth="1"/>
    <col min="15619" max="15619" width="17.2578125" customWidth="1"/>
    <col min="15620" max="15620" width="18.47265625" customWidth="1"/>
    <col min="15621" max="15621" width="17.2578125" customWidth="1"/>
    <col min="15622" max="15622" width="12" customWidth="1"/>
    <col min="15623" max="15625" width="16.046875" customWidth="1"/>
    <col min="15626" max="15626" width="13.75390625" customWidth="1"/>
    <col min="15627" max="15627" width="12.67578125" customWidth="1"/>
    <col min="15628" max="15628" width="23.4609375" customWidth="1"/>
    <col min="15873" max="15873" width="4.71875" customWidth="1"/>
    <col min="15874" max="15874" width="38.97265625" customWidth="1"/>
    <col min="15875" max="15875" width="17.2578125" customWidth="1"/>
    <col min="15876" max="15876" width="18.47265625" customWidth="1"/>
    <col min="15877" max="15877" width="17.2578125" customWidth="1"/>
    <col min="15878" max="15878" width="12" customWidth="1"/>
    <col min="15879" max="15881" width="16.046875" customWidth="1"/>
    <col min="15882" max="15882" width="13.75390625" customWidth="1"/>
    <col min="15883" max="15883" width="12.67578125" customWidth="1"/>
    <col min="15884" max="15884" width="23.4609375" customWidth="1"/>
    <col min="16129" max="16129" width="4.71875" customWidth="1"/>
    <col min="16130" max="16130" width="38.97265625" customWidth="1"/>
    <col min="16131" max="16131" width="17.2578125" customWidth="1"/>
    <col min="16132" max="16132" width="18.47265625" customWidth="1"/>
    <col min="16133" max="16133" width="17.2578125" customWidth="1"/>
    <col min="16134" max="16134" width="12" customWidth="1"/>
    <col min="16135" max="16137" width="16.046875" customWidth="1"/>
    <col min="16138" max="16138" width="13.75390625" customWidth="1"/>
    <col min="16139" max="16139" width="12.67578125" customWidth="1"/>
    <col min="16140" max="16140" width="23.4609375" customWidth="1"/>
  </cols>
  <sheetData>
    <row r="1" spans="1:14" ht="20.100000000000001" customHeight="1" x14ac:dyDescent="0.15">
      <c r="A1" s="1" t="s">
        <v>0</v>
      </c>
      <c r="B1" s="1"/>
      <c r="C1" s="2"/>
      <c r="D1" s="2"/>
      <c r="E1" s="2"/>
      <c r="G1" s="2"/>
      <c r="H1" s="2"/>
      <c r="I1" s="2"/>
      <c r="J1" s="2"/>
      <c r="K1" s="2"/>
      <c r="L1" s="3" t="s">
        <v>1</v>
      </c>
      <c r="M1" s="2"/>
      <c r="N1" s="4"/>
    </row>
    <row r="2" spans="1:14" ht="20.100000000000001" customHeight="1" x14ac:dyDescent="0.15">
      <c r="A2" t="s">
        <v>2</v>
      </c>
      <c r="C2" s="2"/>
      <c r="D2" s="2"/>
      <c r="E2" s="2"/>
      <c r="G2" s="2"/>
      <c r="H2" s="2"/>
      <c r="I2" s="2"/>
      <c r="J2" s="2"/>
      <c r="K2" s="2"/>
      <c r="L2" s="5" t="s">
        <v>3</v>
      </c>
      <c r="M2" s="2"/>
      <c r="N2" s="2"/>
    </row>
    <row r="3" spans="1:14" ht="20.100000000000001" customHeight="1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76"/>
      <c r="L3" s="5" t="s">
        <v>5</v>
      </c>
      <c r="M3" s="2"/>
      <c r="N3" s="2"/>
    </row>
    <row r="4" spans="1:14" ht="20.100000000000001" customHeight="1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76"/>
      <c r="L4" s="2"/>
      <c r="M4" s="2"/>
      <c r="N4" s="2"/>
    </row>
    <row r="5" spans="1:14" ht="20.100000000000001" customHeight="1" x14ac:dyDescent="0.15">
      <c r="C5" s="172" t="str">
        <f>'LAMPIRAN A2'!C5:J5</f>
        <v>TEMPOH: DARI  01-02-2021  HINGGA 31-01-2022</v>
      </c>
      <c r="D5" s="172"/>
      <c r="E5" s="173"/>
      <c r="F5" s="173"/>
      <c r="G5" s="173"/>
      <c r="H5" s="173"/>
      <c r="I5" s="173"/>
      <c r="J5" s="173"/>
      <c r="K5" s="76"/>
      <c r="L5" s="2"/>
      <c r="M5" s="2"/>
      <c r="N5" s="2"/>
    </row>
    <row r="6" spans="1:14" ht="20.100000000000001" customHeight="1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76"/>
      <c r="L6" s="2"/>
      <c r="M6" s="2"/>
      <c r="N6" s="2"/>
    </row>
    <row r="7" spans="1:14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4" ht="60.75" customHeight="1" x14ac:dyDescent="0.15">
      <c r="A8" s="166"/>
      <c r="B8" s="168"/>
      <c r="C8" s="168"/>
      <c r="D8" s="169"/>
      <c r="E8" s="168"/>
      <c r="F8" s="169"/>
      <c r="G8" s="168"/>
      <c r="H8" s="171"/>
      <c r="I8" s="169"/>
      <c r="J8" s="169"/>
      <c r="K8" s="169"/>
      <c r="L8" s="164"/>
    </row>
    <row r="9" spans="1:14" ht="11.25" customHeight="1" x14ac:dyDescent="0.15">
      <c r="A9" s="17">
        <v>151</v>
      </c>
      <c r="B9" s="27" t="s">
        <v>252</v>
      </c>
      <c r="C9" s="28" t="s">
        <v>253</v>
      </c>
      <c r="D9" s="28" t="s">
        <v>472</v>
      </c>
      <c r="E9" s="29">
        <v>500</v>
      </c>
      <c r="F9" s="40" t="s">
        <v>23</v>
      </c>
      <c r="G9" s="25">
        <v>10001</v>
      </c>
      <c r="H9" s="32">
        <v>0</v>
      </c>
      <c r="I9" s="25">
        <f t="shared" ref="I9:J48" si="0">H9*G9</f>
        <v>0</v>
      </c>
      <c r="J9" s="25">
        <f>SUM(G9+I9)*0%</f>
        <v>0</v>
      </c>
      <c r="K9" s="25">
        <f t="shared" ref="K9:K58" si="1">SUM(J9+I9)</f>
        <v>0</v>
      </c>
      <c r="L9" s="26" t="s">
        <v>24</v>
      </c>
    </row>
    <row r="10" spans="1:14" ht="11.25" customHeight="1" x14ac:dyDescent="0.15">
      <c r="A10" s="17">
        <v>152</v>
      </c>
      <c r="B10" s="27" t="s">
        <v>254</v>
      </c>
      <c r="C10" s="28" t="s">
        <v>255</v>
      </c>
      <c r="D10" s="28" t="s">
        <v>472</v>
      </c>
      <c r="E10" s="29">
        <v>100</v>
      </c>
      <c r="F10" s="40" t="s">
        <v>23</v>
      </c>
      <c r="G10" s="25">
        <v>10000</v>
      </c>
      <c r="H10" s="32">
        <v>0</v>
      </c>
      <c r="I10" s="25">
        <f t="shared" si="0"/>
        <v>0</v>
      </c>
      <c r="J10" s="25">
        <f>SUM(G10+I10)*10%</f>
        <v>1000</v>
      </c>
      <c r="K10" s="25">
        <f t="shared" si="1"/>
        <v>1000</v>
      </c>
      <c r="L10" s="26" t="s">
        <v>24</v>
      </c>
    </row>
    <row r="11" spans="1:14" s="16" customFormat="1" ht="11.25" customHeight="1" x14ac:dyDescent="0.15">
      <c r="A11" s="17">
        <v>153</v>
      </c>
      <c r="B11" s="27" t="s">
        <v>256</v>
      </c>
      <c r="C11" s="19" t="s">
        <v>257</v>
      </c>
      <c r="D11" s="19" t="s">
        <v>472</v>
      </c>
      <c r="E11" s="29">
        <v>2000</v>
      </c>
      <c r="F11" s="22" t="s">
        <v>23</v>
      </c>
      <c r="G11" s="31">
        <v>5000</v>
      </c>
      <c r="H11" s="24">
        <v>0.2</v>
      </c>
      <c r="I11" s="25">
        <f t="shared" si="0"/>
        <v>1000</v>
      </c>
      <c r="J11" s="25">
        <f>SUM(G11+I11)*10%</f>
        <v>600</v>
      </c>
      <c r="K11" s="25">
        <f t="shared" si="1"/>
        <v>1600</v>
      </c>
      <c r="L11" s="26" t="s">
        <v>24</v>
      </c>
    </row>
    <row r="12" spans="1:14" ht="11.25" customHeight="1" x14ac:dyDescent="0.15">
      <c r="A12" s="17">
        <v>154</v>
      </c>
      <c r="B12" s="27" t="s">
        <v>258</v>
      </c>
      <c r="C12" s="28" t="s">
        <v>259</v>
      </c>
      <c r="D12" s="28" t="s">
        <v>472</v>
      </c>
      <c r="E12" s="29">
        <v>25000</v>
      </c>
      <c r="F12" s="40" t="s">
        <v>36</v>
      </c>
      <c r="G12" s="25">
        <v>35000</v>
      </c>
      <c r="H12" s="32">
        <v>0</v>
      </c>
      <c r="I12" s="25">
        <f t="shared" si="0"/>
        <v>0</v>
      </c>
      <c r="J12" s="25">
        <f>SUM(G12+I12)*10%</f>
        <v>3500</v>
      </c>
      <c r="K12" s="25">
        <f t="shared" si="1"/>
        <v>3500</v>
      </c>
      <c r="L12" s="26" t="s">
        <v>24</v>
      </c>
    </row>
    <row r="13" spans="1:14" s="16" customFormat="1" ht="11.25" customHeight="1" x14ac:dyDescent="0.15">
      <c r="A13" s="17">
        <v>155</v>
      </c>
      <c r="B13" s="18" t="s">
        <v>260</v>
      </c>
      <c r="C13" s="19" t="s">
        <v>261</v>
      </c>
      <c r="D13" s="19" t="s">
        <v>472</v>
      </c>
      <c r="E13" s="21">
        <v>50</v>
      </c>
      <c r="F13" s="22" t="s">
        <v>23</v>
      </c>
      <c r="G13" s="23">
        <v>4500</v>
      </c>
      <c r="H13" s="24">
        <v>0</v>
      </c>
      <c r="I13" s="25">
        <f t="shared" si="0"/>
        <v>0</v>
      </c>
      <c r="J13" s="25">
        <f>SUM(G13+I13)*10%</f>
        <v>450</v>
      </c>
      <c r="K13" s="25">
        <f t="shared" si="1"/>
        <v>450</v>
      </c>
      <c r="L13" s="26" t="s">
        <v>24</v>
      </c>
    </row>
    <row r="14" spans="1:14" s="16" customFormat="1" ht="11.25" customHeight="1" x14ac:dyDescent="0.15">
      <c r="A14" s="17">
        <v>156</v>
      </c>
      <c r="B14" s="18" t="s">
        <v>262</v>
      </c>
      <c r="C14" s="19" t="s">
        <v>263</v>
      </c>
      <c r="D14" s="19" t="s">
        <v>472</v>
      </c>
      <c r="E14" s="21">
        <v>100000</v>
      </c>
      <c r="F14" s="22" t="s">
        <v>264</v>
      </c>
      <c r="G14" s="23">
        <v>20000</v>
      </c>
      <c r="H14" s="24">
        <v>0.05</v>
      </c>
      <c r="I14" s="25">
        <f t="shared" si="0"/>
        <v>1000</v>
      </c>
      <c r="J14" s="25">
        <f>SUM(G14+I14)*10%</f>
        <v>2100</v>
      </c>
      <c r="K14" s="25">
        <f t="shared" si="1"/>
        <v>3100</v>
      </c>
      <c r="L14" s="26" t="s">
        <v>24</v>
      </c>
    </row>
    <row r="15" spans="1:14" ht="11.25" customHeight="1" x14ac:dyDescent="0.15">
      <c r="A15" s="17">
        <v>157</v>
      </c>
      <c r="B15" s="27" t="s">
        <v>265</v>
      </c>
      <c r="C15" s="28" t="s">
        <v>266</v>
      </c>
      <c r="D15" s="28" t="s">
        <v>472</v>
      </c>
      <c r="E15" s="29">
        <v>1000</v>
      </c>
      <c r="F15" s="22" t="s">
        <v>23</v>
      </c>
      <c r="G15" s="25">
        <v>5000</v>
      </c>
      <c r="H15" s="32">
        <v>0.15</v>
      </c>
      <c r="I15" s="25">
        <f t="shared" si="0"/>
        <v>750</v>
      </c>
      <c r="J15" s="25">
        <f>SUM(G15+I15)*0%</f>
        <v>0</v>
      </c>
      <c r="K15" s="25">
        <f t="shared" si="1"/>
        <v>750</v>
      </c>
      <c r="L15" s="26" t="s">
        <v>24</v>
      </c>
    </row>
    <row r="16" spans="1:14" ht="11.25" customHeight="1" x14ac:dyDescent="0.15">
      <c r="A16" s="17">
        <v>158</v>
      </c>
      <c r="B16" s="27" t="s">
        <v>267</v>
      </c>
      <c r="C16" s="28" t="s">
        <v>268</v>
      </c>
      <c r="D16" s="19" t="s">
        <v>472</v>
      </c>
      <c r="E16" s="33">
        <v>10000</v>
      </c>
      <c r="F16" s="22" t="s">
        <v>23</v>
      </c>
      <c r="G16" s="31">
        <v>50000</v>
      </c>
      <c r="H16" s="24">
        <v>0.2</v>
      </c>
      <c r="I16" s="25">
        <f t="shared" si="0"/>
        <v>10000</v>
      </c>
      <c r="J16" s="25">
        <f>SUM(G16+I16)*10%</f>
        <v>6000</v>
      </c>
      <c r="K16" s="25">
        <f t="shared" si="1"/>
        <v>16000</v>
      </c>
      <c r="L16" s="26" t="s">
        <v>50</v>
      </c>
    </row>
    <row r="17" spans="1:12" ht="11.25" customHeight="1" x14ac:dyDescent="0.15">
      <c r="A17" s="17">
        <v>159</v>
      </c>
      <c r="B17" s="97" t="s">
        <v>415</v>
      </c>
      <c r="C17" s="98" t="s">
        <v>269</v>
      </c>
      <c r="D17" s="98" t="s">
        <v>472</v>
      </c>
      <c r="E17" s="29">
        <v>6000</v>
      </c>
      <c r="F17" s="95" t="s">
        <v>23</v>
      </c>
      <c r="G17" s="37">
        <v>90000</v>
      </c>
      <c r="H17" s="32">
        <v>0</v>
      </c>
      <c r="I17" s="25">
        <f t="shared" si="0"/>
        <v>0</v>
      </c>
      <c r="J17" s="25">
        <f>SUM(G17+I17)*0%</f>
        <v>0</v>
      </c>
      <c r="K17" s="25">
        <f t="shared" si="1"/>
        <v>0</v>
      </c>
      <c r="L17" s="26" t="s">
        <v>24</v>
      </c>
    </row>
    <row r="18" spans="1:12" ht="11.25" customHeight="1" x14ac:dyDescent="0.15">
      <c r="A18" s="17">
        <v>160</v>
      </c>
      <c r="B18" s="18" t="s">
        <v>409</v>
      </c>
      <c r="C18" s="19" t="s">
        <v>410</v>
      </c>
      <c r="D18" s="19" t="s">
        <v>472</v>
      </c>
      <c r="E18" s="21">
        <v>10000</v>
      </c>
      <c r="F18" s="22" t="s">
        <v>23</v>
      </c>
      <c r="G18" s="23">
        <v>20000</v>
      </c>
      <c r="H18" s="24">
        <v>0.05</v>
      </c>
      <c r="I18" s="25">
        <f t="shared" si="0"/>
        <v>1000</v>
      </c>
      <c r="J18" s="25">
        <f>SUM(G18+I18)*10%</f>
        <v>2100</v>
      </c>
      <c r="K18" s="25">
        <f t="shared" si="1"/>
        <v>3100</v>
      </c>
      <c r="L18" s="26" t="s">
        <v>24</v>
      </c>
    </row>
    <row r="19" spans="1:12" ht="11.25" customHeight="1" x14ac:dyDescent="0.15">
      <c r="A19" s="17">
        <v>161</v>
      </c>
      <c r="B19" s="27" t="s">
        <v>270</v>
      </c>
      <c r="C19" s="28" t="s">
        <v>271</v>
      </c>
      <c r="D19" s="28" t="s">
        <v>472</v>
      </c>
      <c r="E19" s="29">
        <v>20000</v>
      </c>
      <c r="F19" s="22" t="s">
        <v>23</v>
      </c>
      <c r="G19" s="25">
        <v>400</v>
      </c>
      <c r="H19" s="32">
        <v>0</v>
      </c>
      <c r="I19" s="25">
        <f t="shared" si="0"/>
        <v>0</v>
      </c>
      <c r="J19" s="25">
        <f>SUM(G19+I19)*10%</f>
        <v>40</v>
      </c>
      <c r="K19" s="25">
        <f t="shared" si="1"/>
        <v>40</v>
      </c>
      <c r="L19" s="26" t="s">
        <v>24</v>
      </c>
    </row>
    <row r="20" spans="1:12" s="16" customFormat="1" x14ac:dyDescent="0.15">
      <c r="A20" s="17">
        <v>162</v>
      </c>
      <c r="B20" s="27" t="s">
        <v>272</v>
      </c>
      <c r="C20" s="28" t="s">
        <v>273</v>
      </c>
      <c r="D20" s="28" t="s">
        <v>472</v>
      </c>
      <c r="E20" s="29">
        <v>500</v>
      </c>
      <c r="F20" s="22" t="s">
        <v>23</v>
      </c>
      <c r="G20" s="25">
        <v>5000</v>
      </c>
      <c r="H20" s="32">
        <v>0.05</v>
      </c>
      <c r="I20" s="25">
        <f t="shared" si="0"/>
        <v>250</v>
      </c>
      <c r="J20" s="25">
        <f>SUM(G20+I20)*10%</f>
        <v>525</v>
      </c>
      <c r="K20" s="25">
        <f t="shared" si="1"/>
        <v>775</v>
      </c>
      <c r="L20" s="26" t="s">
        <v>24</v>
      </c>
    </row>
    <row r="21" spans="1:12" ht="11.25" customHeight="1" x14ac:dyDescent="0.15">
      <c r="A21" s="17">
        <v>163</v>
      </c>
      <c r="B21" s="27" t="s">
        <v>446</v>
      </c>
      <c r="C21" s="28" t="s">
        <v>253</v>
      </c>
      <c r="D21" s="28" t="s">
        <v>472</v>
      </c>
      <c r="E21" s="29">
        <v>300</v>
      </c>
      <c r="F21" s="22" t="s">
        <v>23</v>
      </c>
      <c r="G21" s="25">
        <f>600*E21</f>
        <v>180000</v>
      </c>
      <c r="H21" s="32">
        <v>0</v>
      </c>
      <c r="I21" s="25">
        <f t="shared" si="0"/>
        <v>0</v>
      </c>
      <c r="J21" s="25">
        <f t="shared" si="0"/>
        <v>0</v>
      </c>
      <c r="K21" s="25">
        <f t="shared" si="1"/>
        <v>0</v>
      </c>
      <c r="L21" s="26" t="s">
        <v>24</v>
      </c>
    </row>
    <row r="22" spans="1:12" s="16" customFormat="1" ht="11.25" customHeight="1" x14ac:dyDescent="0.15">
      <c r="A22" s="17">
        <v>164</v>
      </c>
      <c r="B22" s="27" t="s">
        <v>446</v>
      </c>
      <c r="C22" s="28" t="s">
        <v>487</v>
      </c>
      <c r="D22" s="28" t="s">
        <v>472</v>
      </c>
      <c r="E22" s="29">
        <v>200</v>
      </c>
      <c r="F22" s="22" t="s">
        <v>23</v>
      </c>
      <c r="G22" s="25">
        <v>100000</v>
      </c>
      <c r="H22" s="32">
        <v>0.1</v>
      </c>
      <c r="I22" s="25">
        <f t="shared" si="0"/>
        <v>10000</v>
      </c>
      <c r="J22" s="25">
        <f t="shared" si="0"/>
        <v>1000</v>
      </c>
      <c r="K22" s="25">
        <f t="shared" si="1"/>
        <v>11000</v>
      </c>
      <c r="L22" s="26" t="s">
        <v>24</v>
      </c>
    </row>
    <row r="23" spans="1:12" ht="11.25" customHeight="1" x14ac:dyDescent="0.15">
      <c r="A23" s="17">
        <v>165</v>
      </c>
      <c r="B23" s="27" t="s">
        <v>274</v>
      </c>
      <c r="C23" s="28" t="s">
        <v>141</v>
      </c>
      <c r="D23" s="28" t="s">
        <v>472</v>
      </c>
      <c r="E23" s="29">
        <v>1000</v>
      </c>
      <c r="F23" s="40" t="s">
        <v>23</v>
      </c>
      <c r="G23" s="25">
        <v>10000</v>
      </c>
      <c r="H23" s="32">
        <v>0</v>
      </c>
      <c r="I23" s="25">
        <f t="shared" si="0"/>
        <v>0</v>
      </c>
      <c r="J23" s="25">
        <f>SUM(G23+I23)*0%</f>
        <v>0</v>
      </c>
      <c r="K23" s="25">
        <f t="shared" si="1"/>
        <v>0</v>
      </c>
      <c r="L23" s="26" t="s">
        <v>24</v>
      </c>
    </row>
    <row r="24" spans="1:12" s="16" customFormat="1" ht="11.25" customHeight="1" x14ac:dyDescent="0.15">
      <c r="A24" s="17">
        <v>166</v>
      </c>
      <c r="B24" s="27" t="s">
        <v>275</v>
      </c>
      <c r="C24" s="19" t="s">
        <v>98</v>
      </c>
      <c r="D24" s="19" t="s">
        <v>472</v>
      </c>
      <c r="E24" s="29">
        <v>1000</v>
      </c>
      <c r="F24" s="22" t="s">
        <v>23</v>
      </c>
      <c r="G24" s="31">
        <v>5500</v>
      </c>
      <c r="H24" s="24">
        <v>0.05</v>
      </c>
      <c r="I24" s="25">
        <f t="shared" si="0"/>
        <v>275</v>
      </c>
      <c r="J24" s="25">
        <f t="shared" ref="J24:J33" si="2">SUM(G24+I24)*10%</f>
        <v>577.5</v>
      </c>
      <c r="K24" s="25">
        <f t="shared" si="1"/>
        <v>852.5</v>
      </c>
      <c r="L24" s="26" t="s">
        <v>24</v>
      </c>
    </row>
    <row r="25" spans="1:12" ht="11.25" customHeight="1" x14ac:dyDescent="0.15">
      <c r="A25" s="17">
        <v>167</v>
      </c>
      <c r="B25" s="18" t="s">
        <v>276</v>
      </c>
      <c r="C25" s="19" t="s">
        <v>198</v>
      </c>
      <c r="D25" s="19" t="s">
        <v>472</v>
      </c>
      <c r="E25" s="21">
        <v>50</v>
      </c>
      <c r="F25" s="22" t="s">
        <v>23</v>
      </c>
      <c r="G25" s="23">
        <v>1000</v>
      </c>
      <c r="H25" s="24">
        <v>0</v>
      </c>
      <c r="I25" s="25">
        <f t="shared" si="0"/>
        <v>0</v>
      </c>
      <c r="J25" s="25">
        <f t="shared" si="2"/>
        <v>100</v>
      </c>
      <c r="K25" s="25">
        <f t="shared" si="1"/>
        <v>100</v>
      </c>
      <c r="L25" s="26" t="s">
        <v>24</v>
      </c>
    </row>
    <row r="26" spans="1:12" ht="11.25" customHeight="1" x14ac:dyDescent="0.15">
      <c r="A26" s="17">
        <v>168</v>
      </c>
      <c r="B26" s="97" t="s">
        <v>277</v>
      </c>
      <c r="C26" s="98" t="s">
        <v>213</v>
      </c>
      <c r="D26" s="98" t="s">
        <v>472</v>
      </c>
      <c r="E26" s="29">
        <v>1000</v>
      </c>
      <c r="F26" s="40" t="s">
        <v>23</v>
      </c>
      <c r="G26" s="37">
        <v>50000</v>
      </c>
      <c r="H26" s="32">
        <v>0</v>
      </c>
      <c r="I26" s="25">
        <f t="shared" si="0"/>
        <v>0</v>
      </c>
      <c r="J26" s="25">
        <f t="shared" si="2"/>
        <v>5000</v>
      </c>
      <c r="K26" s="25">
        <f t="shared" si="1"/>
        <v>5000</v>
      </c>
      <c r="L26" s="26" t="s">
        <v>24</v>
      </c>
    </row>
    <row r="27" spans="1:12" ht="11.25" customHeight="1" x14ac:dyDescent="0.15">
      <c r="A27" s="17">
        <v>169</v>
      </c>
      <c r="B27" s="97" t="s">
        <v>278</v>
      </c>
      <c r="C27" s="98" t="s">
        <v>174</v>
      </c>
      <c r="D27" s="98" t="s">
        <v>472</v>
      </c>
      <c r="E27" s="29">
        <v>5000</v>
      </c>
      <c r="F27" s="40" t="s">
        <v>23</v>
      </c>
      <c r="G27" s="37">
        <v>100000</v>
      </c>
      <c r="H27" s="32">
        <v>0</v>
      </c>
      <c r="I27" s="25">
        <f t="shared" si="0"/>
        <v>0</v>
      </c>
      <c r="J27" s="25">
        <f t="shared" si="2"/>
        <v>10000</v>
      </c>
      <c r="K27" s="25">
        <f t="shared" si="1"/>
        <v>10000</v>
      </c>
      <c r="L27" s="26" t="s">
        <v>24</v>
      </c>
    </row>
    <row r="28" spans="1:12" ht="11.25" customHeight="1" x14ac:dyDescent="0.15">
      <c r="A28" s="17">
        <v>170</v>
      </c>
      <c r="B28" s="27" t="s">
        <v>279</v>
      </c>
      <c r="C28" s="28" t="s">
        <v>30</v>
      </c>
      <c r="D28" s="28" t="s">
        <v>472</v>
      </c>
      <c r="E28" s="29">
        <v>50000</v>
      </c>
      <c r="F28" s="40" t="s">
        <v>280</v>
      </c>
      <c r="G28" s="25">
        <v>150000</v>
      </c>
      <c r="H28" s="32">
        <v>0</v>
      </c>
      <c r="I28" s="25">
        <f t="shared" si="0"/>
        <v>0</v>
      </c>
      <c r="J28" s="25">
        <f t="shared" si="2"/>
        <v>15000</v>
      </c>
      <c r="K28" s="25">
        <f t="shared" si="1"/>
        <v>15000</v>
      </c>
      <c r="L28" s="26" t="s">
        <v>24</v>
      </c>
    </row>
    <row r="29" spans="1:12" ht="11.25" customHeight="1" x14ac:dyDescent="0.15">
      <c r="A29" s="17">
        <v>171</v>
      </c>
      <c r="B29" s="27" t="s">
        <v>281</v>
      </c>
      <c r="C29" s="28" t="s">
        <v>282</v>
      </c>
      <c r="D29" s="28" t="s">
        <v>472</v>
      </c>
      <c r="E29" s="29">
        <v>1000</v>
      </c>
      <c r="F29" s="40" t="s">
        <v>23</v>
      </c>
      <c r="G29" s="25">
        <v>5000</v>
      </c>
      <c r="H29" s="32">
        <v>0</v>
      </c>
      <c r="I29" s="25">
        <f t="shared" si="0"/>
        <v>0</v>
      </c>
      <c r="J29" s="25">
        <f t="shared" si="2"/>
        <v>500</v>
      </c>
      <c r="K29" s="25">
        <f t="shared" si="1"/>
        <v>500</v>
      </c>
      <c r="L29" s="26" t="s">
        <v>24</v>
      </c>
    </row>
    <row r="30" spans="1:12" ht="11.25" customHeight="1" x14ac:dyDescent="0.15">
      <c r="A30" s="17">
        <v>172</v>
      </c>
      <c r="B30" s="27" t="s">
        <v>283</v>
      </c>
      <c r="C30" s="28" t="s">
        <v>284</v>
      </c>
      <c r="D30" s="28" t="s">
        <v>472</v>
      </c>
      <c r="E30" s="29">
        <v>1000</v>
      </c>
      <c r="F30" s="40" t="s">
        <v>23</v>
      </c>
      <c r="G30" s="37">
        <v>250</v>
      </c>
      <c r="H30" s="32">
        <v>0.05</v>
      </c>
      <c r="I30" s="25">
        <f t="shared" si="0"/>
        <v>12.5</v>
      </c>
      <c r="J30" s="25">
        <f t="shared" si="2"/>
        <v>26.25</v>
      </c>
      <c r="K30" s="25">
        <f t="shared" si="1"/>
        <v>38.75</v>
      </c>
      <c r="L30" s="26" t="s">
        <v>24</v>
      </c>
    </row>
    <row r="31" spans="1:12" s="16" customFormat="1" x14ac:dyDescent="0.15">
      <c r="A31" s="17">
        <v>173</v>
      </c>
      <c r="B31" s="27" t="s">
        <v>439</v>
      </c>
      <c r="C31" s="19" t="s">
        <v>443</v>
      </c>
      <c r="D31" s="19" t="s">
        <v>472</v>
      </c>
      <c r="E31" s="29">
        <v>250</v>
      </c>
      <c r="F31" s="22" t="s">
        <v>23</v>
      </c>
      <c r="G31" s="31">
        <f>5*E31</f>
        <v>1250</v>
      </c>
      <c r="H31" s="24">
        <v>0.2</v>
      </c>
      <c r="I31" s="25">
        <f t="shared" si="0"/>
        <v>250</v>
      </c>
      <c r="J31" s="25">
        <f t="shared" si="2"/>
        <v>150</v>
      </c>
      <c r="K31" s="25">
        <f t="shared" si="1"/>
        <v>400</v>
      </c>
      <c r="L31" s="26" t="s">
        <v>24</v>
      </c>
    </row>
    <row r="32" spans="1:12" s="16" customFormat="1" ht="11.25" customHeight="1" x14ac:dyDescent="0.15">
      <c r="A32" s="17">
        <v>174</v>
      </c>
      <c r="B32" s="18" t="s">
        <v>440</v>
      </c>
      <c r="C32" s="28" t="s">
        <v>445</v>
      </c>
      <c r="D32" s="19" t="s">
        <v>472</v>
      </c>
      <c r="E32" s="21">
        <v>10</v>
      </c>
      <c r="F32" s="22" t="s">
        <v>23</v>
      </c>
      <c r="G32" s="23">
        <v>8000</v>
      </c>
      <c r="H32" s="24">
        <v>0</v>
      </c>
      <c r="I32" s="25">
        <f t="shared" si="0"/>
        <v>0</v>
      </c>
      <c r="J32" s="25">
        <f t="shared" si="2"/>
        <v>800</v>
      </c>
      <c r="K32" s="25">
        <f t="shared" si="1"/>
        <v>800</v>
      </c>
      <c r="L32" s="26" t="s">
        <v>24</v>
      </c>
    </row>
    <row r="33" spans="1:12" s="16" customFormat="1" ht="11.25" customHeight="1" x14ac:dyDescent="0.15">
      <c r="A33" s="17">
        <v>175</v>
      </c>
      <c r="B33" s="27" t="s">
        <v>509</v>
      </c>
      <c r="C33" s="28" t="s">
        <v>510</v>
      </c>
      <c r="D33" s="19" t="s">
        <v>472</v>
      </c>
      <c r="E33" s="33">
        <v>50</v>
      </c>
      <c r="F33" s="22">
        <v>4.2361111111111106E-2</v>
      </c>
      <c r="G33" s="31">
        <v>100000</v>
      </c>
      <c r="H33" s="24">
        <v>0.05</v>
      </c>
      <c r="I33" s="25">
        <f t="shared" si="0"/>
        <v>5000</v>
      </c>
      <c r="J33" s="25">
        <f t="shared" si="2"/>
        <v>10500</v>
      </c>
      <c r="K33" s="25">
        <f t="shared" si="1"/>
        <v>15500</v>
      </c>
      <c r="L33" s="26" t="s">
        <v>130</v>
      </c>
    </row>
    <row r="34" spans="1:12" s="16" customFormat="1" x14ac:dyDescent="0.15">
      <c r="A34" s="17">
        <v>176</v>
      </c>
      <c r="B34" s="27" t="s">
        <v>285</v>
      </c>
      <c r="C34" s="28" t="s">
        <v>286</v>
      </c>
      <c r="D34" s="28" t="s">
        <v>472</v>
      </c>
      <c r="E34" s="29">
        <v>6000</v>
      </c>
      <c r="F34" s="40" t="s">
        <v>36</v>
      </c>
      <c r="G34" s="25">
        <v>2500</v>
      </c>
      <c r="H34" s="32">
        <v>0</v>
      </c>
      <c r="I34" s="25">
        <f t="shared" si="0"/>
        <v>0</v>
      </c>
      <c r="J34" s="25">
        <f>SUM(G34+I34)*5%</f>
        <v>125</v>
      </c>
      <c r="K34" s="25">
        <f t="shared" si="1"/>
        <v>125</v>
      </c>
      <c r="L34" s="26" t="s">
        <v>24</v>
      </c>
    </row>
    <row r="35" spans="1:12" s="16" customFormat="1" x14ac:dyDescent="0.15">
      <c r="A35" s="17">
        <v>177</v>
      </c>
      <c r="B35" s="27" t="s">
        <v>287</v>
      </c>
      <c r="C35" s="28" t="s">
        <v>288</v>
      </c>
      <c r="D35" s="28" t="s">
        <v>472</v>
      </c>
      <c r="E35" s="29">
        <v>50000</v>
      </c>
      <c r="F35" s="40" t="s">
        <v>280</v>
      </c>
      <c r="G35" s="25">
        <v>50000</v>
      </c>
      <c r="H35" s="32">
        <v>0</v>
      </c>
      <c r="I35" s="25">
        <f t="shared" si="0"/>
        <v>0</v>
      </c>
      <c r="J35" s="25">
        <f t="shared" ref="J35:J40" si="3">SUM(G35+I35)*10%</f>
        <v>5000</v>
      </c>
      <c r="K35" s="25">
        <f t="shared" si="1"/>
        <v>5000</v>
      </c>
      <c r="L35" s="26" t="s">
        <v>24</v>
      </c>
    </row>
    <row r="36" spans="1:12" s="16" customFormat="1" x14ac:dyDescent="0.15">
      <c r="A36" s="17">
        <v>178</v>
      </c>
      <c r="B36" s="27" t="s">
        <v>289</v>
      </c>
      <c r="C36" s="28" t="s">
        <v>290</v>
      </c>
      <c r="D36" s="28" t="s">
        <v>472</v>
      </c>
      <c r="E36" s="29">
        <v>5000</v>
      </c>
      <c r="F36" s="40" t="s">
        <v>36</v>
      </c>
      <c r="G36" s="25">
        <v>1000</v>
      </c>
      <c r="H36" s="32">
        <v>0</v>
      </c>
      <c r="I36" s="25">
        <f t="shared" si="0"/>
        <v>0</v>
      </c>
      <c r="J36" s="25">
        <f t="shared" si="3"/>
        <v>100</v>
      </c>
      <c r="K36" s="25">
        <f t="shared" si="1"/>
        <v>100</v>
      </c>
      <c r="L36" s="26" t="s">
        <v>24</v>
      </c>
    </row>
    <row r="37" spans="1:12" s="16" customFormat="1" x14ac:dyDescent="0.15">
      <c r="A37" s="17">
        <v>179</v>
      </c>
      <c r="B37" s="27" t="s">
        <v>291</v>
      </c>
      <c r="C37" s="28" t="s">
        <v>292</v>
      </c>
      <c r="D37" s="19" t="s">
        <v>472</v>
      </c>
      <c r="E37" s="33">
        <v>1000</v>
      </c>
      <c r="F37" s="22" t="s">
        <v>23</v>
      </c>
      <c r="G37" s="31">
        <v>5000</v>
      </c>
      <c r="H37" s="24">
        <v>0</v>
      </c>
      <c r="I37" s="25">
        <f t="shared" si="0"/>
        <v>0</v>
      </c>
      <c r="J37" s="25">
        <f t="shared" si="3"/>
        <v>500</v>
      </c>
      <c r="K37" s="25">
        <f t="shared" si="1"/>
        <v>500</v>
      </c>
      <c r="L37" s="26" t="s">
        <v>24</v>
      </c>
    </row>
    <row r="38" spans="1:12" s="16" customFormat="1" x14ac:dyDescent="0.15">
      <c r="A38" s="17">
        <v>180</v>
      </c>
      <c r="B38" s="27" t="s">
        <v>293</v>
      </c>
      <c r="C38" s="28" t="s">
        <v>294</v>
      </c>
      <c r="D38" s="28" t="s">
        <v>472</v>
      </c>
      <c r="E38" s="29">
        <v>1000</v>
      </c>
      <c r="F38" s="40" t="s">
        <v>36</v>
      </c>
      <c r="G38" s="25">
        <v>20000</v>
      </c>
      <c r="H38" s="32">
        <v>0</v>
      </c>
      <c r="I38" s="25">
        <f t="shared" si="0"/>
        <v>0</v>
      </c>
      <c r="J38" s="25">
        <f t="shared" si="3"/>
        <v>2000</v>
      </c>
      <c r="K38" s="25">
        <f t="shared" si="1"/>
        <v>2000</v>
      </c>
      <c r="L38" s="26" t="s">
        <v>24</v>
      </c>
    </row>
    <row r="39" spans="1:12" s="16" customFormat="1" x14ac:dyDescent="0.15">
      <c r="A39" s="17">
        <v>181</v>
      </c>
      <c r="B39" s="18" t="s">
        <v>295</v>
      </c>
      <c r="C39" s="19" t="s">
        <v>296</v>
      </c>
      <c r="D39" s="19" t="s">
        <v>472</v>
      </c>
      <c r="E39" s="21">
        <v>10000</v>
      </c>
      <c r="F39" s="22" t="s">
        <v>36</v>
      </c>
      <c r="G39" s="23">
        <v>3000</v>
      </c>
      <c r="H39" s="24">
        <v>0.05</v>
      </c>
      <c r="I39" s="25">
        <f t="shared" si="0"/>
        <v>150</v>
      </c>
      <c r="J39" s="25">
        <f t="shared" si="3"/>
        <v>315</v>
      </c>
      <c r="K39" s="25">
        <f t="shared" si="1"/>
        <v>465</v>
      </c>
      <c r="L39" s="26" t="s">
        <v>24</v>
      </c>
    </row>
    <row r="40" spans="1:12" s="45" customFormat="1" x14ac:dyDescent="0.15">
      <c r="A40" s="17">
        <v>182</v>
      </c>
      <c r="B40" s="97" t="s">
        <v>297</v>
      </c>
      <c r="C40" s="98" t="s">
        <v>298</v>
      </c>
      <c r="D40" s="98" t="s">
        <v>472</v>
      </c>
      <c r="E40" s="29">
        <v>10000</v>
      </c>
      <c r="F40" s="40" t="s">
        <v>36</v>
      </c>
      <c r="G40" s="37">
        <v>2000</v>
      </c>
      <c r="H40" s="32">
        <v>0</v>
      </c>
      <c r="I40" s="25">
        <f t="shared" si="0"/>
        <v>0</v>
      </c>
      <c r="J40" s="25">
        <f t="shared" si="3"/>
        <v>200</v>
      </c>
      <c r="K40" s="25">
        <f t="shared" si="1"/>
        <v>200</v>
      </c>
      <c r="L40" s="26" t="s">
        <v>24</v>
      </c>
    </row>
    <row r="41" spans="1:12" s="45" customFormat="1" x14ac:dyDescent="0.15">
      <c r="A41" s="17">
        <v>183</v>
      </c>
      <c r="B41" s="97" t="s">
        <v>299</v>
      </c>
      <c r="C41" s="98" t="s">
        <v>300</v>
      </c>
      <c r="D41" s="98" t="s">
        <v>472</v>
      </c>
      <c r="E41" s="29">
        <v>10000</v>
      </c>
      <c r="F41" s="40" t="s">
        <v>36</v>
      </c>
      <c r="G41" s="37">
        <v>20000</v>
      </c>
      <c r="H41" s="32">
        <v>0</v>
      </c>
      <c r="I41" s="25">
        <f t="shared" si="0"/>
        <v>0</v>
      </c>
      <c r="J41" s="25">
        <f>SUM(G41+I41)*5%</f>
        <v>1000</v>
      </c>
      <c r="K41" s="25">
        <f t="shared" si="1"/>
        <v>1000</v>
      </c>
      <c r="L41" s="26" t="s">
        <v>24</v>
      </c>
    </row>
    <row r="42" spans="1:12" s="45" customFormat="1" x14ac:dyDescent="0.15">
      <c r="A42" s="17">
        <v>184</v>
      </c>
      <c r="B42" s="27" t="s">
        <v>299</v>
      </c>
      <c r="C42" s="19" t="s">
        <v>301</v>
      </c>
      <c r="D42" s="19" t="s">
        <v>472</v>
      </c>
      <c r="E42" s="29">
        <v>10000</v>
      </c>
      <c r="F42" s="22" t="s">
        <v>36</v>
      </c>
      <c r="G42" s="31">
        <v>20000</v>
      </c>
      <c r="H42" s="24">
        <v>0</v>
      </c>
      <c r="I42" s="25">
        <f t="shared" si="0"/>
        <v>0</v>
      </c>
      <c r="J42" s="25">
        <f>SUM(G42+I42)*5%</f>
        <v>1000</v>
      </c>
      <c r="K42" s="25">
        <f t="shared" si="1"/>
        <v>1000</v>
      </c>
      <c r="L42" s="26" t="s">
        <v>24</v>
      </c>
    </row>
    <row r="43" spans="1:12" s="45" customFormat="1" ht="11.25" customHeight="1" x14ac:dyDescent="0.15">
      <c r="A43" s="17">
        <v>185</v>
      </c>
      <c r="B43" s="27" t="s">
        <v>302</v>
      </c>
      <c r="C43" s="19" t="s">
        <v>182</v>
      </c>
      <c r="D43" s="19" t="s">
        <v>472</v>
      </c>
      <c r="E43" s="29">
        <v>250</v>
      </c>
      <c r="F43" s="22" t="s">
        <v>23</v>
      </c>
      <c r="G43" s="31">
        <v>8000</v>
      </c>
      <c r="H43" s="24">
        <v>0.15</v>
      </c>
      <c r="I43" s="25">
        <f t="shared" si="0"/>
        <v>1200</v>
      </c>
      <c r="J43" s="25">
        <f>SUM(G43+I43)*10%</f>
        <v>920</v>
      </c>
      <c r="K43" s="25">
        <f t="shared" si="1"/>
        <v>2120</v>
      </c>
      <c r="L43" s="26" t="s">
        <v>24</v>
      </c>
    </row>
    <row r="44" spans="1:12" s="45" customFormat="1" ht="11.25" customHeight="1" x14ac:dyDescent="0.15">
      <c r="A44" s="17">
        <v>186</v>
      </c>
      <c r="B44" s="27" t="s">
        <v>303</v>
      </c>
      <c r="C44" s="28" t="s">
        <v>304</v>
      </c>
      <c r="D44" s="28" t="s">
        <v>472</v>
      </c>
      <c r="E44" s="33">
        <v>50000</v>
      </c>
      <c r="F44" s="22" t="s">
        <v>305</v>
      </c>
      <c r="G44" s="31">
        <v>1000</v>
      </c>
      <c r="H44" s="24">
        <v>0</v>
      </c>
      <c r="I44" s="25">
        <f t="shared" si="0"/>
        <v>0</v>
      </c>
      <c r="J44" s="25">
        <f>SUM(G44+I44)*10%</f>
        <v>100</v>
      </c>
      <c r="K44" s="25">
        <f t="shared" si="1"/>
        <v>100</v>
      </c>
      <c r="L44" s="26" t="s">
        <v>24</v>
      </c>
    </row>
    <row r="45" spans="1:12" s="94" customFormat="1" ht="11.25" customHeight="1" x14ac:dyDescent="0.15">
      <c r="A45" s="17">
        <v>187</v>
      </c>
      <c r="B45" s="27" t="s">
        <v>306</v>
      </c>
      <c r="C45" s="28" t="s">
        <v>307</v>
      </c>
      <c r="D45" s="28" t="s">
        <v>472</v>
      </c>
      <c r="E45" s="29">
        <v>100</v>
      </c>
      <c r="F45" s="40" t="s">
        <v>23</v>
      </c>
      <c r="G45" s="25">
        <v>10000</v>
      </c>
      <c r="H45" s="32">
        <v>0.3</v>
      </c>
      <c r="I45" s="25">
        <f t="shared" si="0"/>
        <v>3000</v>
      </c>
      <c r="J45" s="25">
        <f>SUM(G45+I45)*10%</f>
        <v>1300</v>
      </c>
      <c r="K45" s="25">
        <f t="shared" si="1"/>
        <v>4300</v>
      </c>
      <c r="L45" s="26" t="s">
        <v>24</v>
      </c>
    </row>
    <row r="46" spans="1:12" s="45" customFormat="1" ht="11.25" customHeight="1" x14ac:dyDescent="0.15">
      <c r="A46" s="17">
        <v>188</v>
      </c>
      <c r="B46" s="27" t="s">
        <v>461</v>
      </c>
      <c r="C46" s="28" t="s">
        <v>462</v>
      </c>
      <c r="D46" s="28" t="s">
        <v>472</v>
      </c>
      <c r="E46" s="29">
        <v>3000</v>
      </c>
      <c r="F46" s="40" t="s">
        <v>23</v>
      </c>
      <c r="G46" s="25">
        <f>8*E46</f>
        <v>24000</v>
      </c>
      <c r="H46" s="32">
        <v>0.05</v>
      </c>
      <c r="I46" s="25">
        <f t="shared" si="0"/>
        <v>1200</v>
      </c>
      <c r="J46" s="25">
        <f>SUM(G46+I46)*10%</f>
        <v>2520</v>
      </c>
      <c r="K46" s="25">
        <f t="shared" si="1"/>
        <v>3720</v>
      </c>
      <c r="L46" s="26" t="s">
        <v>24</v>
      </c>
    </row>
    <row r="47" spans="1:12" s="45" customFormat="1" ht="11.25" customHeight="1" x14ac:dyDescent="0.15">
      <c r="A47" s="17">
        <v>189</v>
      </c>
      <c r="B47" s="27" t="s">
        <v>499</v>
      </c>
      <c r="C47" s="28" t="s">
        <v>488</v>
      </c>
      <c r="D47" s="28" t="s">
        <v>472</v>
      </c>
      <c r="E47" s="29">
        <v>20</v>
      </c>
      <c r="F47" s="40" t="s">
        <v>23</v>
      </c>
      <c r="G47" s="25">
        <v>30000</v>
      </c>
      <c r="H47" s="32">
        <v>0.3</v>
      </c>
      <c r="I47" s="25">
        <f t="shared" si="0"/>
        <v>9000</v>
      </c>
      <c r="J47" s="25">
        <f t="shared" ref="J47:J48" si="4">SUM(G47+I47)*10%</f>
        <v>3900</v>
      </c>
      <c r="K47" s="25">
        <f t="shared" si="1"/>
        <v>12900</v>
      </c>
      <c r="L47" s="26" t="s">
        <v>24</v>
      </c>
    </row>
    <row r="48" spans="1:12" s="45" customFormat="1" x14ac:dyDescent="0.15">
      <c r="A48" s="17">
        <v>190</v>
      </c>
      <c r="B48" s="18" t="s">
        <v>512</v>
      </c>
      <c r="C48" s="19" t="s">
        <v>513</v>
      </c>
      <c r="D48" s="28" t="s">
        <v>472</v>
      </c>
      <c r="E48" s="21">
        <v>500</v>
      </c>
      <c r="F48" s="22" t="s">
        <v>23</v>
      </c>
      <c r="G48" s="23">
        <v>10000</v>
      </c>
      <c r="H48" s="24">
        <v>0.05</v>
      </c>
      <c r="I48" s="25">
        <f t="shared" si="0"/>
        <v>500</v>
      </c>
      <c r="J48" s="25">
        <f t="shared" si="4"/>
        <v>1050</v>
      </c>
      <c r="K48" s="25">
        <f t="shared" si="1"/>
        <v>1550</v>
      </c>
      <c r="L48" s="26" t="s">
        <v>24</v>
      </c>
    </row>
    <row r="49" spans="1:12" s="45" customFormat="1" x14ac:dyDescent="0.15">
      <c r="A49" s="17">
        <v>191</v>
      </c>
      <c r="B49" s="27" t="s">
        <v>308</v>
      </c>
      <c r="C49" s="28" t="s">
        <v>309</v>
      </c>
      <c r="D49" s="28" t="s">
        <v>472</v>
      </c>
      <c r="E49" s="29">
        <v>1000</v>
      </c>
      <c r="F49" s="40" t="s">
        <v>23</v>
      </c>
      <c r="G49" s="25">
        <v>5000</v>
      </c>
      <c r="H49" s="32">
        <v>0.05</v>
      </c>
      <c r="I49" s="25">
        <f t="shared" ref="I49:I58" si="5">H49*G49</f>
        <v>250</v>
      </c>
      <c r="J49" s="25">
        <f>SUM(G49+I49)*10%</f>
        <v>525</v>
      </c>
      <c r="K49" s="25">
        <f t="shared" si="1"/>
        <v>775</v>
      </c>
      <c r="L49" s="26" t="s">
        <v>24</v>
      </c>
    </row>
    <row r="50" spans="1:12" s="45" customFormat="1" x14ac:dyDescent="0.15">
      <c r="A50" s="17">
        <v>192</v>
      </c>
      <c r="B50" s="27" t="s">
        <v>310</v>
      </c>
      <c r="C50" s="28" t="s">
        <v>311</v>
      </c>
      <c r="D50" s="28" t="s">
        <v>472</v>
      </c>
      <c r="E50" s="33">
        <v>1000</v>
      </c>
      <c r="F50" s="22" t="s">
        <v>23</v>
      </c>
      <c r="G50" s="31">
        <v>5000</v>
      </c>
      <c r="H50" s="24">
        <v>0</v>
      </c>
      <c r="I50" s="90">
        <f t="shared" si="5"/>
        <v>0</v>
      </c>
      <c r="J50" s="90">
        <f>SUM(G50+I50)*5%</f>
        <v>250</v>
      </c>
      <c r="K50" s="90">
        <f t="shared" si="1"/>
        <v>250</v>
      </c>
      <c r="L50" s="91" t="s">
        <v>24</v>
      </c>
    </row>
    <row r="51" spans="1:12" s="45" customFormat="1" x14ac:dyDescent="0.15">
      <c r="A51" s="17">
        <v>193</v>
      </c>
      <c r="B51" s="27" t="s">
        <v>312</v>
      </c>
      <c r="C51" s="28" t="s">
        <v>313</v>
      </c>
      <c r="D51" s="28" t="s">
        <v>472</v>
      </c>
      <c r="E51" s="29">
        <v>20000</v>
      </c>
      <c r="F51" s="40" t="s">
        <v>23</v>
      </c>
      <c r="G51" s="25">
        <v>10000</v>
      </c>
      <c r="H51" s="32">
        <v>0.05</v>
      </c>
      <c r="I51" s="25">
        <f t="shared" si="5"/>
        <v>500</v>
      </c>
      <c r="J51" s="25">
        <f t="shared" ref="J51:J58" si="6">SUM(G51+I51)*10%</f>
        <v>1050</v>
      </c>
      <c r="K51" s="25">
        <f t="shared" si="1"/>
        <v>1550</v>
      </c>
      <c r="L51" s="26" t="s">
        <v>24</v>
      </c>
    </row>
    <row r="52" spans="1:12" s="45" customFormat="1" x14ac:dyDescent="0.15">
      <c r="A52" s="17">
        <v>194</v>
      </c>
      <c r="B52" s="27" t="s">
        <v>529</v>
      </c>
      <c r="C52" s="19" t="s">
        <v>530</v>
      </c>
      <c r="D52" s="19" t="s">
        <v>472</v>
      </c>
      <c r="E52" s="29">
        <v>100</v>
      </c>
      <c r="F52" s="22">
        <v>4.2361111111111106E-2</v>
      </c>
      <c r="G52" s="31">
        <v>3000</v>
      </c>
      <c r="H52" s="24">
        <v>0.05</v>
      </c>
      <c r="I52" s="25">
        <f t="shared" si="5"/>
        <v>150</v>
      </c>
      <c r="J52" s="25">
        <f t="shared" si="6"/>
        <v>315</v>
      </c>
      <c r="K52" s="25">
        <f t="shared" si="1"/>
        <v>465</v>
      </c>
      <c r="L52" s="26" t="s">
        <v>24</v>
      </c>
    </row>
    <row r="53" spans="1:12" s="45" customFormat="1" x14ac:dyDescent="0.15">
      <c r="A53" s="17">
        <v>195</v>
      </c>
      <c r="B53" s="27" t="s">
        <v>314</v>
      </c>
      <c r="C53" s="28" t="s">
        <v>315</v>
      </c>
      <c r="D53" s="28" t="s">
        <v>472</v>
      </c>
      <c r="E53" s="29">
        <v>20000</v>
      </c>
      <c r="F53" s="40" t="s">
        <v>36</v>
      </c>
      <c r="G53" s="25">
        <v>600</v>
      </c>
      <c r="H53" s="32">
        <v>0</v>
      </c>
      <c r="I53" s="25">
        <f t="shared" si="5"/>
        <v>0</v>
      </c>
      <c r="J53" s="25">
        <f t="shared" si="6"/>
        <v>60</v>
      </c>
      <c r="K53" s="25">
        <f t="shared" si="1"/>
        <v>60</v>
      </c>
      <c r="L53" s="26" t="s">
        <v>24</v>
      </c>
    </row>
    <row r="54" spans="1:12" s="45" customFormat="1" x14ac:dyDescent="0.15">
      <c r="A54" s="17">
        <v>196</v>
      </c>
      <c r="B54" s="140" t="s">
        <v>316</v>
      </c>
      <c r="C54" s="141" t="s">
        <v>317</v>
      </c>
      <c r="D54" s="141" t="s">
        <v>472</v>
      </c>
      <c r="E54" s="142">
        <v>500</v>
      </c>
      <c r="F54" s="145" t="s">
        <v>23</v>
      </c>
      <c r="G54" s="138">
        <v>500</v>
      </c>
      <c r="H54" s="143">
        <v>0</v>
      </c>
      <c r="I54" s="138">
        <f t="shared" si="5"/>
        <v>0</v>
      </c>
      <c r="J54" s="138">
        <f t="shared" si="6"/>
        <v>50</v>
      </c>
      <c r="K54" s="138">
        <f t="shared" si="1"/>
        <v>50</v>
      </c>
      <c r="L54" s="139" t="s">
        <v>24</v>
      </c>
    </row>
    <row r="55" spans="1:12" s="45" customFormat="1" x14ac:dyDescent="0.15">
      <c r="A55" s="17">
        <v>197</v>
      </c>
      <c r="B55" s="140" t="s">
        <v>318</v>
      </c>
      <c r="C55" s="141" t="s">
        <v>319</v>
      </c>
      <c r="D55" s="141" t="s">
        <v>472</v>
      </c>
      <c r="E55" s="142">
        <v>500</v>
      </c>
      <c r="F55" s="145" t="s">
        <v>23</v>
      </c>
      <c r="G55" s="138">
        <v>500</v>
      </c>
      <c r="H55" s="143">
        <v>0</v>
      </c>
      <c r="I55" s="138">
        <f t="shared" si="5"/>
        <v>0</v>
      </c>
      <c r="J55" s="138">
        <f t="shared" si="6"/>
        <v>50</v>
      </c>
      <c r="K55" s="138">
        <f t="shared" si="1"/>
        <v>50</v>
      </c>
      <c r="L55" s="139" t="s">
        <v>24</v>
      </c>
    </row>
    <row r="56" spans="1:12" s="45" customFormat="1" x14ac:dyDescent="0.15">
      <c r="A56" s="17">
        <v>198</v>
      </c>
      <c r="B56" s="140" t="s">
        <v>320</v>
      </c>
      <c r="C56" s="141" t="s">
        <v>273</v>
      </c>
      <c r="D56" s="141" t="s">
        <v>472</v>
      </c>
      <c r="E56" s="142">
        <v>400</v>
      </c>
      <c r="F56" s="145" t="s">
        <v>23</v>
      </c>
      <c r="G56" s="138">
        <v>5000</v>
      </c>
      <c r="H56" s="143">
        <v>0.05</v>
      </c>
      <c r="I56" s="138">
        <f t="shared" si="5"/>
        <v>250</v>
      </c>
      <c r="J56" s="138">
        <f t="shared" si="6"/>
        <v>525</v>
      </c>
      <c r="K56" s="138">
        <f t="shared" si="1"/>
        <v>775</v>
      </c>
      <c r="L56" s="139" t="s">
        <v>24</v>
      </c>
    </row>
    <row r="57" spans="1:12" s="45" customFormat="1" x14ac:dyDescent="0.15">
      <c r="A57" s="17">
        <v>199</v>
      </c>
      <c r="B57" s="27" t="s">
        <v>539</v>
      </c>
      <c r="C57" s="28" t="s">
        <v>322</v>
      </c>
      <c r="D57" s="28" t="s">
        <v>472</v>
      </c>
      <c r="E57" s="29">
        <v>3000</v>
      </c>
      <c r="F57" s="40" t="s">
        <v>23</v>
      </c>
      <c r="G57" s="25">
        <v>180</v>
      </c>
      <c r="H57" s="32">
        <v>0.2</v>
      </c>
      <c r="I57" s="25">
        <f t="shared" si="5"/>
        <v>36</v>
      </c>
      <c r="J57" s="25">
        <f t="shared" si="6"/>
        <v>21.6</v>
      </c>
      <c r="K57" s="25">
        <f t="shared" si="1"/>
        <v>57.6</v>
      </c>
      <c r="L57" s="26" t="s">
        <v>24</v>
      </c>
    </row>
    <row r="58" spans="1:12" s="45" customFormat="1" ht="11.25" customHeight="1" thickBot="1" x14ac:dyDescent="0.2">
      <c r="A58" s="17">
        <v>200</v>
      </c>
      <c r="B58" s="27" t="s">
        <v>323</v>
      </c>
      <c r="C58" s="28" t="s">
        <v>54</v>
      </c>
      <c r="D58" s="28" t="s">
        <v>472</v>
      </c>
      <c r="E58" s="29">
        <v>30000</v>
      </c>
      <c r="F58" s="40" t="s">
        <v>23</v>
      </c>
      <c r="G58" s="25">
        <v>3000</v>
      </c>
      <c r="H58" s="32">
        <v>0.2</v>
      </c>
      <c r="I58" s="39">
        <f t="shared" si="5"/>
        <v>600</v>
      </c>
      <c r="J58" s="25">
        <f t="shared" si="6"/>
        <v>360</v>
      </c>
      <c r="K58" s="25">
        <f t="shared" si="1"/>
        <v>960</v>
      </c>
      <c r="L58" s="26" t="s">
        <v>24</v>
      </c>
    </row>
    <row r="59" spans="1:12" ht="13.5" thickBot="1" x14ac:dyDescent="0.2">
      <c r="A59" s="158"/>
      <c r="B59" s="159" t="s">
        <v>399</v>
      </c>
      <c r="C59" s="56"/>
      <c r="D59" s="57"/>
      <c r="E59" s="58">
        <f>SUM(E9:E58)</f>
        <v>469380</v>
      </c>
      <c r="F59" s="59"/>
      <c r="G59" s="58">
        <f>SUM(G9:G58)</f>
        <v>1205181</v>
      </c>
      <c r="H59" s="60"/>
      <c r="I59" s="58">
        <f>SUM(I9:I58)</f>
        <v>46373.5</v>
      </c>
      <c r="J59" s="58">
        <f>SUM(J9:J58)</f>
        <v>83205.350000000006</v>
      </c>
      <c r="K59" s="58">
        <f>SUM(K9:K58)</f>
        <v>129578.85</v>
      </c>
      <c r="L59" s="61"/>
    </row>
    <row r="60" spans="1:12" ht="13.5" thickBot="1" x14ac:dyDescent="0.2">
      <c r="A60" s="160"/>
      <c r="B60" s="161" t="s">
        <v>400</v>
      </c>
      <c r="C60" s="64"/>
      <c r="D60" s="65"/>
      <c r="E60" s="68">
        <f>E59+'LAMPIRAN A2-B'!E60</f>
        <v>1492920</v>
      </c>
      <c r="F60" s="67"/>
      <c r="G60" s="68">
        <f>G59+'LAMPIRAN A2-B'!G60</f>
        <v>9779231</v>
      </c>
      <c r="H60" s="68"/>
      <c r="I60" s="68">
        <f>I59+'LAMPIRAN A2-B'!I60</f>
        <v>566211</v>
      </c>
      <c r="J60" s="68">
        <f>J59+'LAMPIRAN A2-B'!J60</f>
        <v>403527.69999999995</v>
      </c>
      <c r="K60" s="68">
        <f>K59+'LAMPIRAN A2-B'!K60</f>
        <v>969738.7</v>
      </c>
      <c r="L60" s="69"/>
    </row>
    <row r="61" spans="1:12" x14ac:dyDescent="0.15">
      <c r="A61" t="s">
        <v>401</v>
      </c>
      <c r="B61" s="70"/>
      <c r="C61" s="71"/>
      <c r="D61" s="72"/>
      <c r="E61" s="73"/>
      <c r="F61" s="71"/>
      <c r="G61" s="74"/>
      <c r="H61" s="71"/>
      <c r="I61" s="74"/>
      <c r="K61" s="16"/>
      <c r="L61" s="16"/>
    </row>
    <row r="62" spans="1:12" x14ac:dyDescent="0.15">
      <c r="F62"/>
      <c r="K62" s="16"/>
      <c r="L62" s="16"/>
    </row>
    <row r="63" spans="1:12" x14ac:dyDescent="0.15">
      <c r="F63"/>
      <c r="J63" s="74" t="s">
        <v>402</v>
      </c>
      <c r="K63" s="16"/>
      <c r="L63" s="16"/>
    </row>
    <row r="64" spans="1:12" x14ac:dyDescent="0.15">
      <c r="F64"/>
    </row>
    <row r="65" spans="1:12" x14ac:dyDescent="0.15">
      <c r="A65" s="75" t="s">
        <v>403</v>
      </c>
      <c r="B65" s="75"/>
      <c r="C65" s="75"/>
      <c r="E65" s="71"/>
      <c r="F65" s="71"/>
      <c r="G65" s="71"/>
    </row>
    <row r="66" spans="1:12" x14ac:dyDescent="0.15">
      <c r="E66" s="71"/>
      <c r="F66" s="71"/>
      <c r="G66" s="71"/>
      <c r="J66" s="75"/>
      <c r="K66" s="75"/>
      <c r="L66" s="75"/>
    </row>
    <row r="67" spans="1:12" x14ac:dyDescent="0.15">
      <c r="A67" t="s">
        <v>404</v>
      </c>
      <c r="D67" s="71"/>
      <c r="E67" s="71"/>
      <c r="F67" s="71"/>
      <c r="G67" s="71"/>
      <c r="J67" t="s">
        <v>405</v>
      </c>
    </row>
    <row r="68" spans="1:12" x14ac:dyDescent="0.15">
      <c r="A68" t="s">
        <v>406</v>
      </c>
      <c r="J68" t="s">
        <v>434</v>
      </c>
    </row>
    <row r="69" spans="1:12" x14ac:dyDescent="0.15">
      <c r="F69"/>
    </row>
    <row r="70" spans="1:12" x14ac:dyDescent="0.15">
      <c r="F70"/>
    </row>
    <row r="71" spans="1:12" x14ac:dyDescent="0.15">
      <c r="F71"/>
    </row>
  </sheetData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rintOptions horizontalCentered="1"/>
  <pageMargins left="0" right="0" top="0.25" bottom="0" header="0" footer="0"/>
  <pageSetup paperSize="9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7691-B7D1-49A9-ABCA-3732D84943CE}">
  <dimension ref="A1:N69"/>
  <sheetViews>
    <sheetView view="pageBreakPreview" topLeftCell="A36" zoomScaleNormal="100" zoomScaleSheetLayoutView="100" workbookViewId="0">
      <selection activeCell="D61" sqref="D61"/>
    </sheetView>
  </sheetViews>
  <sheetFormatPr defaultRowHeight="12.75" x14ac:dyDescent="0.15"/>
  <cols>
    <col min="1" max="1" width="4.71875" customWidth="1"/>
    <col min="2" max="2" width="38.97265625" customWidth="1"/>
    <col min="3" max="3" width="17.2578125" customWidth="1"/>
    <col min="4" max="4" width="18.47265625" customWidth="1"/>
    <col min="5" max="5" width="17.2578125" customWidth="1"/>
    <col min="6" max="6" width="12" style="2" customWidth="1"/>
    <col min="7" max="9" width="16.046875" customWidth="1"/>
    <col min="10" max="10" width="13.75390625" customWidth="1"/>
    <col min="11" max="11" width="12.67578125" customWidth="1"/>
    <col min="12" max="12" width="25.890625" bestFit="1" customWidth="1"/>
    <col min="257" max="257" width="4.71875" customWidth="1"/>
    <col min="258" max="258" width="38.97265625" customWidth="1"/>
    <col min="259" max="259" width="17.2578125" customWidth="1"/>
    <col min="260" max="260" width="18.47265625" customWidth="1"/>
    <col min="261" max="261" width="17.2578125" customWidth="1"/>
    <col min="262" max="262" width="12" customWidth="1"/>
    <col min="263" max="265" width="16.046875" customWidth="1"/>
    <col min="266" max="266" width="13.75390625" customWidth="1"/>
    <col min="267" max="267" width="12.67578125" customWidth="1"/>
    <col min="268" max="268" width="23.4609375" customWidth="1"/>
    <col min="513" max="513" width="4.71875" customWidth="1"/>
    <col min="514" max="514" width="38.97265625" customWidth="1"/>
    <col min="515" max="515" width="17.2578125" customWidth="1"/>
    <col min="516" max="516" width="18.47265625" customWidth="1"/>
    <col min="517" max="517" width="17.2578125" customWidth="1"/>
    <col min="518" max="518" width="12" customWidth="1"/>
    <col min="519" max="521" width="16.046875" customWidth="1"/>
    <col min="522" max="522" width="13.75390625" customWidth="1"/>
    <col min="523" max="523" width="12.67578125" customWidth="1"/>
    <col min="524" max="524" width="23.4609375" customWidth="1"/>
    <col min="769" max="769" width="4.71875" customWidth="1"/>
    <col min="770" max="770" width="38.97265625" customWidth="1"/>
    <col min="771" max="771" width="17.2578125" customWidth="1"/>
    <col min="772" max="772" width="18.47265625" customWidth="1"/>
    <col min="773" max="773" width="17.2578125" customWidth="1"/>
    <col min="774" max="774" width="12" customWidth="1"/>
    <col min="775" max="777" width="16.046875" customWidth="1"/>
    <col min="778" max="778" width="13.75390625" customWidth="1"/>
    <col min="779" max="779" width="12.67578125" customWidth="1"/>
    <col min="780" max="780" width="23.4609375" customWidth="1"/>
    <col min="1025" max="1025" width="4.71875" customWidth="1"/>
    <col min="1026" max="1026" width="38.97265625" customWidth="1"/>
    <col min="1027" max="1027" width="17.2578125" customWidth="1"/>
    <col min="1028" max="1028" width="18.47265625" customWidth="1"/>
    <col min="1029" max="1029" width="17.2578125" customWidth="1"/>
    <col min="1030" max="1030" width="12" customWidth="1"/>
    <col min="1031" max="1033" width="16.046875" customWidth="1"/>
    <col min="1034" max="1034" width="13.75390625" customWidth="1"/>
    <col min="1035" max="1035" width="12.67578125" customWidth="1"/>
    <col min="1036" max="1036" width="23.4609375" customWidth="1"/>
    <col min="1281" max="1281" width="4.71875" customWidth="1"/>
    <col min="1282" max="1282" width="38.97265625" customWidth="1"/>
    <col min="1283" max="1283" width="17.2578125" customWidth="1"/>
    <col min="1284" max="1284" width="18.47265625" customWidth="1"/>
    <col min="1285" max="1285" width="17.2578125" customWidth="1"/>
    <col min="1286" max="1286" width="12" customWidth="1"/>
    <col min="1287" max="1289" width="16.046875" customWidth="1"/>
    <col min="1290" max="1290" width="13.75390625" customWidth="1"/>
    <col min="1291" max="1291" width="12.67578125" customWidth="1"/>
    <col min="1292" max="1292" width="23.4609375" customWidth="1"/>
    <col min="1537" max="1537" width="4.71875" customWidth="1"/>
    <col min="1538" max="1538" width="38.97265625" customWidth="1"/>
    <col min="1539" max="1539" width="17.2578125" customWidth="1"/>
    <col min="1540" max="1540" width="18.47265625" customWidth="1"/>
    <col min="1541" max="1541" width="17.2578125" customWidth="1"/>
    <col min="1542" max="1542" width="12" customWidth="1"/>
    <col min="1543" max="1545" width="16.046875" customWidth="1"/>
    <col min="1546" max="1546" width="13.75390625" customWidth="1"/>
    <col min="1547" max="1547" width="12.67578125" customWidth="1"/>
    <col min="1548" max="1548" width="23.4609375" customWidth="1"/>
    <col min="1793" max="1793" width="4.71875" customWidth="1"/>
    <col min="1794" max="1794" width="38.97265625" customWidth="1"/>
    <col min="1795" max="1795" width="17.2578125" customWidth="1"/>
    <col min="1796" max="1796" width="18.47265625" customWidth="1"/>
    <col min="1797" max="1797" width="17.2578125" customWidth="1"/>
    <col min="1798" max="1798" width="12" customWidth="1"/>
    <col min="1799" max="1801" width="16.046875" customWidth="1"/>
    <col min="1802" max="1802" width="13.75390625" customWidth="1"/>
    <col min="1803" max="1803" width="12.67578125" customWidth="1"/>
    <col min="1804" max="1804" width="23.4609375" customWidth="1"/>
    <col min="2049" max="2049" width="4.71875" customWidth="1"/>
    <col min="2050" max="2050" width="38.97265625" customWidth="1"/>
    <col min="2051" max="2051" width="17.2578125" customWidth="1"/>
    <col min="2052" max="2052" width="18.47265625" customWidth="1"/>
    <col min="2053" max="2053" width="17.2578125" customWidth="1"/>
    <col min="2054" max="2054" width="12" customWidth="1"/>
    <col min="2055" max="2057" width="16.046875" customWidth="1"/>
    <col min="2058" max="2058" width="13.75390625" customWidth="1"/>
    <col min="2059" max="2059" width="12.67578125" customWidth="1"/>
    <col min="2060" max="2060" width="23.4609375" customWidth="1"/>
    <col min="2305" max="2305" width="4.71875" customWidth="1"/>
    <col min="2306" max="2306" width="38.97265625" customWidth="1"/>
    <col min="2307" max="2307" width="17.2578125" customWidth="1"/>
    <col min="2308" max="2308" width="18.47265625" customWidth="1"/>
    <col min="2309" max="2309" width="17.2578125" customWidth="1"/>
    <col min="2310" max="2310" width="12" customWidth="1"/>
    <col min="2311" max="2313" width="16.046875" customWidth="1"/>
    <col min="2314" max="2314" width="13.75390625" customWidth="1"/>
    <col min="2315" max="2315" width="12.67578125" customWidth="1"/>
    <col min="2316" max="2316" width="23.4609375" customWidth="1"/>
    <col min="2561" max="2561" width="4.71875" customWidth="1"/>
    <col min="2562" max="2562" width="38.97265625" customWidth="1"/>
    <col min="2563" max="2563" width="17.2578125" customWidth="1"/>
    <col min="2564" max="2564" width="18.47265625" customWidth="1"/>
    <col min="2565" max="2565" width="17.2578125" customWidth="1"/>
    <col min="2566" max="2566" width="12" customWidth="1"/>
    <col min="2567" max="2569" width="16.046875" customWidth="1"/>
    <col min="2570" max="2570" width="13.75390625" customWidth="1"/>
    <col min="2571" max="2571" width="12.67578125" customWidth="1"/>
    <col min="2572" max="2572" width="23.4609375" customWidth="1"/>
    <col min="2817" max="2817" width="4.71875" customWidth="1"/>
    <col min="2818" max="2818" width="38.97265625" customWidth="1"/>
    <col min="2819" max="2819" width="17.2578125" customWidth="1"/>
    <col min="2820" max="2820" width="18.47265625" customWidth="1"/>
    <col min="2821" max="2821" width="17.2578125" customWidth="1"/>
    <col min="2822" max="2822" width="12" customWidth="1"/>
    <col min="2823" max="2825" width="16.046875" customWidth="1"/>
    <col min="2826" max="2826" width="13.75390625" customWidth="1"/>
    <col min="2827" max="2827" width="12.67578125" customWidth="1"/>
    <col min="2828" max="2828" width="23.4609375" customWidth="1"/>
    <col min="3073" max="3073" width="4.71875" customWidth="1"/>
    <col min="3074" max="3074" width="38.97265625" customWidth="1"/>
    <col min="3075" max="3075" width="17.2578125" customWidth="1"/>
    <col min="3076" max="3076" width="18.47265625" customWidth="1"/>
    <col min="3077" max="3077" width="17.2578125" customWidth="1"/>
    <col min="3078" max="3078" width="12" customWidth="1"/>
    <col min="3079" max="3081" width="16.046875" customWidth="1"/>
    <col min="3082" max="3082" width="13.75390625" customWidth="1"/>
    <col min="3083" max="3083" width="12.67578125" customWidth="1"/>
    <col min="3084" max="3084" width="23.4609375" customWidth="1"/>
    <col min="3329" max="3329" width="4.71875" customWidth="1"/>
    <col min="3330" max="3330" width="38.97265625" customWidth="1"/>
    <col min="3331" max="3331" width="17.2578125" customWidth="1"/>
    <col min="3332" max="3332" width="18.47265625" customWidth="1"/>
    <col min="3333" max="3333" width="17.2578125" customWidth="1"/>
    <col min="3334" max="3334" width="12" customWidth="1"/>
    <col min="3335" max="3337" width="16.046875" customWidth="1"/>
    <col min="3338" max="3338" width="13.75390625" customWidth="1"/>
    <col min="3339" max="3339" width="12.67578125" customWidth="1"/>
    <col min="3340" max="3340" width="23.4609375" customWidth="1"/>
    <col min="3585" max="3585" width="4.71875" customWidth="1"/>
    <col min="3586" max="3586" width="38.97265625" customWidth="1"/>
    <col min="3587" max="3587" width="17.2578125" customWidth="1"/>
    <col min="3588" max="3588" width="18.47265625" customWidth="1"/>
    <col min="3589" max="3589" width="17.2578125" customWidth="1"/>
    <col min="3590" max="3590" width="12" customWidth="1"/>
    <col min="3591" max="3593" width="16.046875" customWidth="1"/>
    <col min="3594" max="3594" width="13.75390625" customWidth="1"/>
    <col min="3595" max="3595" width="12.67578125" customWidth="1"/>
    <col min="3596" max="3596" width="23.4609375" customWidth="1"/>
    <col min="3841" max="3841" width="4.71875" customWidth="1"/>
    <col min="3842" max="3842" width="38.97265625" customWidth="1"/>
    <col min="3843" max="3843" width="17.2578125" customWidth="1"/>
    <col min="3844" max="3844" width="18.47265625" customWidth="1"/>
    <col min="3845" max="3845" width="17.2578125" customWidth="1"/>
    <col min="3846" max="3846" width="12" customWidth="1"/>
    <col min="3847" max="3849" width="16.046875" customWidth="1"/>
    <col min="3850" max="3850" width="13.75390625" customWidth="1"/>
    <col min="3851" max="3851" width="12.67578125" customWidth="1"/>
    <col min="3852" max="3852" width="23.4609375" customWidth="1"/>
    <col min="4097" max="4097" width="4.71875" customWidth="1"/>
    <col min="4098" max="4098" width="38.97265625" customWidth="1"/>
    <col min="4099" max="4099" width="17.2578125" customWidth="1"/>
    <col min="4100" max="4100" width="18.47265625" customWidth="1"/>
    <col min="4101" max="4101" width="17.2578125" customWidth="1"/>
    <col min="4102" max="4102" width="12" customWidth="1"/>
    <col min="4103" max="4105" width="16.046875" customWidth="1"/>
    <col min="4106" max="4106" width="13.75390625" customWidth="1"/>
    <col min="4107" max="4107" width="12.67578125" customWidth="1"/>
    <col min="4108" max="4108" width="23.4609375" customWidth="1"/>
    <col min="4353" max="4353" width="4.71875" customWidth="1"/>
    <col min="4354" max="4354" width="38.97265625" customWidth="1"/>
    <col min="4355" max="4355" width="17.2578125" customWidth="1"/>
    <col min="4356" max="4356" width="18.47265625" customWidth="1"/>
    <col min="4357" max="4357" width="17.2578125" customWidth="1"/>
    <col min="4358" max="4358" width="12" customWidth="1"/>
    <col min="4359" max="4361" width="16.046875" customWidth="1"/>
    <col min="4362" max="4362" width="13.75390625" customWidth="1"/>
    <col min="4363" max="4363" width="12.67578125" customWidth="1"/>
    <col min="4364" max="4364" width="23.4609375" customWidth="1"/>
    <col min="4609" max="4609" width="4.71875" customWidth="1"/>
    <col min="4610" max="4610" width="38.97265625" customWidth="1"/>
    <col min="4611" max="4611" width="17.2578125" customWidth="1"/>
    <col min="4612" max="4612" width="18.47265625" customWidth="1"/>
    <col min="4613" max="4613" width="17.2578125" customWidth="1"/>
    <col min="4614" max="4614" width="12" customWidth="1"/>
    <col min="4615" max="4617" width="16.046875" customWidth="1"/>
    <col min="4618" max="4618" width="13.75390625" customWidth="1"/>
    <col min="4619" max="4619" width="12.67578125" customWidth="1"/>
    <col min="4620" max="4620" width="23.4609375" customWidth="1"/>
    <col min="4865" max="4865" width="4.71875" customWidth="1"/>
    <col min="4866" max="4866" width="38.97265625" customWidth="1"/>
    <col min="4867" max="4867" width="17.2578125" customWidth="1"/>
    <col min="4868" max="4868" width="18.47265625" customWidth="1"/>
    <col min="4869" max="4869" width="17.2578125" customWidth="1"/>
    <col min="4870" max="4870" width="12" customWidth="1"/>
    <col min="4871" max="4873" width="16.046875" customWidth="1"/>
    <col min="4874" max="4874" width="13.75390625" customWidth="1"/>
    <col min="4875" max="4875" width="12.67578125" customWidth="1"/>
    <col min="4876" max="4876" width="23.4609375" customWidth="1"/>
    <col min="5121" max="5121" width="4.71875" customWidth="1"/>
    <col min="5122" max="5122" width="38.97265625" customWidth="1"/>
    <col min="5123" max="5123" width="17.2578125" customWidth="1"/>
    <col min="5124" max="5124" width="18.47265625" customWidth="1"/>
    <col min="5125" max="5125" width="17.2578125" customWidth="1"/>
    <col min="5126" max="5126" width="12" customWidth="1"/>
    <col min="5127" max="5129" width="16.046875" customWidth="1"/>
    <col min="5130" max="5130" width="13.75390625" customWidth="1"/>
    <col min="5131" max="5131" width="12.67578125" customWidth="1"/>
    <col min="5132" max="5132" width="23.4609375" customWidth="1"/>
    <col min="5377" max="5377" width="4.71875" customWidth="1"/>
    <col min="5378" max="5378" width="38.97265625" customWidth="1"/>
    <col min="5379" max="5379" width="17.2578125" customWidth="1"/>
    <col min="5380" max="5380" width="18.47265625" customWidth="1"/>
    <col min="5381" max="5381" width="17.2578125" customWidth="1"/>
    <col min="5382" max="5382" width="12" customWidth="1"/>
    <col min="5383" max="5385" width="16.046875" customWidth="1"/>
    <col min="5386" max="5386" width="13.75390625" customWidth="1"/>
    <col min="5387" max="5387" width="12.67578125" customWidth="1"/>
    <col min="5388" max="5388" width="23.4609375" customWidth="1"/>
    <col min="5633" max="5633" width="4.71875" customWidth="1"/>
    <col min="5634" max="5634" width="38.97265625" customWidth="1"/>
    <col min="5635" max="5635" width="17.2578125" customWidth="1"/>
    <col min="5636" max="5636" width="18.47265625" customWidth="1"/>
    <col min="5637" max="5637" width="17.2578125" customWidth="1"/>
    <col min="5638" max="5638" width="12" customWidth="1"/>
    <col min="5639" max="5641" width="16.046875" customWidth="1"/>
    <col min="5642" max="5642" width="13.75390625" customWidth="1"/>
    <col min="5643" max="5643" width="12.67578125" customWidth="1"/>
    <col min="5644" max="5644" width="23.4609375" customWidth="1"/>
    <col min="5889" max="5889" width="4.71875" customWidth="1"/>
    <col min="5890" max="5890" width="38.97265625" customWidth="1"/>
    <col min="5891" max="5891" width="17.2578125" customWidth="1"/>
    <col min="5892" max="5892" width="18.47265625" customWidth="1"/>
    <col min="5893" max="5893" width="17.2578125" customWidth="1"/>
    <col min="5894" max="5894" width="12" customWidth="1"/>
    <col min="5895" max="5897" width="16.046875" customWidth="1"/>
    <col min="5898" max="5898" width="13.75390625" customWidth="1"/>
    <col min="5899" max="5899" width="12.67578125" customWidth="1"/>
    <col min="5900" max="5900" width="23.4609375" customWidth="1"/>
    <col min="6145" max="6145" width="4.71875" customWidth="1"/>
    <col min="6146" max="6146" width="38.97265625" customWidth="1"/>
    <col min="6147" max="6147" width="17.2578125" customWidth="1"/>
    <col min="6148" max="6148" width="18.47265625" customWidth="1"/>
    <col min="6149" max="6149" width="17.2578125" customWidth="1"/>
    <col min="6150" max="6150" width="12" customWidth="1"/>
    <col min="6151" max="6153" width="16.046875" customWidth="1"/>
    <col min="6154" max="6154" width="13.75390625" customWidth="1"/>
    <col min="6155" max="6155" width="12.67578125" customWidth="1"/>
    <col min="6156" max="6156" width="23.4609375" customWidth="1"/>
    <col min="6401" max="6401" width="4.71875" customWidth="1"/>
    <col min="6402" max="6402" width="38.97265625" customWidth="1"/>
    <col min="6403" max="6403" width="17.2578125" customWidth="1"/>
    <col min="6404" max="6404" width="18.47265625" customWidth="1"/>
    <col min="6405" max="6405" width="17.2578125" customWidth="1"/>
    <col min="6406" max="6406" width="12" customWidth="1"/>
    <col min="6407" max="6409" width="16.046875" customWidth="1"/>
    <col min="6410" max="6410" width="13.75390625" customWidth="1"/>
    <col min="6411" max="6411" width="12.67578125" customWidth="1"/>
    <col min="6412" max="6412" width="23.4609375" customWidth="1"/>
    <col min="6657" max="6657" width="4.71875" customWidth="1"/>
    <col min="6658" max="6658" width="38.97265625" customWidth="1"/>
    <col min="6659" max="6659" width="17.2578125" customWidth="1"/>
    <col min="6660" max="6660" width="18.47265625" customWidth="1"/>
    <col min="6661" max="6661" width="17.2578125" customWidth="1"/>
    <col min="6662" max="6662" width="12" customWidth="1"/>
    <col min="6663" max="6665" width="16.046875" customWidth="1"/>
    <col min="6666" max="6666" width="13.75390625" customWidth="1"/>
    <col min="6667" max="6667" width="12.67578125" customWidth="1"/>
    <col min="6668" max="6668" width="23.4609375" customWidth="1"/>
    <col min="6913" max="6913" width="4.71875" customWidth="1"/>
    <col min="6914" max="6914" width="38.97265625" customWidth="1"/>
    <col min="6915" max="6915" width="17.2578125" customWidth="1"/>
    <col min="6916" max="6916" width="18.47265625" customWidth="1"/>
    <col min="6917" max="6917" width="17.2578125" customWidth="1"/>
    <col min="6918" max="6918" width="12" customWidth="1"/>
    <col min="6919" max="6921" width="16.046875" customWidth="1"/>
    <col min="6922" max="6922" width="13.75390625" customWidth="1"/>
    <col min="6923" max="6923" width="12.67578125" customWidth="1"/>
    <col min="6924" max="6924" width="23.4609375" customWidth="1"/>
    <col min="7169" max="7169" width="4.71875" customWidth="1"/>
    <col min="7170" max="7170" width="38.97265625" customWidth="1"/>
    <col min="7171" max="7171" width="17.2578125" customWidth="1"/>
    <col min="7172" max="7172" width="18.47265625" customWidth="1"/>
    <col min="7173" max="7173" width="17.2578125" customWidth="1"/>
    <col min="7174" max="7174" width="12" customWidth="1"/>
    <col min="7175" max="7177" width="16.046875" customWidth="1"/>
    <col min="7178" max="7178" width="13.75390625" customWidth="1"/>
    <col min="7179" max="7179" width="12.67578125" customWidth="1"/>
    <col min="7180" max="7180" width="23.4609375" customWidth="1"/>
    <col min="7425" max="7425" width="4.71875" customWidth="1"/>
    <col min="7426" max="7426" width="38.97265625" customWidth="1"/>
    <col min="7427" max="7427" width="17.2578125" customWidth="1"/>
    <col min="7428" max="7428" width="18.47265625" customWidth="1"/>
    <col min="7429" max="7429" width="17.2578125" customWidth="1"/>
    <col min="7430" max="7430" width="12" customWidth="1"/>
    <col min="7431" max="7433" width="16.046875" customWidth="1"/>
    <col min="7434" max="7434" width="13.75390625" customWidth="1"/>
    <col min="7435" max="7435" width="12.67578125" customWidth="1"/>
    <col min="7436" max="7436" width="23.4609375" customWidth="1"/>
    <col min="7681" max="7681" width="4.71875" customWidth="1"/>
    <col min="7682" max="7682" width="38.97265625" customWidth="1"/>
    <col min="7683" max="7683" width="17.2578125" customWidth="1"/>
    <col min="7684" max="7684" width="18.47265625" customWidth="1"/>
    <col min="7685" max="7685" width="17.2578125" customWidth="1"/>
    <col min="7686" max="7686" width="12" customWidth="1"/>
    <col min="7687" max="7689" width="16.046875" customWidth="1"/>
    <col min="7690" max="7690" width="13.75390625" customWidth="1"/>
    <col min="7691" max="7691" width="12.67578125" customWidth="1"/>
    <col min="7692" max="7692" width="23.4609375" customWidth="1"/>
    <col min="7937" max="7937" width="4.71875" customWidth="1"/>
    <col min="7938" max="7938" width="38.97265625" customWidth="1"/>
    <col min="7939" max="7939" width="17.2578125" customWidth="1"/>
    <col min="7940" max="7940" width="18.47265625" customWidth="1"/>
    <col min="7941" max="7941" width="17.2578125" customWidth="1"/>
    <col min="7942" max="7942" width="12" customWidth="1"/>
    <col min="7943" max="7945" width="16.046875" customWidth="1"/>
    <col min="7946" max="7946" width="13.75390625" customWidth="1"/>
    <col min="7947" max="7947" width="12.67578125" customWidth="1"/>
    <col min="7948" max="7948" width="23.4609375" customWidth="1"/>
    <col min="8193" max="8193" width="4.71875" customWidth="1"/>
    <col min="8194" max="8194" width="38.97265625" customWidth="1"/>
    <col min="8195" max="8195" width="17.2578125" customWidth="1"/>
    <col min="8196" max="8196" width="18.47265625" customWidth="1"/>
    <col min="8197" max="8197" width="17.2578125" customWidth="1"/>
    <col min="8198" max="8198" width="12" customWidth="1"/>
    <col min="8199" max="8201" width="16.046875" customWidth="1"/>
    <col min="8202" max="8202" width="13.75390625" customWidth="1"/>
    <col min="8203" max="8203" width="12.67578125" customWidth="1"/>
    <col min="8204" max="8204" width="23.4609375" customWidth="1"/>
    <col min="8449" max="8449" width="4.71875" customWidth="1"/>
    <col min="8450" max="8450" width="38.97265625" customWidth="1"/>
    <col min="8451" max="8451" width="17.2578125" customWidth="1"/>
    <col min="8452" max="8452" width="18.47265625" customWidth="1"/>
    <col min="8453" max="8453" width="17.2578125" customWidth="1"/>
    <col min="8454" max="8454" width="12" customWidth="1"/>
    <col min="8455" max="8457" width="16.046875" customWidth="1"/>
    <col min="8458" max="8458" width="13.75390625" customWidth="1"/>
    <col min="8459" max="8459" width="12.67578125" customWidth="1"/>
    <col min="8460" max="8460" width="23.4609375" customWidth="1"/>
    <col min="8705" max="8705" width="4.71875" customWidth="1"/>
    <col min="8706" max="8706" width="38.97265625" customWidth="1"/>
    <col min="8707" max="8707" width="17.2578125" customWidth="1"/>
    <col min="8708" max="8708" width="18.47265625" customWidth="1"/>
    <col min="8709" max="8709" width="17.2578125" customWidth="1"/>
    <col min="8710" max="8710" width="12" customWidth="1"/>
    <col min="8711" max="8713" width="16.046875" customWidth="1"/>
    <col min="8714" max="8714" width="13.75390625" customWidth="1"/>
    <col min="8715" max="8715" width="12.67578125" customWidth="1"/>
    <col min="8716" max="8716" width="23.4609375" customWidth="1"/>
    <col min="8961" max="8961" width="4.71875" customWidth="1"/>
    <col min="8962" max="8962" width="38.97265625" customWidth="1"/>
    <col min="8963" max="8963" width="17.2578125" customWidth="1"/>
    <col min="8964" max="8964" width="18.47265625" customWidth="1"/>
    <col min="8965" max="8965" width="17.2578125" customWidth="1"/>
    <col min="8966" max="8966" width="12" customWidth="1"/>
    <col min="8967" max="8969" width="16.046875" customWidth="1"/>
    <col min="8970" max="8970" width="13.75390625" customWidth="1"/>
    <col min="8971" max="8971" width="12.67578125" customWidth="1"/>
    <col min="8972" max="8972" width="23.4609375" customWidth="1"/>
    <col min="9217" max="9217" width="4.71875" customWidth="1"/>
    <col min="9218" max="9218" width="38.97265625" customWidth="1"/>
    <col min="9219" max="9219" width="17.2578125" customWidth="1"/>
    <col min="9220" max="9220" width="18.47265625" customWidth="1"/>
    <col min="9221" max="9221" width="17.2578125" customWidth="1"/>
    <col min="9222" max="9222" width="12" customWidth="1"/>
    <col min="9223" max="9225" width="16.046875" customWidth="1"/>
    <col min="9226" max="9226" width="13.75390625" customWidth="1"/>
    <col min="9227" max="9227" width="12.67578125" customWidth="1"/>
    <col min="9228" max="9228" width="23.4609375" customWidth="1"/>
    <col min="9473" max="9473" width="4.71875" customWidth="1"/>
    <col min="9474" max="9474" width="38.97265625" customWidth="1"/>
    <col min="9475" max="9475" width="17.2578125" customWidth="1"/>
    <col min="9476" max="9476" width="18.47265625" customWidth="1"/>
    <col min="9477" max="9477" width="17.2578125" customWidth="1"/>
    <col min="9478" max="9478" width="12" customWidth="1"/>
    <col min="9479" max="9481" width="16.046875" customWidth="1"/>
    <col min="9482" max="9482" width="13.75390625" customWidth="1"/>
    <col min="9483" max="9483" width="12.67578125" customWidth="1"/>
    <col min="9484" max="9484" width="23.4609375" customWidth="1"/>
    <col min="9729" max="9729" width="4.71875" customWidth="1"/>
    <col min="9730" max="9730" width="38.97265625" customWidth="1"/>
    <col min="9731" max="9731" width="17.2578125" customWidth="1"/>
    <col min="9732" max="9732" width="18.47265625" customWidth="1"/>
    <col min="9733" max="9733" width="17.2578125" customWidth="1"/>
    <col min="9734" max="9734" width="12" customWidth="1"/>
    <col min="9735" max="9737" width="16.046875" customWidth="1"/>
    <col min="9738" max="9738" width="13.75390625" customWidth="1"/>
    <col min="9739" max="9739" width="12.67578125" customWidth="1"/>
    <col min="9740" max="9740" width="23.4609375" customWidth="1"/>
    <col min="9985" max="9985" width="4.71875" customWidth="1"/>
    <col min="9986" max="9986" width="38.97265625" customWidth="1"/>
    <col min="9987" max="9987" width="17.2578125" customWidth="1"/>
    <col min="9988" max="9988" width="18.47265625" customWidth="1"/>
    <col min="9989" max="9989" width="17.2578125" customWidth="1"/>
    <col min="9990" max="9990" width="12" customWidth="1"/>
    <col min="9991" max="9993" width="16.046875" customWidth="1"/>
    <col min="9994" max="9994" width="13.75390625" customWidth="1"/>
    <col min="9995" max="9995" width="12.67578125" customWidth="1"/>
    <col min="9996" max="9996" width="23.4609375" customWidth="1"/>
    <col min="10241" max="10241" width="4.71875" customWidth="1"/>
    <col min="10242" max="10242" width="38.97265625" customWidth="1"/>
    <col min="10243" max="10243" width="17.2578125" customWidth="1"/>
    <col min="10244" max="10244" width="18.47265625" customWidth="1"/>
    <col min="10245" max="10245" width="17.2578125" customWidth="1"/>
    <col min="10246" max="10246" width="12" customWidth="1"/>
    <col min="10247" max="10249" width="16.046875" customWidth="1"/>
    <col min="10250" max="10250" width="13.75390625" customWidth="1"/>
    <col min="10251" max="10251" width="12.67578125" customWidth="1"/>
    <col min="10252" max="10252" width="23.4609375" customWidth="1"/>
    <col min="10497" max="10497" width="4.71875" customWidth="1"/>
    <col min="10498" max="10498" width="38.97265625" customWidth="1"/>
    <col min="10499" max="10499" width="17.2578125" customWidth="1"/>
    <col min="10500" max="10500" width="18.47265625" customWidth="1"/>
    <col min="10501" max="10501" width="17.2578125" customWidth="1"/>
    <col min="10502" max="10502" width="12" customWidth="1"/>
    <col min="10503" max="10505" width="16.046875" customWidth="1"/>
    <col min="10506" max="10506" width="13.75390625" customWidth="1"/>
    <col min="10507" max="10507" width="12.67578125" customWidth="1"/>
    <col min="10508" max="10508" width="23.4609375" customWidth="1"/>
    <col min="10753" max="10753" width="4.71875" customWidth="1"/>
    <col min="10754" max="10754" width="38.97265625" customWidth="1"/>
    <col min="10755" max="10755" width="17.2578125" customWidth="1"/>
    <col min="10756" max="10756" width="18.47265625" customWidth="1"/>
    <col min="10757" max="10757" width="17.2578125" customWidth="1"/>
    <col min="10758" max="10758" width="12" customWidth="1"/>
    <col min="10759" max="10761" width="16.046875" customWidth="1"/>
    <col min="10762" max="10762" width="13.75390625" customWidth="1"/>
    <col min="10763" max="10763" width="12.67578125" customWidth="1"/>
    <col min="10764" max="10764" width="23.4609375" customWidth="1"/>
    <col min="11009" max="11009" width="4.71875" customWidth="1"/>
    <col min="11010" max="11010" width="38.97265625" customWidth="1"/>
    <col min="11011" max="11011" width="17.2578125" customWidth="1"/>
    <col min="11012" max="11012" width="18.47265625" customWidth="1"/>
    <col min="11013" max="11013" width="17.2578125" customWidth="1"/>
    <col min="11014" max="11014" width="12" customWidth="1"/>
    <col min="11015" max="11017" width="16.046875" customWidth="1"/>
    <col min="11018" max="11018" width="13.75390625" customWidth="1"/>
    <col min="11019" max="11019" width="12.67578125" customWidth="1"/>
    <col min="11020" max="11020" width="23.4609375" customWidth="1"/>
    <col min="11265" max="11265" width="4.71875" customWidth="1"/>
    <col min="11266" max="11266" width="38.97265625" customWidth="1"/>
    <col min="11267" max="11267" width="17.2578125" customWidth="1"/>
    <col min="11268" max="11268" width="18.47265625" customWidth="1"/>
    <col min="11269" max="11269" width="17.2578125" customWidth="1"/>
    <col min="11270" max="11270" width="12" customWidth="1"/>
    <col min="11271" max="11273" width="16.046875" customWidth="1"/>
    <col min="11274" max="11274" width="13.75390625" customWidth="1"/>
    <col min="11275" max="11275" width="12.67578125" customWidth="1"/>
    <col min="11276" max="11276" width="23.4609375" customWidth="1"/>
    <col min="11521" max="11521" width="4.71875" customWidth="1"/>
    <col min="11522" max="11522" width="38.97265625" customWidth="1"/>
    <col min="11523" max="11523" width="17.2578125" customWidth="1"/>
    <col min="11524" max="11524" width="18.47265625" customWidth="1"/>
    <col min="11525" max="11525" width="17.2578125" customWidth="1"/>
    <col min="11526" max="11526" width="12" customWidth="1"/>
    <col min="11527" max="11529" width="16.046875" customWidth="1"/>
    <col min="11530" max="11530" width="13.75390625" customWidth="1"/>
    <col min="11531" max="11531" width="12.67578125" customWidth="1"/>
    <col min="11532" max="11532" width="23.4609375" customWidth="1"/>
    <col min="11777" max="11777" width="4.71875" customWidth="1"/>
    <col min="11778" max="11778" width="38.97265625" customWidth="1"/>
    <col min="11779" max="11779" width="17.2578125" customWidth="1"/>
    <col min="11780" max="11780" width="18.47265625" customWidth="1"/>
    <col min="11781" max="11781" width="17.2578125" customWidth="1"/>
    <col min="11782" max="11782" width="12" customWidth="1"/>
    <col min="11783" max="11785" width="16.046875" customWidth="1"/>
    <col min="11786" max="11786" width="13.75390625" customWidth="1"/>
    <col min="11787" max="11787" width="12.67578125" customWidth="1"/>
    <col min="11788" max="11788" width="23.4609375" customWidth="1"/>
    <col min="12033" max="12033" width="4.71875" customWidth="1"/>
    <col min="12034" max="12034" width="38.97265625" customWidth="1"/>
    <col min="12035" max="12035" width="17.2578125" customWidth="1"/>
    <col min="12036" max="12036" width="18.47265625" customWidth="1"/>
    <col min="12037" max="12037" width="17.2578125" customWidth="1"/>
    <col min="12038" max="12038" width="12" customWidth="1"/>
    <col min="12039" max="12041" width="16.046875" customWidth="1"/>
    <col min="12042" max="12042" width="13.75390625" customWidth="1"/>
    <col min="12043" max="12043" width="12.67578125" customWidth="1"/>
    <col min="12044" max="12044" width="23.4609375" customWidth="1"/>
    <col min="12289" max="12289" width="4.71875" customWidth="1"/>
    <col min="12290" max="12290" width="38.97265625" customWidth="1"/>
    <col min="12291" max="12291" width="17.2578125" customWidth="1"/>
    <col min="12292" max="12292" width="18.47265625" customWidth="1"/>
    <col min="12293" max="12293" width="17.2578125" customWidth="1"/>
    <col min="12294" max="12294" width="12" customWidth="1"/>
    <col min="12295" max="12297" width="16.046875" customWidth="1"/>
    <col min="12298" max="12298" width="13.75390625" customWidth="1"/>
    <col min="12299" max="12299" width="12.67578125" customWidth="1"/>
    <col min="12300" max="12300" width="23.4609375" customWidth="1"/>
    <col min="12545" max="12545" width="4.71875" customWidth="1"/>
    <col min="12546" max="12546" width="38.97265625" customWidth="1"/>
    <col min="12547" max="12547" width="17.2578125" customWidth="1"/>
    <col min="12548" max="12548" width="18.47265625" customWidth="1"/>
    <col min="12549" max="12549" width="17.2578125" customWidth="1"/>
    <col min="12550" max="12550" width="12" customWidth="1"/>
    <col min="12551" max="12553" width="16.046875" customWidth="1"/>
    <col min="12554" max="12554" width="13.75390625" customWidth="1"/>
    <col min="12555" max="12555" width="12.67578125" customWidth="1"/>
    <col min="12556" max="12556" width="23.4609375" customWidth="1"/>
    <col min="12801" max="12801" width="4.71875" customWidth="1"/>
    <col min="12802" max="12802" width="38.97265625" customWidth="1"/>
    <col min="12803" max="12803" width="17.2578125" customWidth="1"/>
    <col min="12804" max="12804" width="18.47265625" customWidth="1"/>
    <col min="12805" max="12805" width="17.2578125" customWidth="1"/>
    <col min="12806" max="12806" width="12" customWidth="1"/>
    <col min="12807" max="12809" width="16.046875" customWidth="1"/>
    <col min="12810" max="12810" width="13.75390625" customWidth="1"/>
    <col min="12811" max="12811" width="12.67578125" customWidth="1"/>
    <col min="12812" max="12812" width="23.4609375" customWidth="1"/>
    <col min="13057" max="13057" width="4.71875" customWidth="1"/>
    <col min="13058" max="13058" width="38.97265625" customWidth="1"/>
    <col min="13059" max="13059" width="17.2578125" customWidth="1"/>
    <col min="13060" max="13060" width="18.47265625" customWidth="1"/>
    <col min="13061" max="13061" width="17.2578125" customWidth="1"/>
    <col min="13062" max="13062" width="12" customWidth="1"/>
    <col min="13063" max="13065" width="16.046875" customWidth="1"/>
    <col min="13066" max="13066" width="13.75390625" customWidth="1"/>
    <col min="13067" max="13067" width="12.67578125" customWidth="1"/>
    <col min="13068" max="13068" width="23.4609375" customWidth="1"/>
    <col min="13313" max="13313" width="4.71875" customWidth="1"/>
    <col min="13314" max="13314" width="38.97265625" customWidth="1"/>
    <col min="13315" max="13315" width="17.2578125" customWidth="1"/>
    <col min="13316" max="13316" width="18.47265625" customWidth="1"/>
    <col min="13317" max="13317" width="17.2578125" customWidth="1"/>
    <col min="13318" max="13318" width="12" customWidth="1"/>
    <col min="13319" max="13321" width="16.046875" customWidth="1"/>
    <col min="13322" max="13322" width="13.75390625" customWidth="1"/>
    <col min="13323" max="13323" width="12.67578125" customWidth="1"/>
    <col min="13324" max="13324" width="23.4609375" customWidth="1"/>
    <col min="13569" max="13569" width="4.71875" customWidth="1"/>
    <col min="13570" max="13570" width="38.97265625" customWidth="1"/>
    <col min="13571" max="13571" width="17.2578125" customWidth="1"/>
    <col min="13572" max="13572" width="18.47265625" customWidth="1"/>
    <col min="13573" max="13573" width="17.2578125" customWidth="1"/>
    <col min="13574" max="13574" width="12" customWidth="1"/>
    <col min="13575" max="13577" width="16.046875" customWidth="1"/>
    <col min="13578" max="13578" width="13.75390625" customWidth="1"/>
    <col min="13579" max="13579" width="12.67578125" customWidth="1"/>
    <col min="13580" max="13580" width="23.4609375" customWidth="1"/>
    <col min="13825" max="13825" width="4.71875" customWidth="1"/>
    <col min="13826" max="13826" width="38.97265625" customWidth="1"/>
    <col min="13827" max="13827" width="17.2578125" customWidth="1"/>
    <col min="13828" max="13828" width="18.47265625" customWidth="1"/>
    <col min="13829" max="13829" width="17.2578125" customWidth="1"/>
    <col min="13830" max="13830" width="12" customWidth="1"/>
    <col min="13831" max="13833" width="16.046875" customWidth="1"/>
    <col min="13834" max="13834" width="13.75390625" customWidth="1"/>
    <col min="13835" max="13835" width="12.67578125" customWidth="1"/>
    <col min="13836" max="13836" width="23.4609375" customWidth="1"/>
    <col min="14081" max="14081" width="4.71875" customWidth="1"/>
    <col min="14082" max="14082" width="38.97265625" customWidth="1"/>
    <col min="14083" max="14083" width="17.2578125" customWidth="1"/>
    <col min="14084" max="14084" width="18.47265625" customWidth="1"/>
    <col min="14085" max="14085" width="17.2578125" customWidth="1"/>
    <col min="14086" max="14086" width="12" customWidth="1"/>
    <col min="14087" max="14089" width="16.046875" customWidth="1"/>
    <col min="14090" max="14090" width="13.75390625" customWidth="1"/>
    <col min="14091" max="14091" width="12.67578125" customWidth="1"/>
    <col min="14092" max="14092" width="23.4609375" customWidth="1"/>
    <col min="14337" max="14337" width="4.71875" customWidth="1"/>
    <col min="14338" max="14338" width="38.97265625" customWidth="1"/>
    <col min="14339" max="14339" width="17.2578125" customWidth="1"/>
    <col min="14340" max="14340" width="18.47265625" customWidth="1"/>
    <col min="14341" max="14341" width="17.2578125" customWidth="1"/>
    <col min="14342" max="14342" width="12" customWidth="1"/>
    <col min="14343" max="14345" width="16.046875" customWidth="1"/>
    <col min="14346" max="14346" width="13.75390625" customWidth="1"/>
    <col min="14347" max="14347" width="12.67578125" customWidth="1"/>
    <col min="14348" max="14348" width="23.4609375" customWidth="1"/>
    <col min="14593" max="14593" width="4.71875" customWidth="1"/>
    <col min="14594" max="14594" width="38.97265625" customWidth="1"/>
    <col min="14595" max="14595" width="17.2578125" customWidth="1"/>
    <col min="14596" max="14596" width="18.47265625" customWidth="1"/>
    <col min="14597" max="14597" width="17.2578125" customWidth="1"/>
    <col min="14598" max="14598" width="12" customWidth="1"/>
    <col min="14599" max="14601" width="16.046875" customWidth="1"/>
    <col min="14602" max="14602" width="13.75390625" customWidth="1"/>
    <col min="14603" max="14603" width="12.67578125" customWidth="1"/>
    <col min="14604" max="14604" width="23.4609375" customWidth="1"/>
    <col min="14849" max="14849" width="4.71875" customWidth="1"/>
    <col min="14850" max="14850" width="38.97265625" customWidth="1"/>
    <col min="14851" max="14851" width="17.2578125" customWidth="1"/>
    <col min="14852" max="14852" width="18.47265625" customWidth="1"/>
    <col min="14853" max="14853" width="17.2578125" customWidth="1"/>
    <col min="14854" max="14854" width="12" customWidth="1"/>
    <col min="14855" max="14857" width="16.046875" customWidth="1"/>
    <col min="14858" max="14858" width="13.75390625" customWidth="1"/>
    <col min="14859" max="14859" width="12.67578125" customWidth="1"/>
    <col min="14860" max="14860" width="23.4609375" customWidth="1"/>
    <col min="15105" max="15105" width="4.71875" customWidth="1"/>
    <col min="15106" max="15106" width="38.97265625" customWidth="1"/>
    <col min="15107" max="15107" width="17.2578125" customWidth="1"/>
    <col min="15108" max="15108" width="18.47265625" customWidth="1"/>
    <col min="15109" max="15109" width="17.2578125" customWidth="1"/>
    <col min="15110" max="15110" width="12" customWidth="1"/>
    <col min="15111" max="15113" width="16.046875" customWidth="1"/>
    <col min="15114" max="15114" width="13.75390625" customWidth="1"/>
    <col min="15115" max="15115" width="12.67578125" customWidth="1"/>
    <col min="15116" max="15116" width="23.4609375" customWidth="1"/>
    <col min="15361" max="15361" width="4.71875" customWidth="1"/>
    <col min="15362" max="15362" width="38.97265625" customWidth="1"/>
    <col min="15363" max="15363" width="17.2578125" customWidth="1"/>
    <col min="15364" max="15364" width="18.47265625" customWidth="1"/>
    <col min="15365" max="15365" width="17.2578125" customWidth="1"/>
    <col min="15366" max="15366" width="12" customWidth="1"/>
    <col min="15367" max="15369" width="16.046875" customWidth="1"/>
    <col min="15370" max="15370" width="13.75390625" customWidth="1"/>
    <col min="15371" max="15371" width="12.67578125" customWidth="1"/>
    <col min="15372" max="15372" width="23.4609375" customWidth="1"/>
    <col min="15617" max="15617" width="4.71875" customWidth="1"/>
    <col min="15618" max="15618" width="38.97265625" customWidth="1"/>
    <col min="15619" max="15619" width="17.2578125" customWidth="1"/>
    <col min="15620" max="15620" width="18.47265625" customWidth="1"/>
    <col min="15621" max="15621" width="17.2578125" customWidth="1"/>
    <col min="15622" max="15622" width="12" customWidth="1"/>
    <col min="15623" max="15625" width="16.046875" customWidth="1"/>
    <col min="15626" max="15626" width="13.75390625" customWidth="1"/>
    <col min="15627" max="15627" width="12.67578125" customWidth="1"/>
    <col min="15628" max="15628" width="23.4609375" customWidth="1"/>
    <col min="15873" max="15873" width="4.71875" customWidth="1"/>
    <col min="15874" max="15874" width="38.97265625" customWidth="1"/>
    <col min="15875" max="15875" width="17.2578125" customWidth="1"/>
    <col min="15876" max="15876" width="18.47265625" customWidth="1"/>
    <col min="15877" max="15877" width="17.2578125" customWidth="1"/>
    <col min="15878" max="15878" width="12" customWidth="1"/>
    <col min="15879" max="15881" width="16.046875" customWidth="1"/>
    <col min="15882" max="15882" width="13.75390625" customWidth="1"/>
    <col min="15883" max="15883" width="12.67578125" customWidth="1"/>
    <col min="15884" max="15884" width="23.4609375" customWidth="1"/>
    <col min="16129" max="16129" width="4.71875" customWidth="1"/>
    <col min="16130" max="16130" width="38.97265625" customWidth="1"/>
    <col min="16131" max="16131" width="17.2578125" customWidth="1"/>
    <col min="16132" max="16132" width="18.47265625" customWidth="1"/>
    <col min="16133" max="16133" width="17.2578125" customWidth="1"/>
    <col min="16134" max="16134" width="12" customWidth="1"/>
    <col min="16135" max="16137" width="16.046875" customWidth="1"/>
    <col min="16138" max="16138" width="13.75390625" customWidth="1"/>
    <col min="16139" max="16139" width="12.67578125" customWidth="1"/>
    <col min="16140" max="16140" width="23.4609375" customWidth="1"/>
  </cols>
  <sheetData>
    <row r="1" spans="1:14" ht="20.100000000000001" customHeight="1" x14ac:dyDescent="0.15">
      <c r="A1" s="1" t="s">
        <v>0</v>
      </c>
      <c r="B1" s="1"/>
      <c r="C1" s="2"/>
      <c r="D1" s="2"/>
      <c r="E1" s="2"/>
      <c r="G1" s="2"/>
      <c r="H1" s="2"/>
      <c r="I1" s="2"/>
      <c r="J1" s="2"/>
      <c r="K1" s="2"/>
      <c r="L1" s="3" t="s">
        <v>1</v>
      </c>
      <c r="M1" s="2"/>
      <c r="N1" s="4"/>
    </row>
    <row r="2" spans="1:14" ht="20.100000000000001" customHeight="1" x14ac:dyDescent="0.15">
      <c r="A2" t="s">
        <v>2</v>
      </c>
      <c r="C2" s="2"/>
      <c r="D2" s="2"/>
      <c r="E2" s="2"/>
      <c r="G2" s="2"/>
      <c r="H2" s="2"/>
      <c r="I2" s="2"/>
      <c r="J2" s="2"/>
      <c r="K2" s="2"/>
      <c r="L2" s="5" t="s">
        <v>3</v>
      </c>
      <c r="M2" s="2"/>
      <c r="N2" s="2"/>
    </row>
    <row r="3" spans="1:14" ht="20.100000000000001" customHeight="1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76"/>
      <c r="L3" s="5" t="s">
        <v>5</v>
      </c>
      <c r="M3" s="2"/>
      <c r="N3" s="2"/>
    </row>
    <row r="4" spans="1:14" ht="20.100000000000001" customHeight="1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76"/>
      <c r="L4" s="2"/>
      <c r="M4" s="2"/>
      <c r="N4" s="2"/>
    </row>
    <row r="5" spans="1:14" ht="20.100000000000001" customHeight="1" x14ac:dyDescent="0.15">
      <c r="C5" s="172" t="str">
        <f>'LAMPIRAN A2'!C5:J5</f>
        <v>TEMPOH: DARI  01-02-2021  HINGGA 31-01-2022</v>
      </c>
      <c r="D5" s="172"/>
      <c r="E5" s="173"/>
      <c r="F5" s="173"/>
      <c r="G5" s="173"/>
      <c r="H5" s="173"/>
      <c r="I5" s="173"/>
      <c r="J5" s="173"/>
      <c r="K5" s="76"/>
      <c r="L5" s="2"/>
      <c r="M5" s="2"/>
      <c r="N5" s="2"/>
    </row>
    <row r="6" spans="1:14" ht="20.100000000000001" customHeight="1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76"/>
      <c r="L6" s="2"/>
      <c r="M6" s="2"/>
      <c r="N6" s="2"/>
    </row>
    <row r="7" spans="1:14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4" ht="60.75" customHeight="1" x14ac:dyDescent="0.15">
      <c r="A8" s="166"/>
      <c r="B8" s="168"/>
      <c r="C8" s="168"/>
      <c r="D8" s="169"/>
      <c r="E8" s="168"/>
      <c r="F8" s="169"/>
      <c r="G8" s="168"/>
      <c r="H8" s="171"/>
      <c r="I8" s="169"/>
      <c r="J8" s="169"/>
      <c r="K8" s="169"/>
      <c r="L8" s="164"/>
    </row>
    <row r="9" spans="1:14" s="45" customFormat="1" ht="11.25" customHeight="1" x14ac:dyDescent="0.15">
      <c r="A9" s="17">
        <v>201</v>
      </c>
      <c r="B9" s="27" t="s">
        <v>324</v>
      </c>
      <c r="C9" s="28" t="s">
        <v>325</v>
      </c>
      <c r="D9" s="28" t="s">
        <v>472</v>
      </c>
      <c r="E9" s="33">
        <v>1000</v>
      </c>
      <c r="F9" s="22" t="s">
        <v>23</v>
      </c>
      <c r="G9" s="31">
        <v>300</v>
      </c>
      <c r="H9" s="24">
        <v>0</v>
      </c>
      <c r="I9" s="39">
        <f t="shared" ref="I9:I33" si="0">H9*G9</f>
        <v>0</v>
      </c>
      <c r="J9" s="25">
        <f t="shared" ref="J9:J13" si="1">SUM(G9+I9)*10%</f>
        <v>30</v>
      </c>
      <c r="K9" s="25">
        <f t="shared" ref="K9:K58" si="2">SUM(J9+I9)</f>
        <v>30</v>
      </c>
      <c r="L9" s="26" t="s">
        <v>24</v>
      </c>
    </row>
    <row r="10" spans="1:14" s="45" customFormat="1" ht="11.25" customHeight="1" x14ac:dyDescent="0.15">
      <c r="A10" s="17">
        <v>202</v>
      </c>
      <c r="B10" s="27" t="s">
        <v>326</v>
      </c>
      <c r="C10" s="28" t="s">
        <v>327</v>
      </c>
      <c r="D10" s="28" t="s">
        <v>472</v>
      </c>
      <c r="E10" s="29">
        <v>1000</v>
      </c>
      <c r="F10" s="40" t="s">
        <v>23</v>
      </c>
      <c r="G10" s="25">
        <v>5000</v>
      </c>
      <c r="H10" s="32">
        <v>0.25</v>
      </c>
      <c r="I10" s="25">
        <f t="shared" si="0"/>
        <v>1250</v>
      </c>
      <c r="J10" s="25">
        <f t="shared" si="1"/>
        <v>625</v>
      </c>
      <c r="K10" s="25">
        <f t="shared" si="2"/>
        <v>1875</v>
      </c>
      <c r="L10" s="26" t="s">
        <v>24</v>
      </c>
    </row>
    <row r="11" spans="1:14" s="45" customFormat="1" ht="11.25" customHeight="1" x14ac:dyDescent="0.15">
      <c r="A11" s="17">
        <v>203</v>
      </c>
      <c r="B11" s="27" t="s">
        <v>328</v>
      </c>
      <c r="C11" s="28" t="s">
        <v>329</v>
      </c>
      <c r="D11" s="28" t="s">
        <v>472</v>
      </c>
      <c r="E11" s="29">
        <v>10</v>
      </c>
      <c r="F11" s="40" t="s">
        <v>23</v>
      </c>
      <c r="G11" s="25">
        <v>50000</v>
      </c>
      <c r="H11" s="32">
        <v>0</v>
      </c>
      <c r="I11" s="25">
        <f t="shared" si="0"/>
        <v>0</v>
      </c>
      <c r="J11" s="25">
        <f t="shared" si="1"/>
        <v>5000</v>
      </c>
      <c r="K11" s="25">
        <f t="shared" si="2"/>
        <v>5000</v>
      </c>
      <c r="L11" s="26" t="s">
        <v>24</v>
      </c>
    </row>
    <row r="12" spans="1:14" s="45" customFormat="1" ht="11.25" customHeight="1" x14ac:dyDescent="0.15">
      <c r="A12" s="17">
        <v>204</v>
      </c>
      <c r="B12" s="27" t="s">
        <v>330</v>
      </c>
      <c r="C12" s="28" t="s">
        <v>62</v>
      </c>
      <c r="D12" s="28" t="s">
        <v>472</v>
      </c>
      <c r="E12" s="29">
        <v>100</v>
      </c>
      <c r="F12" s="40" t="s">
        <v>23</v>
      </c>
      <c r="G12" s="25">
        <v>3960</v>
      </c>
      <c r="H12" s="32">
        <v>0.2</v>
      </c>
      <c r="I12" s="25">
        <f t="shared" si="0"/>
        <v>792</v>
      </c>
      <c r="J12" s="25">
        <f t="shared" si="1"/>
        <v>475.20000000000005</v>
      </c>
      <c r="K12" s="25">
        <f t="shared" si="2"/>
        <v>1267.2</v>
      </c>
      <c r="L12" s="26" t="s">
        <v>24</v>
      </c>
    </row>
    <row r="13" spans="1:14" s="45" customFormat="1" x14ac:dyDescent="0.15">
      <c r="A13" s="17">
        <v>205</v>
      </c>
      <c r="B13" s="27" t="s">
        <v>331</v>
      </c>
      <c r="C13" s="19" t="s">
        <v>332</v>
      </c>
      <c r="D13" s="19" t="s">
        <v>472</v>
      </c>
      <c r="E13" s="29">
        <v>2000</v>
      </c>
      <c r="F13" s="22" t="s">
        <v>23</v>
      </c>
      <c r="G13" s="31">
        <v>200</v>
      </c>
      <c r="H13" s="24">
        <v>0</v>
      </c>
      <c r="I13" s="25">
        <f t="shared" si="0"/>
        <v>0</v>
      </c>
      <c r="J13" s="25">
        <f t="shared" si="1"/>
        <v>20</v>
      </c>
      <c r="K13" s="25">
        <f t="shared" si="2"/>
        <v>20</v>
      </c>
      <c r="L13" s="26" t="s">
        <v>24</v>
      </c>
    </row>
    <row r="14" spans="1:14" s="45" customFormat="1" x14ac:dyDescent="0.15">
      <c r="A14" s="17">
        <v>206</v>
      </c>
      <c r="B14" s="27" t="s">
        <v>333</v>
      </c>
      <c r="C14" s="28" t="s">
        <v>334</v>
      </c>
      <c r="D14" s="28" t="s">
        <v>472</v>
      </c>
      <c r="E14" s="29">
        <v>800</v>
      </c>
      <c r="F14" s="40" t="s">
        <v>36</v>
      </c>
      <c r="G14" s="25">
        <v>1800</v>
      </c>
      <c r="H14" s="32">
        <v>0</v>
      </c>
      <c r="I14" s="25">
        <f t="shared" si="0"/>
        <v>0</v>
      </c>
      <c r="J14" s="25">
        <f>SUM(G14+I14)*0%</f>
        <v>0</v>
      </c>
      <c r="K14" s="25">
        <f t="shared" si="2"/>
        <v>0</v>
      </c>
      <c r="L14" s="26" t="s">
        <v>24</v>
      </c>
    </row>
    <row r="15" spans="1:14" s="45" customFormat="1" ht="11.25" customHeight="1" x14ac:dyDescent="0.15">
      <c r="A15" s="17">
        <v>207</v>
      </c>
      <c r="B15" s="27" t="s">
        <v>335</v>
      </c>
      <c r="C15" s="19" t="s">
        <v>336</v>
      </c>
      <c r="D15" s="19" t="s">
        <v>472</v>
      </c>
      <c r="E15" s="29">
        <v>100</v>
      </c>
      <c r="F15" s="22" t="s">
        <v>23</v>
      </c>
      <c r="G15" s="31">
        <v>1000</v>
      </c>
      <c r="H15" s="24">
        <v>0</v>
      </c>
      <c r="I15" s="25">
        <f t="shared" si="0"/>
        <v>0</v>
      </c>
      <c r="J15" s="25">
        <f>SUM(G15+I15)*0%</f>
        <v>0</v>
      </c>
      <c r="K15" s="25">
        <f t="shared" si="2"/>
        <v>0</v>
      </c>
      <c r="L15" s="26" t="s">
        <v>24</v>
      </c>
    </row>
    <row r="16" spans="1:14" s="45" customFormat="1" ht="11.25" customHeight="1" x14ac:dyDescent="0.15">
      <c r="A16" s="17">
        <v>208</v>
      </c>
      <c r="B16" s="27" t="s">
        <v>337</v>
      </c>
      <c r="C16" s="28" t="s">
        <v>336</v>
      </c>
      <c r="D16" s="28" t="s">
        <v>472</v>
      </c>
      <c r="E16" s="29">
        <v>400</v>
      </c>
      <c r="F16" s="40" t="s">
        <v>23</v>
      </c>
      <c r="G16" s="25">
        <v>600</v>
      </c>
      <c r="H16" s="32">
        <v>0</v>
      </c>
      <c r="I16" s="25">
        <f t="shared" si="0"/>
        <v>0</v>
      </c>
      <c r="J16" s="25">
        <f>SUM(G16+I16)*0%</f>
        <v>0</v>
      </c>
      <c r="K16" s="25">
        <f t="shared" si="2"/>
        <v>0</v>
      </c>
      <c r="L16" s="26" t="s">
        <v>24</v>
      </c>
    </row>
    <row r="17" spans="1:12" s="45" customFormat="1" ht="11.25" customHeight="1" x14ac:dyDescent="0.15">
      <c r="A17" s="17">
        <v>209</v>
      </c>
      <c r="B17" s="27" t="s">
        <v>338</v>
      </c>
      <c r="C17" s="28" t="s">
        <v>339</v>
      </c>
      <c r="D17" s="28" t="s">
        <v>472</v>
      </c>
      <c r="E17" s="29">
        <v>1000</v>
      </c>
      <c r="F17" s="40" t="s">
        <v>23</v>
      </c>
      <c r="G17" s="25">
        <v>3000</v>
      </c>
      <c r="H17" s="32">
        <v>0</v>
      </c>
      <c r="I17" s="25">
        <f t="shared" si="0"/>
        <v>0</v>
      </c>
      <c r="J17" s="25">
        <f>SUM(G17+I17)*10%</f>
        <v>300</v>
      </c>
      <c r="K17" s="25">
        <f t="shared" si="2"/>
        <v>300</v>
      </c>
      <c r="L17" s="26" t="s">
        <v>24</v>
      </c>
    </row>
    <row r="18" spans="1:12" s="45" customFormat="1" ht="11.25" customHeight="1" x14ac:dyDescent="0.15">
      <c r="A18" s="17">
        <v>210</v>
      </c>
      <c r="B18" s="18" t="s">
        <v>340</v>
      </c>
      <c r="C18" s="28" t="s">
        <v>341</v>
      </c>
      <c r="D18" s="28" t="s">
        <v>472</v>
      </c>
      <c r="E18" s="29">
        <v>1500</v>
      </c>
      <c r="F18" s="40" t="s">
        <v>23</v>
      </c>
      <c r="G18" s="25">
        <v>300</v>
      </c>
      <c r="H18" s="32">
        <v>0.3</v>
      </c>
      <c r="I18" s="25">
        <f t="shared" si="0"/>
        <v>90</v>
      </c>
      <c r="J18" s="25">
        <f>SUM(G18+I18)*10%</f>
        <v>39</v>
      </c>
      <c r="K18" s="25">
        <f t="shared" si="2"/>
        <v>129</v>
      </c>
      <c r="L18" s="26" t="s">
        <v>24</v>
      </c>
    </row>
    <row r="19" spans="1:12" s="45" customFormat="1" ht="11.25" customHeight="1" x14ac:dyDescent="0.15">
      <c r="A19" s="17">
        <v>211</v>
      </c>
      <c r="B19" s="27" t="s">
        <v>342</v>
      </c>
      <c r="C19" s="28" t="s">
        <v>343</v>
      </c>
      <c r="D19" s="28" t="s">
        <v>472</v>
      </c>
      <c r="E19" s="33">
        <v>1000</v>
      </c>
      <c r="F19" s="40" t="s">
        <v>23</v>
      </c>
      <c r="G19" s="31">
        <v>5000</v>
      </c>
      <c r="H19" s="32">
        <v>0.15</v>
      </c>
      <c r="I19" s="25">
        <f t="shared" si="0"/>
        <v>750</v>
      </c>
      <c r="J19" s="25">
        <f>SUM(G19+I19)*0%</f>
        <v>0</v>
      </c>
      <c r="K19" s="25">
        <f t="shared" si="2"/>
        <v>750</v>
      </c>
      <c r="L19" s="26" t="s">
        <v>24</v>
      </c>
    </row>
    <row r="20" spans="1:12" s="45" customFormat="1" ht="11.25" customHeight="1" x14ac:dyDescent="0.15">
      <c r="A20" s="17">
        <v>212</v>
      </c>
      <c r="B20" s="27" t="s">
        <v>344</v>
      </c>
      <c r="C20" s="28" t="s">
        <v>345</v>
      </c>
      <c r="D20" s="28" t="s">
        <v>472</v>
      </c>
      <c r="E20" s="29">
        <v>5000</v>
      </c>
      <c r="F20" s="30" t="s">
        <v>36</v>
      </c>
      <c r="G20" s="25">
        <v>250</v>
      </c>
      <c r="H20" s="32">
        <v>0</v>
      </c>
      <c r="I20" s="25">
        <f t="shared" si="0"/>
        <v>0</v>
      </c>
      <c r="J20" s="25">
        <f>SUM(G20+I20)*10%</f>
        <v>25</v>
      </c>
      <c r="K20" s="25">
        <f t="shared" si="2"/>
        <v>25</v>
      </c>
      <c r="L20" s="26" t="s">
        <v>24</v>
      </c>
    </row>
    <row r="21" spans="1:12" s="94" customFormat="1" ht="11.25" customHeight="1" x14ac:dyDescent="0.15">
      <c r="A21" s="17">
        <v>213</v>
      </c>
      <c r="B21" s="78" t="s">
        <v>346</v>
      </c>
      <c r="C21" s="85" t="s">
        <v>347</v>
      </c>
      <c r="D21" s="85" t="s">
        <v>472</v>
      </c>
      <c r="E21" s="86">
        <v>1000</v>
      </c>
      <c r="F21" s="87" t="s">
        <v>23</v>
      </c>
      <c r="G21" s="88">
        <v>5000</v>
      </c>
      <c r="H21" s="89">
        <v>0</v>
      </c>
      <c r="I21" s="52">
        <f t="shared" si="0"/>
        <v>0</v>
      </c>
      <c r="J21" s="52">
        <f>SUM(G21+I21)*10%</f>
        <v>500</v>
      </c>
      <c r="K21" s="52">
        <f t="shared" si="2"/>
        <v>500</v>
      </c>
      <c r="L21" s="91" t="s">
        <v>24</v>
      </c>
    </row>
    <row r="22" spans="1:12" s="45" customFormat="1" ht="11.25" customHeight="1" x14ac:dyDescent="0.15">
      <c r="A22" s="17">
        <v>214</v>
      </c>
      <c r="B22" s="27" t="s">
        <v>348</v>
      </c>
      <c r="C22" s="28" t="s">
        <v>349</v>
      </c>
      <c r="D22" s="28" t="s">
        <v>472</v>
      </c>
      <c r="E22" s="29">
        <v>200</v>
      </c>
      <c r="F22" s="40" t="s">
        <v>23</v>
      </c>
      <c r="G22" s="37">
        <v>35000</v>
      </c>
      <c r="H22" s="32">
        <v>0.05</v>
      </c>
      <c r="I22" s="52">
        <f t="shared" si="0"/>
        <v>1750</v>
      </c>
      <c r="J22" s="52">
        <f>SUM(G22+I22)*0%</f>
        <v>0</v>
      </c>
      <c r="K22" s="52">
        <f t="shared" si="2"/>
        <v>1750</v>
      </c>
      <c r="L22" s="26" t="s">
        <v>24</v>
      </c>
    </row>
    <row r="23" spans="1:12" s="45" customFormat="1" ht="11.25" customHeight="1" x14ac:dyDescent="0.15">
      <c r="A23" s="17">
        <v>215</v>
      </c>
      <c r="B23" s="18" t="s">
        <v>350</v>
      </c>
      <c r="C23" s="19" t="s">
        <v>351</v>
      </c>
      <c r="D23" s="28" t="s">
        <v>472</v>
      </c>
      <c r="E23" s="29">
        <v>3000</v>
      </c>
      <c r="F23" s="22" t="s">
        <v>23</v>
      </c>
      <c r="G23" s="23">
        <v>180</v>
      </c>
      <c r="H23" s="32">
        <v>0</v>
      </c>
      <c r="I23" s="52">
        <f t="shared" si="0"/>
        <v>0</v>
      </c>
      <c r="J23" s="52">
        <f>SUM(G23+I23)*10%</f>
        <v>18</v>
      </c>
      <c r="K23" s="52">
        <f t="shared" si="2"/>
        <v>18</v>
      </c>
      <c r="L23" s="26" t="s">
        <v>24</v>
      </c>
    </row>
    <row r="24" spans="1:12" s="45" customFormat="1" ht="11.25" customHeight="1" x14ac:dyDescent="0.15">
      <c r="A24" s="17">
        <v>216</v>
      </c>
      <c r="B24" s="27" t="s">
        <v>352</v>
      </c>
      <c r="C24" s="28" t="s">
        <v>353</v>
      </c>
      <c r="D24" s="28" t="s">
        <v>472</v>
      </c>
      <c r="E24" s="33">
        <v>100</v>
      </c>
      <c r="F24" s="22" t="s">
        <v>23</v>
      </c>
      <c r="G24" s="31">
        <v>20000</v>
      </c>
      <c r="H24" s="24">
        <v>0.2</v>
      </c>
      <c r="I24" s="52">
        <f t="shared" si="0"/>
        <v>4000</v>
      </c>
      <c r="J24" s="52">
        <f>SUM(G24+I24)*10%</f>
        <v>2400</v>
      </c>
      <c r="K24" s="52">
        <f t="shared" si="2"/>
        <v>6400</v>
      </c>
      <c r="L24" s="26" t="s">
        <v>24</v>
      </c>
    </row>
    <row r="25" spans="1:12" s="45" customFormat="1" ht="11.25" customHeight="1" x14ac:dyDescent="0.15">
      <c r="A25" s="17">
        <v>217</v>
      </c>
      <c r="B25" s="27" t="s">
        <v>531</v>
      </c>
      <c r="C25" s="28" t="s">
        <v>532</v>
      </c>
      <c r="D25" s="28" t="s">
        <v>472</v>
      </c>
      <c r="E25" s="33">
        <v>500</v>
      </c>
      <c r="F25" s="22" t="s">
        <v>23</v>
      </c>
      <c r="G25" s="31">
        <v>5000</v>
      </c>
      <c r="H25" s="24">
        <v>0</v>
      </c>
      <c r="I25" s="52">
        <f t="shared" si="0"/>
        <v>0</v>
      </c>
      <c r="J25" s="52">
        <f>SUM(G25+I25)*10%</f>
        <v>500</v>
      </c>
      <c r="K25" s="52">
        <f t="shared" si="2"/>
        <v>500</v>
      </c>
      <c r="L25" s="26" t="s">
        <v>24</v>
      </c>
    </row>
    <row r="26" spans="1:12" s="45" customFormat="1" ht="11.25" customHeight="1" x14ac:dyDescent="0.15">
      <c r="A26" s="17">
        <v>218</v>
      </c>
      <c r="B26" s="18" t="s">
        <v>354</v>
      </c>
      <c r="C26" s="19" t="s">
        <v>245</v>
      </c>
      <c r="D26" s="28" t="s">
        <v>472</v>
      </c>
      <c r="E26" s="21">
        <v>50</v>
      </c>
      <c r="F26" s="22" t="s">
        <v>23</v>
      </c>
      <c r="G26" s="23">
        <v>7500</v>
      </c>
      <c r="H26" s="24">
        <v>0.2</v>
      </c>
      <c r="I26" s="52">
        <f t="shared" si="0"/>
        <v>1500</v>
      </c>
      <c r="J26" s="52">
        <f>SUM(G26+I26)*10%</f>
        <v>900</v>
      </c>
      <c r="K26" s="52">
        <f t="shared" si="2"/>
        <v>2400</v>
      </c>
      <c r="L26" s="26" t="s">
        <v>24</v>
      </c>
    </row>
    <row r="27" spans="1:12" s="45" customFormat="1" ht="11.25" customHeight="1" x14ac:dyDescent="0.15">
      <c r="A27" s="17">
        <v>219</v>
      </c>
      <c r="B27" s="27" t="s">
        <v>355</v>
      </c>
      <c r="C27" s="28" t="s">
        <v>356</v>
      </c>
      <c r="D27" s="28" t="s">
        <v>472</v>
      </c>
      <c r="E27" s="29">
        <v>2000</v>
      </c>
      <c r="F27" s="40" t="s">
        <v>305</v>
      </c>
      <c r="G27" s="37">
        <v>5000</v>
      </c>
      <c r="H27" s="32">
        <v>0.05</v>
      </c>
      <c r="I27" s="96">
        <f t="shared" si="0"/>
        <v>250</v>
      </c>
      <c r="J27" s="96">
        <f>SUM(G27+I27)*10%</f>
        <v>525</v>
      </c>
      <c r="K27" s="96">
        <f t="shared" si="2"/>
        <v>775</v>
      </c>
      <c r="L27" s="26" t="s">
        <v>24</v>
      </c>
    </row>
    <row r="28" spans="1:12" s="45" customFormat="1" ht="11.25" customHeight="1" x14ac:dyDescent="0.15">
      <c r="A28" s="17">
        <v>220</v>
      </c>
      <c r="B28" s="27" t="s">
        <v>424</v>
      </c>
      <c r="C28" s="28" t="s">
        <v>425</v>
      </c>
      <c r="D28" s="28" t="s">
        <v>472</v>
      </c>
      <c r="E28" s="33">
        <v>20000</v>
      </c>
      <c r="F28" s="22" t="s">
        <v>23</v>
      </c>
      <c r="G28" s="31">
        <v>500000</v>
      </c>
      <c r="H28" s="24">
        <v>0.1</v>
      </c>
      <c r="I28" s="96">
        <f t="shared" si="0"/>
        <v>50000</v>
      </c>
      <c r="J28" s="96">
        <f>SUM(G28+I28)*0%</f>
        <v>0</v>
      </c>
      <c r="K28" s="96">
        <f t="shared" si="2"/>
        <v>50000</v>
      </c>
      <c r="L28" s="26" t="s">
        <v>24</v>
      </c>
    </row>
    <row r="29" spans="1:12" s="45" customFormat="1" ht="11.25" customHeight="1" x14ac:dyDescent="0.15">
      <c r="A29" s="17">
        <v>221</v>
      </c>
      <c r="B29" s="27" t="s">
        <v>357</v>
      </c>
      <c r="C29" s="28" t="s">
        <v>182</v>
      </c>
      <c r="D29" s="28" t="s">
        <v>472</v>
      </c>
      <c r="E29" s="33">
        <v>2000</v>
      </c>
      <c r="F29" s="22" t="s">
        <v>77</v>
      </c>
      <c r="G29" s="31">
        <v>5000</v>
      </c>
      <c r="H29" s="24">
        <v>0.15</v>
      </c>
      <c r="I29" s="96">
        <f t="shared" si="0"/>
        <v>750</v>
      </c>
      <c r="J29" s="96">
        <f>SUM(G29+I29)*10%</f>
        <v>575</v>
      </c>
      <c r="K29" s="96">
        <f t="shared" si="2"/>
        <v>1325</v>
      </c>
      <c r="L29" s="26" t="s">
        <v>24</v>
      </c>
    </row>
    <row r="30" spans="1:12" s="45" customFormat="1" ht="11.25" customHeight="1" x14ac:dyDescent="0.15">
      <c r="A30" s="17">
        <v>222</v>
      </c>
      <c r="B30" s="27" t="s">
        <v>358</v>
      </c>
      <c r="C30" s="28" t="s">
        <v>359</v>
      </c>
      <c r="D30" s="28" t="s">
        <v>472</v>
      </c>
      <c r="E30" s="33">
        <v>2000</v>
      </c>
      <c r="F30" s="22" t="s">
        <v>23</v>
      </c>
      <c r="G30" s="31">
        <v>2000</v>
      </c>
      <c r="H30" s="24">
        <v>1.2</v>
      </c>
      <c r="I30" s="96">
        <f t="shared" si="0"/>
        <v>2400</v>
      </c>
      <c r="J30" s="96">
        <f>SUM(G30+I30)*10%</f>
        <v>440</v>
      </c>
      <c r="K30" s="96">
        <f t="shared" si="2"/>
        <v>2840</v>
      </c>
      <c r="L30" s="26" t="s">
        <v>50</v>
      </c>
    </row>
    <row r="31" spans="1:12" s="45" customFormat="1" ht="11.25" customHeight="1" x14ac:dyDescent="0.15">
      <c r="A31" s="17">
        <v>223</v>
      </c>
      <c r="B31" s="27" t="s">
        <v>360</v>
      </c>
      <c r="C31" s="28" t="s">
        <v>361</v>
      </c>
      <c r="D31" s="28" t="s">
        <v>472</v>
      </c>
      <c r="E31" s="29">
        <v>500</v>
      </c>
      <c r="F31" s="40" t="s">
        <v>23</v>
      </c>
      <c r="G31" s="37">
        <v>15000</v>
      </c>
      <c r="H31" s="32">
        <v>0.2</v>
      </c>
      <c r="I31" s="96">
        <f t="shared" si="0"/>
        <v>3000</v>
      </c>
      <c r="J31" s="96">
        <f>SUM(G31+I31)*10%</f>
        <v>1800</v>
      </c>
      <c r="K31" s="96">
        <f t="shared" si="2"/>
        <v>4800</v>
      </c>
      <c r="L31" s="26" t="s">
        <v>24</v>
      </c>
    </row>
    <row r="32" spans="1:12" s="45" customFormat="1" ht="11.25" customHeight="1" x14ac:dyDescent="0.15">
      <c r="A32" s="17">
        <v>224</v>
      </c>
      <c r="B32" s="27" t="s">
        <v>533</v>
      </c>
      <c r="C32" s="28">
        <v>8536699900</v>
      </c>
      <c r="D32" s="28" t="s">
        <v>472</v>
      </c>
      <c r="E32" s="29">
        <v>100</v>
      </c>
      <c r="F32" s="30" t="s">
        <v>27</v>
      </c>
      <c r="G32" s="25">
        <v>1000</v>
      </c>
      <c r="H32" s="32">
        <v>0</v>
      </c>
      <c r="I32" s="96">
        <f t="shared" si="0"/>
        <v>0</v>
      </c>
      <c r="J32" s="96">
        <f>SUM(G32+I32)*10%</f>
        <v>100</v>
      </c>
      <c r="K32" s="96">
        <f t="shared" si="2"/>
        <v>100</v>
      </c>
      <c r="L32" s="139" t="s">
        <v>24</v>
      </c>
    </row>
    <row r="33" spans="1:12" s="45" customFormat="1" ht="11.25" customHeight="1" x14ac:dyDescent="0.15">
      <c r="A33" s="17">
        <v>225</v>
      </c>
      <c r="B33" s="27" t="s">
        <v>362</v>
      </c>
      <c r="C33" s="28" t="s">
        <v>363</v>
      </c>
      <c r="D33" s="28" t="s">
        <v>472</v>
      </c>
      <c r="E33" s="29">
        <v>500</v>
      </c>
      <c r="F33" s="40" t="s">
        <v>23</v>
      </c>
      <c r="G33" s="37">
        <v>5000</v>
      </c>
      <c r="H33" s="32">
        <v>0</v>
      </c>
      <c r="I33" s="96">
        <f t="shared" si="0"/>
        <v>0</v>
      </c>
      <c r="J33" s="96">
        <f>SUM(G33+I33)*10%</f>
        <v>500</v>
      </c>
      <c r="K33" s="96">
        <f t="shared" si="2"/>
        <v>500</v>
      </c>
      <c r="L33" s="26" t="s">
        <v>24</v>
      </c>
    </row>
    <row r="34" spans="1:12" s="45" customFormat="1" ht="11.25" customHeight="1" x14ac:dyDescent="0.15">
      <c r="A34" s="17">
        <v>226</v>
      </c>
      <c r="B34" s="27" t="s">
        <v>364</v>
      </c>
      <c r="C34" s="28" t="s">
        <v>365</v>
      </c>
      <c r="D34" s="28" t="s">
        <v>472</v>
      </c>
      <c r="E34" s="29">
        <v>500</v>
      </c>
      <c r="F34" s="40" t="s">
        <v>23</v>
      </c>
      <c r="G34" s="37">
        <v>1500</v>
      </c>
      <c r="H34" s="32">
        <v>0.15</v>
      </c>
      <c r="I34" s="96">
        <f>SUM(H34*G34)</f>
        <v>225</v>
      </c>
      <c r="J34" s="96">
        <f>SUM(G34+I34)*0%</f>
        <v>0</v>
      </c>
      <c r="K34" s="96">
        <f t="shared" si="2"/>
        <v>225</v>
      </c>
      <c r="L34" s="26" t="s">
        <v>130</v>
      </c>
    </row>
    <row r="35" spans="1:12" s="45" customFormat="1" ht="11.25" customHeight="1" x14ac:dyDescent="0.15">
      <c r="A35" s="17">
        <v>227</v>
      </c>
      <c r="B35" s="27" t="s">
        <v>538</v>
      </c>
      <c r="C35" s="28" t="s">
        <v>367</v>
      </c>
      <c r="D35" s="28" t="s">
        <v>472</v>
      </c>
      <c r="E35" s="133">
        <v>200</v>
      </c>
      <c r="F35" s="22" t="s">
        <v>23</v>
      </c>
      <c r="G35" s="37">
        <v>100000</v>
      </c>
      <c r="H35" s="24">
        <v>0</v>
      </c>
      <c r="I35" s="96">
        <f>H35*G35</f>
        <v>0</v>
      </c>
      <c r="J35" s="96">
        <f>SUM(G35+I35)*10%</f>
        <v>10000</v>
      </c>
      <c r="K35" s="96">
        <f t="shared" si="2"/>
        <v>10000</v>
      </c>
      <c r="L35" s="26" t="s">
        <v>24</v>
      </c>
    </row>
    <row r="36" spans="1:12" s="45" customFormat="1" ht="11.25" customHeight="1" x14ac:dyDescent="0.15">
      <c r="A36" s="17">
        <v>228</v>
      </c>
      <c r="B36" s="18" t="s">
        <v>368</v>
      </c>
      <c r="C36" s="19" t="s">
        <v>369</v>
      </c>
      <c r="D36" s="28" t="s">
        <v>472</v>
      </c>
      <c r="E36" s="21">
        <v>200</v>
      </c>
      <c r="F36" s="22" t="s">
        <v>23</v>
      </c>
      <c r="G36" s="23">
        <v>3000</v>
      </c>
      <c r="H36" s="24">
        <v>0.05</v>
      </c>
      <c r="I36" s="96">
        <f>SUM(H36*G36)</f>
        <v>150</v>
      </c>
      <c r="J36" s="96">
        <f>SUM(G36+I36)*0%</f>
        <v>0</v>
      </c>
      <c r="K36" s="96">
        <f t="shared" si="2"/>
        <v>150</v>
      </c>
      <c r="L36" s="26" t="s">
        <v>130</v>
      </c>
    </row>
    <row r="37" spans="1:12" s="45" customFormat="1" ht="11.25" customHeight="1" x14ac:dyDescent="0.15">
      <c r="A37" s="17">
        <v>229</v>
      </c>
      <c r="B37" s="27" t="s">
        <v>370</v>
      </c>
      <c r="C37" s="28" t="s">
        <v>234</v>
      </c>
      <c r="D37" s="28" t="s">
        <v>472</v>
      </c>
      <c r="E37" s="29">
        <v>500</v>
      </c>
      <c r="F37" s="40" t="s">
        <v>23</v>
      </c>
      <c r="G37" s="37">
        <v>12000</v>
      </c>
      <c r="H37" s="32">
        <v>0</v>
      </c>
      <c r="I37" s="96">
        <f t="shared" ref="I37:I58" si="3">H37*G37</f>
        <v>0</v>
      </c>
      <c r="J37" s="96">
        <f>SUM(G37+I37)*0%</f>
        <v>0</v>
      </c>
      <c r="K37" s="96">
        <f t="shared" si="2"/>
        <v>0</v>
      </c>
      <c r="L37" s="26" t="s">
        <v>24</v>
      </c>
    </row>
    <row r="38" spans="1:12" s="45" customFormat="1" ht="11.25" customHeight="1" x14ac:dyDescent="0.15">
      <c r="A38" s="17">
        <v>230</v>
      </c>
      <c r="B38" s="41" t="s">
        <v>463</v>
      </c>
      <c r="C38" s="19" t="s">
        <v>464</v>
      </c>
      <c r="D38" s="19" t="s">
        <v>472</v>
      </c>
      <c r="E38" s="29">
        <v>1000</v>
      </c>
      <c r="F38" s="22" t="s">
        <v>23</v>
      </c>
      <c r="G38" s="31">
        <v>2500</v>
      </c>
      <c r="H38" s="24">
        <v>0</v>
      </c>
      <c r="I38" s="96">
        <f t="shared" si="3"/>
        <v>0</v>
      </c>
      <c r="J38" s="96">
        <f t="shared" ref="J38:J44" si="4">SUM(G38+I38)*10%</f>
        <v>250</v>
      </c>
      <c r="K38" s="96">
        <f t="shared" si="2"/>
        <v>250</v>
      </c>
      <c r="L38" s="26" t="s">
        <v>24</v>
      </c>
    </row>
    <row r="39" spans="1:12" s="45" customFormat="1" ht="11.25" customHeight="1" x14ac:dyDescent="0.15">
      <c r="A39" s="17">
        <v>231</v>
      </c>
      <c r="B39" s="41" t="s">
        <v>371</v>
      </c>
      <c r="C39" s="19" t="s">
        <v>372</v>
      </c>
      <c r="D39" s="19" t="s">
        <v>472</v>
      </c>
      <c r="E39" s="29">
        <v>50000</v>
      </c>
      <c r="F39" s="22" t="s">
        <v>207</v>
      </c>
      <c r="G39" s="31">
        <v>75000</v>
      </c>
      <c r="H39" s="24">
        <v>0.05</v>
      </c>
      <c r="I39" s="96">
        <f t="shared" si="3"/>
        <v>3750</v>
      </c>
      <c r="J39" s="96">
        <f t="shared" si="4"/>
        <v>7875</v>
      </c>
      <c r="K39" s="96">
        <f t="shared" si="2"/>
        <v>11625</v>
      </c>
      <c r="L39" s="26" t="s">
        <v>24</v>
      </c>
    </row>
    <row r="40" spans="1:12" s="45" customFormat="1" ht="11.25" customHeight="1" x14ac:dyDescent="0.15">
      <c r="A40" s="17">
        <v>232</v>
      </c>
      <c r="B40" s="27" t="s">
        <v>373</v>
      </c>
      <c r="C40" s="28" t="s">
        <v>374</v>
      </c>
      <c r="D40" s="28" t="s">
        <v>472</v>
      </c>
      <c r="E40" s="29">
        <v>1000</v>
      </c>
      <c r="F40" s="40" t="s">
        <v>23</v>
      </c>
      <c r="G40" s="37">
        <v>300</v>
      </c>
      <c r="H40" s="32">
        <v>0</v>
      </c>
      <c r="I40" s="96">
        <f t="shared" si="3"/>
        <v>0</v>
      </c>
      <c r="J40" s="96">
        <f t="shared" si="4"/>
        <v>30</v>
      </c>
      <c r="K40" s="96">
        <f t="shared" si="2"/>
        <v>30</v>
      </c>
      <c r="L40" s="26" t="s">
        <v>24</v>
      </c>
    </row>
    <row r="41" spans="1:12" s="45" customFormat="1" ht="11.25" customHeight="1" x14ac:dyDescent="0.15">
      <c r="A41" s="17">
        <v>233</v>
      </c>
      <c r="B41" s="27" t="s">
        <v>375</v>
      </c>
      <c r="C41" s="28" t="s">
        <v>206</v>
      </c>
      <c r="D41" s="28" t="s">
        <v>472</v>
      </c>
      <c r="E41" s="29">
        <v>2000</v>
      </c>
      <c r="F41" s="30" t="s">
        <v>23</v>
      </c>
      <c r="G41" s="25">
        <v>1500</v>
      </c>
      <c r="H41" s="32">
        <v>0</v>
      </c>
      <c r="I41" s="96">
        <f t="shared" si="3"/>
        <v>0</v>
      </c>
      <c r="J41" s="96">
        <f t="shared" si="4"/>
        <v>150</v>
      </c>
      <c r="K41" s="96">
        <f t="shared" si="2"/>
        <v>150</v>
      </c>
      <c r="L41" s="26" t="s">
        <v>24</v>
      </c>
    </row>
    <row r="42" spans="1:12" s="45" customFormat="1" ht="11.25" customHeight="1" x14ac:dyDescent="0.15">
      <c r="A42" s="17">
        <v>234</v>
      </c>
      <c r="B42" s="79" t="s">
        <v>376</v>
      </c>
      <c r="C42" s="48" t="s">
        <v>232</v>
      </c>
      <c r="D42" s="48" t="s">
        <v>472</v>
      </c>
      <c r="E42" s="81">
        <v>1000</v>
      </c>
      <c r="F42" s="82" t="s">
        <v>23</v>
      </c>
      <c r="G42" s="83">
        <v>35000</v>
      </c>
      <c r="H42" s="51">
        <v>0.2</v>
      </c>
      <c r="I42" s="96">
        <f t="shared" si="3"/>
        <v>7000</v>
      </c>
      <c r="J42" s="96">
        <f t="shared" si="4"/>
        <v>4200</v>
      </c>
      <c r="K42" s="96">
        <f t="shared" si="2"/>
        <v>11200</v>
      </c>
      <c r="L42" s="53" t="s">
        <v>24</v>
      </c>
    </row>
    <row r="43" spans="1:12" s="45" customFormat="1" ht="11.25" customHeight="1" x14ac:dyDescent="0.15">
      <c r="A43" s="17">
        <v>235</v>
      </c>
      <c r="B43" s="27" t="s">
        <v>492</v>
      </c>
      <c r="C43" s="28" t="s">
        <v>511</v>
      </c>
      <c r="D43" s="28" t="s">
        <v>472</v>
      </c>
      <c r="E43" s="29">
        <v>500</v>
      </c>
      <c r="F43" s="82" t="s">
        <v>23</v>
      </c>
      <c r="G43" s="37">
        <v>7500</v>
      </c>
      <c r="H43" s="32">
        <v>0.2</v>
      </c>
      <c r="I43" s="96">
        <f t="shared" ref="I43" si="5">SUM(H43*G43)</f>
        <v>1500</v>
      </c>
      <c r="J43" s="96">
        <f t="shared" si="4"/>
        <v>900</v>
      </c>
      <c r="K43" s="96">
        <f t="shared" si="2"/>
        <v>2400</v>
      </c>
      <c r="L43" s="26" t="s">
        <v>24</v>
      </c>
    </row>
    <row r="44" spans="1:12" s="45" customFormat="1" ht="11.25" customHeight="1" x14ac:dyDescent="0.15">
      <c r="A44" s="17">
        <v>236</v>
      </c>
      <c r="B44" s="27" t="s">
        <v>548</v>
      </c>
      <c r="C44" s="28" t="s">
        <v>549</v>
      </c>
      <c r="D44" s="28" t="s">
        <v>472</v>
      </c>
      <c r="E44" s="29">
        <v>2500</v>
      </c>
      <c r="F44" s="82" t="s">
        <v>23</v>
      </c>
      <c r="G44" s="37">
        <v>2500</v>
      </c>
      <c r="H44" s="32">
        <v>0.15</v>
      </c>
      <c r="I44" s="96">
        <f t="shared" si="3"/>
        <v>375</v>
      </c>
      <c r="J44" s="96">
        <f t="shared" si="4"/>
        <v>287.5</v>
      </c>
      <c r="K44" s="96">
        <f t="shared" si="2"/>
        <v>662.5</v>
      </c>
      <c r="L44" s="26" t="s">
        <v>24</v>
      </c>
    </row>
    <row r="45" spans="1:12" s="45" customFormat="1" ht="11.25" customHeight="1" x14ac:dyDescent="0.15">
      <c r="A45" s="17">
        <v>237</v>
      </c>
      <c r="B45" s="27" t="s">
        <v>551</v>
      </c>
      <c r="C45" s="28" t="s">
        <v>550</v>
      </c>
      <c r="D45" s="28" t="s">
        <v>472</v>
      </c>
      <c r="E45" s="29">
        <v>5000</v>
      </c>
      <c r="F45" s="82" t="s">
        <v>36</v>
      </c>
      <c r="G45" s="37">
        <v>1000</v>
      </c>
      <c r="H45" s="32">
        <v>0.15</v>
      </c>
      <c r="I45" s="96">
        <f t="shared" si="3"/>
        <v>150</v>
      </c>
      <c r="J45" s="96">
        <f>SUM(G45+I45)*0%</f>
        <v>0</v>
      </c>
      <c r="K45" s="96">
        <f t="shared" si="2"/>
        <v>150</v>
      </c>
      <c r="L45" s="26" t="s">
        <v>24</v>
      </c>
    </row>
    <row r="46" spans="1:12" s="45" customFormat="1" ht="11.25" customHeight="1" x14ac:dyDescent="0.15">
      <c r="A46" s="17">
        <v>238</v>
      </c>
      <c r="B46" s="27" t="s">
        <v>534</v>
      </c>
      <c r="C46" s="28" t="s">
        <v>535</v>
      </c>
      <c r="D46" s="28" t="s">
        <v>472</v>
      </c>
      <c r="E46" s="29">
        <v>500</v>
      </c>
      <c r="F46" s="82" t="s">
        <v>36</v>
      </c>
      <c r="G46" s="37">
        <v>1000</v>
      </c>
      <c r="H46" s="32">
        <v>0</v>
      </c>
      <c r="I46" s="96">
        <f t="shared" si="3"/>
        <v>0</v>
      </c>
      <c r="J46" s="96">
        <f>SUM(G46+I46)*0%</f>
        <v>0</v>
      </c>
      <c r="K46" s="96">
        <f t="shared" si="2"/>
        <v>0</v>
      </c>
      <c r="L46" s="26" t="s">
        <v>24</v>
      </c>
    </row>
    <row r="47" spans="1:12" s="45" customFormat="1" ht="11.25" customHeight="1" x14ac:dyDescent="0.15">
      <c r="A47" s="17">
        <v>239</v>
      </c>
      <c r="B47" s="18" t="s">
        <v>381</v>
      </c>
      <c r="C47" s="19" t="s">
        <v>382</v>
      </c>
      <c r="D47" s="28" t="s">
        <v>472</v>
      </c>
      <c r="E47" s="18">
        <v>1000</v>
      </c>
      <c r="F47" s="49" t="s">
        <v>23</v>
      </c>
      <c r="G47" s="31">
        <v>5000</v>
      </c>
      <c r="H47" s="32">
        <v>0</v>
      </c>
      <c r="I47" s="96">
        <f t="shared" si="3"/>
        <v>0</v>
      </c>
      <c r="J47" s="96">
        <f>SUM(G47+I47)*0%</f>
        <v>0</v>
      </c>
      <c r="K47" s="96">
        <f t="shared" si="2"/>
        <v>0</v>
      </c>
      <c r="L47" s="26" t="s">
        <v>24</v>
      </c>
    </row>
    <row r="48" spans="1:12" s="45" customFormat="1" ht="11.25" customHeight="1" x14ac:dyDescent="0.15">
      <c r="A48" s="17">
        <v>240</v>
      </c>
      <c r="B48" s="18" t="s">
        <v>383</v>
      </c>
      <c r="C48" s="85" t="s">
        <v>384</v>
      </c>
      <c r="D48" s="85" t="s">
        <v>472</v>
      </c>
      <c r="E48" s="86">
        <v>1000</v>
      </c>
      <c r="F48" s="95" t="s">
        <v>23</v>
      </c>
      <c r="G48" s="88">
        <v>5000</v>
      </c>
      <c r="H48" s="89">
        <v>0</v>
      </c>
      <c r="I48" s="96">
        <f t="shared" si="3"/>
        <v>0</v>
      </c>
      <c r="J48" s="96">
        <f t="shared" ref="J48:J54" si="6">SUM(G48+I48)*10%</f>
        <v>500</v>
      </c>
      <c r="K48" s="96">
        <f t="shared" si="2"/>
        <v>500</v>
      </c>
      <c r="L48" s="91" t="s">
        <v>24</v>
      </c>
    </row>
    <row r="49" spans="1:12" s="45" customFormat="1" ht="11.25" customHeight="1" x14ac:dyDescent="0.15">
      <c r="A49" s="17">
        <v>241</v>
      </c>
      <c r="B49" s="78" t="s">
        <v>385</v>
      </c>
      <c r="C49" s="85" t="s">
        <v>386</v>
      </c>
      <c r="D49" s="85" t="s">
        <v>472</v>
      </c>
      <c r="E49" s="86">
        <v>2000</v>
      </c>
      <c r="F49" s="95" t="s">
        <v>36</v>
      </c>
      <c r="G49" s="88">
        <v>15000</v>
      </c>
      <c r="H49" s="89">
        <v>0</v>
      </c>
      <c r="I49" s="96">
        <f t="shared" si="3"/>
        <v>0</v>
      </c>
      <c r="J49" s="96">
        <f t="shared" si="6"/>
        <v>1500</v>
      </c>
      <c r="K49" s="96">
        <f t="shared" si="2"/>
        <v>1500</v>
      </c>
      <c r="L49" s="91" t="s">
        <v>24</v>
      </c>
    </row>
    <row r="50" spans="1:12" s="45" customFormat="1" ht="11.25" customHeight="1" x14ac:dyDescent="0.15">
      <c r="A50" s="17">
        <v>242</v>
      </c>
      <c r="B50" s="78" t="s">
        <v>387</v>
      </c>
      <c r="C50" s="147" t="s">
        <v>102</v>
      </c>
      <c r="D50" s="147" t="s">
        <v>472</v>
      </c>
      <c r="E50" s="86">
        <v>3000</v>
      </c>
      <c r="F50" s="149" t="s">
        <v>23</v>
      </c>
      <c r="G50" s="88">
        <v>1500</v>
      </c>
      <c r="H50" s="89">
        <v>0</v>
      </c>
      <c r="I50" s="150">
        <f t="shared" si="3"/>
        <v>0</v>
      </c>
      <c r="J50" s="150">
        <f t="shared" si="6"/>
        <v>150</v>
      </c>
      <c r="K50" s="150">
        <f t="shared" si="2"/>
        <v>150</v>
      </c>
      <c r="L50" s="148" t="s">
        <v>24</v>
      </c>
    </row>
    <row r="51" spans="1:12" s="45" customFormat="1" ht="11.25" customHeight="1" x14ac:dyDescent="0.15">
      <c r="A51" s="17">
        <v>243</v>
      </c>
      <c r="B51" s="78" t="s">
        <v>388</v>
      </c>
      <c r="C51" s="147" t="s">
        <v>298</v>
      </c>
      <c r="D51" s="147" t="s">
        <v>472</v>
      </c>
      <c r="E51" s="86">
        <v>2000</v>
      </c>
      <c r="F51" s="149" t="s">
        <v>77</v>
      </c>
      <c r="G51" s="88">
        <v>600</v>
      </c>
      <c r="H51" s="89">
        <v>0</v>
      </c>
      <c r="I51" s="150">
        <f t="shared" si="3"/>
        <v>0</v>
      </c>
      <c r="J51" s="150">
        <f t="shared" si="6"/>
        <v>60</v>
      </c>
      <c r="K51" s="150">
        <f t="shared" si="2"/>
        <v>60</v>
      </c>
      <c r="L51" s="148" t="s">
        <v>24</v>
      </c>
    </row>
    <row r="52" spans="1:12" s="45" customFormat="1" ht="11.25" customHeight="1" x14ac:dyDescent="0.15">
      <c r="A52" s="17">
        <v>244</v>
      </c>
      <c r="B52" s="78" t="s">
        <v>389</v>
      </c>
      <c r="C52" s="147" t="s">
        <v>390</v>
      </c>
      <c r="D52" s="147" t="s">
        <v>472</v>
      </c>
      <c r="E52" s="86">
        <v>100</v>
      </c>
      <c r="F52" s="149" t="s">
        <v>391</v>
      </c>
      <c r="G52" s="88">
        <v>100000</v>
      </c>
      <c r="H52" s="89">
        <v>0</v>
      </c>
      <c r="I52" s="150">
        <f t="shared" si="3"/>
        <v>0</v>
      </c>
      <c r="J52" s="150">
        <f t="shared" si="6"/>
        <v>10000</v>
      </c>
      <c r="K52" s="150">
        <f t="shared" si="2"/>
        <v>10000</v>
      </c>
      <c r="L52" s="148" t="s">
        <v>24</v>
      </c>
    </row>
    <row r="53" spans="1:12" s="45" customFormat="1" ht="11.25" customHeight="1" x14ac:dyDescent="0.15">
      <c r="A53" s="17">
        <v>245</v>
      </c>
      <c r="B53" s="78" t="s">
        <v>392</v>
      </c>
      <c r="C53" s="147" t="s">
        <v>393</v>
      </c>
      <c r="D53" s="147" t="s">
        <v>472</v>
      </c>
      <c r="E53" s="86">
        <v>500</v>
      </c>
      <c r="F53" s="149" t="s">
        <v>36</v>
      </c>
      <c r="G53" s="88">
        <v>1000</v>
      </c>
      <c r="H53" s="89">
        <v>0.3</v>
      </c>
      <c r="I53" s="150">
        <f t="shared" si="3"/>
        <v>300</v>
      </c>
      <c r="J53" s="150">
        <f t="shared" si="6"/>
        <v>130</v>
      </c>
      <c r="K53" s="150">
        <f t="shared" si="2"/>
        <v>430</v>
      </c>
      <c r="L53" s="148" t="s">
        <v>24</v>
      </c>
    </row>
    <row r="54" spans="1:12" s="45" customFormat="1" ht="11.25" customHeight="1" x14ac:dyDescent="0.15">
      <c r="A54" s="17">
        <v>246</v>
      </c>
      <c r="B54" s="78" t="s">
        <v>394</v>
      </c>
      <c r="C54" s="147" t="s">
        <v>395</v>
      </c>
      <c r="D54" s="147" t="s">
        <v>472</v>
      </c>
      <c r="E54" s="86">
        <v>50</v>
      </c>
      <c r="F54" s="149" t="s">
        <v>57</v>
      </c>
      <c r="G54" s="88">
        <v>5000</v>
      </c>
      <c r="H54" s="89">
        <v>0.05</v>
      </c>
      <c r="I54" s="150">
        <f t="shared" si="3"/>
        <v>250</v>
      </c>
      <c r="J54" s="150">
        <f t="shared" si="6"/>
        <v>525</v>
      </c>
      <c r="K54" s="150">
        <f t="shared" si="2"/>
        <v>775</v>
      </c>
      <c r="L54" s="148" t="s">
        <v>24</v>
      </c>
    </row>
    <row r="55" spans="1:12" s="45" customFormat="1" ht="11.25" customHeight="1" x14ac:dyDescent="0.15">
      <c r="A55" s="17">
        <v>247</v>
      </c>
      <c r="B55" s="78" t="s">
        <v>396</v>
      </c>
      <c r="C55" s="147" t="s">
        <v>98</v>
      </c>
      <c r="D55" s="147" t="s">
        <v>472</v>
      </c>
      <c r="E55" s="86">
        <v>50000</v>
      </c>
      <c r="F55" s="149" t="s">
        <v>207</v>
      </c>
      <c r="G55" s="88">
        <v>2000</v>
      </c>
      <c r="H55" s="89">
        <v>0</v>
      </c>
      <c r="I55" s="150">
        <f t="shared" si="3"/>
        <v>0</v>
      </c>
      <c r="J55" s="150">
        <f>SUM(G55+I55)*0%</f>
        <v>0</v>
      </c>
      <c r="K55" s="150">
        <f t="shared" si="2"/>
        <v>0</v>
      </c>
      <c r="L55" s="148" t="s">
        <v>24</v>
      </c>
    </row>
    <row r="56" spans="1:12" s="45" customFormat="1" ht="11.25" customHeight="1" x14ac:dyDescent="0.15">
      <c r="A56" s="17">
        <v>248</v>
      </c>
      <c r="B56" s="78" t="s">
        <v>397</v>
      </c>
      <c r="C56" s="147" t="s">
        <v>398</v>
      </c>
      <c r="D56" s="147" t="s">
        <v>472</v>
      </c>
      <c r="E56" s="86">
        <v>200</v>
      </c>
      <c r="F56" s="149" t="s">
        <v>23</v>
      </c>
      <c r="G56" s="88">
        <v>140000</v>
      </c>
      <c r="H56" s="89">
        <v>0.2</v>
      </c>
      <c r="I56" s="150">
        <f t="shared" si="3"/>
        <v>28000</v>
      </c>
      <c r="J56" s="150">
        <f>SUM(G56+I56)*10%</f>
        <v>16800</v>
      </c>
      <c r="K56" s="150">
        <f t="shared" si="2"/>
        <v>44800</v>
      </c>
      <c r="L56" s="148" t="s">
        <v>50</v>
      </c>
    </row>
    <row r="57" spans="1:12" s="45" customFormat="1" ht="11.25" customHeight="1" x14ac:dyDescent="0.15">
      <c r="A57" s="17">
        <v>249</v>
      </c>
      <c r="B57" s="27" t="s">
        <v>552</v>
      </c>
      <c r="C57" s="28" t="s">
        <v>436</v>
      </c>
      <c r="D57" s="28" t="s">
        <v>472</v>
      </c>
      <c r="E57" s="29">
        <v>1000</v>
      </c>
      <c r="F57" s="40" t="s">
        <v>23</v>
      </c>
      <c r="G57" s="37">
        <f>250*E57</f>
        <v>250000</v>
      </c>
      <c r="H57" s="32">
        <v>0.1</v>
      </c>
      <c r="I57" s="25">
        <f t="shared" si="3"/>
        <v>25000</v>
      </c>
      <c r="J57" s="25">
        <f>SUM(G57+I57)*0%</f>
        <v>0</v>
      </c>
      <c r="K57" s="25">
        <f t="shared" si="2"/>
        <v>25000</v>
      </c>
      <c r="L57" s="26" t="s">
        <v>24</v>
      </c>
    </row>
    <row r="58" spans="1:12" s="45" customFormat="1" ht="11.25" customHeight="1" thickBot="1" x14ac:dyDescent="0.2">
      <c r="A58" s="17">
        <v>250</v>
      </c>
      <c r="B58" s="27" t="s">
        <v>427</v>
      </c>
      <c r="C58" s="28" t="s">
        <v>428</v>
      </c>
      <c r="D58" s="28" t="s">
        <v>472</v>
      </c>
      <c r="E58" s="29">
        <v>21000</v>
      </c>
      <c r="F58" s="40" t="s">
        <v>23</v>
      </c>
      <c r="G58" s="37">
        <v>826680</v>
      </c>
      <c r="H58" s="32">
        <v>0.3</v>
      </c>
      <c r="I58" s="25">
        <f t="shared" si="3"/>
        <v>248004</v>
      </c>
      <c r="J58" s="25">
        <f>SUM(G58+I58)*0%</f>
        <v>0</v>
      </c>
      <c r="K58" s="25">
        <f t="shared" si="2"/>
        <v>248004</v>
      </c>
      <c r="L58" s="26" t="s">
        <v>24</v>
      </c>
    </row>
    <row r="59" spans="1:12" ht="13.5" thickBot="1" x14ac:dyDescent="0.2">
      <c r="A59" s="54"/>
      <c r="B59" s="55" t="s">
        <v>399</v>
      </c>
      <c r="C59" s="56"/>
      <c r="D59" s="57"/>
      <c r="E59" s="58">
        <f>SUM(E9:E58)</f>
        <v>192610</v>
      </c>
      <c r="F59" s="59"/>
      <c r="G59" s="58">
        <f>SUM(G9:G58)</f>
        <v>2271670</v>
      </c>
      <c r="H59" s="60"/>
      <c r="I59" s="58">
        <f>SUM(I9:I58)</f>
        <v>381236</v>
      </c>
      <c r="J59" s="58">
        <f>SUM(J9:J58)</f>
        <v>68129.7</v>
      </c>
      <c r="K59" s="58">
        <f>SUM(K9:K58)</f>
        <v>449365.7</v>
      </c>
      <c r="L59" s="61"/>
    </row>
    <row r="60" spans="1:12" ht="16.5" customHeight="1" thickBot="1" x14ac:dyDescent="0.2">
      <c r="A60" s="62"/>
      <c r="B60" s="63" t="s">
        <v>400</v>
      </c>
      <c r="C60" s="64"/>
      <c r="D60" s="65"/>
      <c r="E60" s="68">
        <f>E59+'LAMPIRAN A2-C'!E60</f>
        <v>1685530</v>
      </c>
      <c r="F60" s="67"/>
      <c r="G60" s="68">
        <f>G59+'LAMPIRAN A2-C'!G60</f>
        <v>12050901</v>
      </c>
      <c r="H60" s="68"/>
      <c r="I60" s="68">
        <f>I59+'LAMPIRAN A2-C'!I60</f>
        <v>947447</v>
      </c>
      <c r="J60" s="68">
        <f>J59+'LAMPIRAN A2-C'!J60</f>
        <v>471657.39999999997</v>
      </c>
      <c r="K60" s="68">
        <f>K59+'LAMPIRAN A2-C'!K60</f>
        <v>1419104.4</v>
      </c>
      <c r="L60" s="69"/>
    </row>
    <row r="61" spans="1:12" x14ac:dyDescent="0.15">
      <c r="F61"/>
      <c r="K61" s="16"/>
      <c r="L61" s="16"/>
    </row>
    <row r="62" spans="1:12" x14ac:dyDescent="0.15">
      <c r="F62"/>
      <c r="J62" s="74" t="s">
        <v>402</v>
      </c>
      <c r="K62" s="16"/>
      <c r="L62" s="16"/>
    </row>
    <row r="63" spans="1:12" x14ac:dyDescent="0.15">
      <c r="F63"/>
    </row>
    <row r="64" spans="1:12" x14ac:dyDescent="0.15">
      <c r="A64" s="75" t="s">
        <v>403</v>
      </c>
      <c r="B64" s="75"/>
      <c r="C64" s="75"/>
      <c r="E64" s="71"/>
      <c r="F64" s="71"/>
      <c r="G64" s="71"/>
    </row>
    <row r="65" spans="1:12" x14ac:dyDescent="0.15">
      <c r="E65" s="71"/>
      <c r="F65" s="71"/>
      <c r="G65" s="71"/>
      <c r="J65" s="75"/>
      <c r="K65" s="75"/>
      <c r="L65" s="75"/>
    </row>
    <row r="66" spans="1:12" x14ac:dyDescent="0.15">
      <c r="A66" t="s">
        <v>404</v>
      </c>
      <c r="D66" s="71"/>
      <c r="E66" s="71"/>
      <c r="F66" s="71"/>
      <c r="G66" s="71"/>
      <c r="J66" t="s">
        <v>405</v>
      </c>
    </row>
    <row r="67" spans="1:12" x14ac:dyDescent="0.15">
      <c r="A67" t="s">
        <v>406</v>
      </c>
      <c r="J67" t="s">
        <v>434</v>
      </c>
    </row>
    <row r="68" spans="1:12" x14ac:dyDescent="0.15">
      <c r="F68"/>
    </row>
    <row r="69" spans="1:12" x14ac:dyDescent="0.15">
      <c r="F69"/>
    </row>
  </sheetData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honeticPr fontId="4" type="noConversion"/>
  <printOptions horizontalCentered="1"/>
  <pageMargins left="0" right="0" top="0.25" bottom="0" header="0" footer="0"/>
  <pageSetup paperSize="9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173D-980C-4147-8C49-050BBF269317}">
  <sheetPr>
    <pageSetUpPr fitToPage="1"/>
  </sheetPr>
  <dimension ref="A1:L65"/>
  <sheetViews>
    <sheetView topLeftCell="B1" workbookViewId="0">
      <selection activeCell="B15" sqref="B15"/>
    </sheetView>
  </sheetViews>
  <sheetFormatPr defaultColWidth="6.203125" defaultRowHeight="12.75" x14ac:dyDescent="0.15"/>
  <cols>
    <col min="1" max="1" width="5.796875" customWidth="1"/>
    <col min="2" max="2" width="37.7578125" bestFit="1" customWidth="1"/>
    <col min="3" max="3" width="12.80859375" bestFit="1" customWidth="1"/>
    <col min="4" max="4" width="12.9453125" customWidth="1"/>
    <col min="5" max="5" width="12" customWidth="1"/>
    <col min="6" max="6" width="12.67578125" customWidth="1"/>
    <col min="7" max="7" width="14.6953125" bestFit="1" customWidth="1"/>
    <col min="8" max="8" width="11.0546875" customWidth="1"/>
    <col min="9" max="9" width="12" customWidth="1"/>
    <col min="10" max="10" width="16.98828125" customWidth="1"/>
    <col min="11" max="11" width="12.67578125" customWidth="1"/>
    <col min="12" max="12" width="25.890625" bestFit="1" customWidth="1"/>
  </cols>
  <sheetData>
    <row r="1" spans="1:12" x14ac:dyDescent="0.1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2" x14ac:dyDescent="0.15">
      <c r="A2" t="s">
        <v>2</v>
      </c>
      <c r="C2" s="2"/>
      <c r="D2" s="2"/>
      <c r="E2" s="2"/>
      <c r="F2" s="2"/>
      <c r="G2" s="2"/>
      <c r="H2" s="2"/>
      <c r="I2" s="2"/>
      <c r="J2" s="2"/>
      <c r="K2" s="2"/>
      <c r="L2" s="5" t="s">
        <v>3</v>
      </c>
    </row>
    <row r="3" spans="1:12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129"/>
      <c r="L3" s="5" t="s">
        <v>5</v>
      </c>
    </row>
    <row r="4" spans="1:12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129"/>
      <c r="L4" s="2"/>
    </row>
    <row r="5" spans="1:12" x14ac:dyDescent="0.15">
      <c r="C5" s="172" t="s">
        <v>497</v>
      </c>
      <c r="D5" s="172"/>
      <c r="E5" s="172"/>
      <c r="F5" s="172"/>
      <c r="G5" s="172"/>
      <c r="H5" s="172"/>
      <c r="I5" s="172"/>
      <c r="J5" s="172"/>
      <c r="K5" s="129"/>
      <c r="L5" s="2"/>
    </row>
    <row r="6" spans="1:12" ht="13.5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129"/>
      <c r="L6" s="2"/>
    </row>
    <row r="7" spans="1:12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2" x14ac:dyDescent="0.15">
      <c r="A8" s="166"/>
      <c r="B8" s="168"/>
      <c r="C8" s="168"/>
      <c r="D8" s="169"/>
      <c r="E8" s="168"/>
      <c r="F8" s="169"/>
      <c r="G8" s="168"/>
      <c r="H8" s="171"/>
      <c r="I8" s="169"/>
      <c r="J8" s="169"/>
      <c r="K8" s="169"/>
      <c r="L8" s="164"/>
    </row>
    <row r="9" spans="1:12" x14ac:dyDescent="0.15">
      <c r="A9" s="17">
        <v>1</v>
      </c>
      <c r="B9" s="27" t="s">
        <v>490</v>
      </c>
      <c r="C9" s="28">
        <v>8538101200</v>
      </c>
      <c r="D9" s="28" t="s">
        <v>22</v>
      </c>
      <c r="E9" s="132">
        <v>20</v>
      </c>
      <c r="F9" s="22" t="s">
        <v>23</v>
      </c>
      <c r="G9" s="31">
        <v>96000</v>
      </c>
      <c r="H9" s="24">
        <v>0</v>
      </c>
      <c r="I9" s="39">
        <f>SUM(H9*G9)</f>
        <v>0</v>
      </c>
      <c r="J9" s="130">
        <f>SUM(G9+I9)*10%</f>
        <v>9600</v>
      </c>
      <c r="K9" s="25">
        <f t="shared" ref="K9" si="0">SUM(J9+I9)</f>
        <v>9600</v>
      </c>
      <c r="L9" s="26" t="s">
        <v>498</v>
      </c>
    </row>
    <row r="10" spans="1:12" x14ac:dyDescent="0.15">
      <c r="A10" s="17">
        <v>2</v>
      </c>
      <c r="B10" s="27" t="s">
        <v>491</v>
      </c>
      <c r="C10" s="28">
        <v>8538101100</v>
      </c>
      <c r="D10" s="28" t="s">
        <v>22</v>
      </c>
      <c r="E10" s="132">
        <v>200</v>
      </c>
      <c r="F10" s="22" t="s">
        <v>23</v>
      </c>
      <c r="G10" s="31">
        <v>30000</v>
      </c>
      <c r="H10" s="24">
        <v>0</v>
      </c>
      <c r="I10" s="39">
        <f t="shared" ref="I10:I15" si="1">SUM(H10*G10)</f>
        <v>0</v>
      </c>
      <c r="J10" s="130">
        <f t="shared" ref="J10:J15" si="2">SUM(G10+I10)*10%</f>
        <v>3000</v>
      </c>
      <c r="K10" s="25">
        <f t="shared" ref="K10:K15" si="3">SUM(J10+I10)</f>
        <v>3000</v>
      </c>
      <c r="L10" s="26" t="s">
        <v>498</v>
      </c>
    </row>
    <row r="11" spans="1:12" x14ac:dyDescent="0.15">
      <c r="A11" s="17">
        <v>3</v>
      </c>
      <c r="B11" s="27" t="s">
        <v>492</v>
      </c>
      <c r="C11" s="28">
        <v>3925900000</v>
      </c>
      <c r="D11" s="28" t="s">
        <v>22</v>
      </c>
      <c r="E11" s="133">
        <v>500</v>
      </c>
      <c r="F11" s="22" t="s">
        <v>23</v>
      </c>
      <c r="G11" s="37">
        <v>7500</v>
      </c>
      <c r="H11" s="24">
        <v>0.2</v>
      </c>
      <c r="I11" s="39">
        <f t="shared" si="1"/>
        <v>1500</v>
      </c>
      <c r="J11" s="130">
        <f t="shared" si="2"/>
        <v>900</v>
      </c>
      <c r="K11" s="25">
        <f t="shared" si="3"/>
        <v>2400</v>
      </c>
      <c r="L11" s="26" t="s">
        <v>498</v>
      </c>
    </row>
    <row r="12" spans="1:12" x14ac:dyDescent="0.15">
      <c r="A12" s="17">
        <v>4</v>
      </c>
      <c r="B12" s="27" t="s">
        <v>493</v>
      </c>
      <c r="C12" s="28">
        <v>4016931000</v>
      </c>
      <c r="D12" s="28" t="s">
        <v>22</v>
      </c>
      <c r="E12" s="133">
        <v>1000</v>
      </c>
      <c r="F12" s="22" t="s">
        <v>23</v>
      </c>
      <c r="G12" s="131">
        <v>300</v>
      </c>
      <c r="H12" s="24">
        <v>0.05</v>
      </c>
      <c r="I12" s="39">
        <f t="shared" si="1"/>
        <v>15</v>
      </c>
      <c r="J12" s="130">
        <f t="shared" si="2"/>
        <v>31.5</v>
      </c>
      <c r="K12" s="25">
        <f t="shared" si="3"/>
        <v>46.5</v>
      </c>
      <c r="L12" s="26" t="s">
        <v>498</v>
      </c>
    </row>
    <row r="13" spans="1:12" x14ac:dyDescent="0.15">
      <c r="A13" s="17">
        <v>5</v>
      </c>
      <c r="B13" s="27" t="s">
        <v>494</v>
      </c>
      <c r="C13" s="28">
        <v>4016995300</v>
      </c>
      <c r="D13" s="28" t="s">
        <v>22</v>
      </c>
      <c r="E13" s="133">
        <v>1000</v>
      </c>
      <c r="F13" s="22" t="s">
        <v>23</v>
      </c>
      <c r="G13" s="37">
        <v>500</v>
      </c>
      <c r="H13" s="24">
        <v>0.05</v>
      </c>
      <c r="I13" s="39">
        <f t="shared" si="1"/>
        <v>25</v>
      </c>
      <c r="J13" s="130">
        <f t="shared" si="2"/>
        <v>52.5</v>
      </c>
      <c r="K13" s="25">
        <f t="shared" si="3"/>
        <v>77.5</v>
      </c>
      <c r="L13" s="26" t="s">
        <v>498</v>
      </c>
    </row>
    <row r="14" spans="1:12" x14ac:dyDescent="0.15">
      <c r="A14" s="17">
        <v>6</v>
      </c>
      <c r="B14" s="27" t="s">
        <v>495</v>
      </c>
      <c r="C14" s="28">
        <v>8544492900</v>
      </c>
      <c r="D14" s="28" t="s">
        <v>22</v>
      </c>
      <c r="E14" s="133">
        <v>200</v>
      </c>
      <c r="F14" s="22" t="s">
        <v>23</v>
      </c>
      <c r="G14" s="37">
        <v>3600</v>
      </c>
      <c r="H14" s="24">
        <v>0.05</v>
      </c>
      <c r="I14" s="39">
        <f t="shared" si="1"/>
        <v>180</v>
      </c>
      <c r="J14" s="130">
        <f t="shared" si="2"/>
        <v>378</v>
      </c>
      <c r="K14" s="25">
        <f t="shared" si="3"/>
        <v>558</v>
      </c>
      <c r="L14" s="26" t="s">
        <v>498</v>
      </c>
    </row>
    <row r="15" spans="1:12" x14ac:dyDescent="0.15">
      <c r="A15" s="17">
        <v>7</v>
      </c>
      <c r="B15" s="18" t="s">
        <v>496</v>
      </c>
      <c r="C15" s="19">
        <v>8536909000</v>
      </c>
      <c r="D15" s="28" t="s">
        <v>22</v>
      </c>
      <c r="E15" s="134">
        <v>100</v>
      </c>
      <c r="F15" s="22" t="s">
        <v>23</v>
      </c>
      <c r="G15" s="23">
        <v>5000</v>
      </c>
      <c r="H15" s="24">
        <v>0</v>
      </c>
      <c r="I15" s="39">
        <f t="shared" si="1"/>
        <v>0</v>
      </c>
      <c r="J15" s="130">
        <f t="shared" si="2"/>
        <v>500</v>
      </c>
      <c r="K15" s="25">
        <f t="shared" si="3"/>
        <v>500</v>
      </c>
      <c r="L15" s="26" t="s">
        <v>498</v>
      </c>
    </row>
    <row r="16" spans="1:12" x14ac:dyDescent="0.15">
      <c r="A16" s="17"/>
      <c r="B16" s="27"/>
      <c r="C16" s="28"/>
      <c r="D16" s="28"/>
      <c r="E16" s="29"/>
      <c r="F16" s="22"/>
      <c r="G16" s="37"/>
      <c r="H16" s="24"/>
      <c r="I16" s="39"/>
      <c r="J16" s="130"/>
      <c r="K16" s="25"/>
      <c r="L16" s="26"/>
    </row>
    <row r="17" spans="1:12" x14ac:dyDescent="0.15">
      <c r="A17" s="17"/>
      <c r="B17" s="41"/>
      <c r="C17" s="19"/>
      <c r="D17" s="19"/>
      <c r="E17" s="29"/>
      <c r="F17" s="22"/>
      <c r="G17" s="31"/>
      <c r="H17" s="24"/>
      <c r="I17" s="25"/>
      <c r="J17" s="25"/>
      <c r="K17" s="25"/>
      <c r="L17" s="26"/>
    </row>
    <row r="18" spans="1:12" x14ac:dyDescent="0.15">
      <c r="A18" s="17"/>
      <c r="B18" s="41"/>
      <c r="C18" s="19"/>
      <c r="D18" s="19"/>
      <c r="E18" s="29"/>
      <c r="F18" s="22"/>
      <c r="G18" s="31"/>
      <c r="H18" s="24"/>
      <c r="I18" s="25"/>
      <c r="J18" s="25"/>
      <c r="K18" s="25"/>
      <c r="L18" s="26"/>
    </row>
    <row r="19" spans="1:12" x14ac:dyDescent="0.15">
      <c r="A19" s="17"/>
      <c r="B19" s="27"/>
      <c r="C19" s="28"/>
      <c r="D19" s="28"/>
      <c r="E19" s="29"/>
      <c r="F19" s="40"/>
      <c r="G19" s="37"/>
      <c r="H19" s="32"/>
      <c r="I19" s="25"/>
      <c r="J19" s="25"/>
      <c r="K19" s="25"/>
      <c r="L19" s="26"/>
    </row>
    <row r="20" spans="1:12" x14ac:dyDescent="0.15">
      <c r="A20" s="17"/>
      <c r="B20" s="27"/>
      <c r="C20" s="28"/>
      <c r="D20" s="28"/>
      <c r="E20" s="29"/>
      <c r="F20" s="30"/>
      <c r="G20" s="25"/>
      <c r="H20" s="32"/>
      <c r="I20" s="25"/>
      <c r="J20" s="25"/>
      <c r="K20" s="25"/>
      <c r="L20" s="26"/>
    </row>
    <row r="21" spans="1:12" x14ac:dyDescent="0.15">
      <c r="A21" s="17"/>
      <c r="B21" s="79"/>
      <c r="C21" s="48"/>
      <c r="D21" s="48"/>
      <c r="E21" s="81"/>
      <c r="F21" s="82"/>
      <c r="G21" s="83"/>
      <c r="H21" s="51"/>
      <c r="I21" s="52"/>
      <c r="J21" s="52"/>
      <c r="K21" s="52"/>
      <c r="L21" s="53"/>
    </row>
    <row r="22" spans="1:12" x14ac:dyDescent="0.15">
      <c r="A22" s="17"/>
      <c r="B22" s="27"/>
      <c r="C22" s="28"/>
      <c r="D22" s="28"/>
      <c r="E22" s="29"/>
      <c r="F22" s="82"/>
      <c r="G22" s="37"/>
      <c r="H22" s="32"/>
      <c r="I22" s="52"/>
      <c r="J22" s="52"/>
      <c r="K22" s="52"/>
      <c r="L22" s="26"/>
    </row>
    <row r="23" spans="1:12" x14ac:dyDescent="0.15">
      <c r="A23" s="17"/>
      <c r="B23" s="27"/>
      <c r="C23" s="28"/>
      <c r="D23" s="28"/>
      <c r="E23" s="29"/>
      <c r="F23" s="82"/>
      <c r="G23" s="37"/>
      <c r="H23" s="32"/>
      <c r="I23" s="52"/>
      <c r="J23" s="52"/>
      <c r="K23" s="52"/>
      <c r="L23" s="26"/>
    </row>
    <row r="24" spans="1:12" x14ac:dyDescent="0.15">
      <c r="A24" s="17"/>
      <c r="B24" s="27"/>
      <c r="C24" s="28"/>
      <c r="D24" s="28"/>
      <c r="E24" s="29"/>
      <c r="F24" s="82"/>
      <c r="G24" s="37"/>
      <c r="H24" s="32"/>
      <c r="I24" s="52"/>
      <c r="J24" s="52"/>
      <c r="K24" s="52"/>
      <c r="L24" s="26"/>
    </row>
    <row r="25" spans="1:12" x14ac:dyDescent="0.15">
      <c r="A25" s="17"/>
      <c r="B25" s="27"/>
      <c r="C25" s="28"/>
      <c r="D25" s="28"/>
      <c r="E25" s="29"/>
      <c r="F25" s="82"/>
      <c r="G25" s="37"/>
      <c r="H25" s="32"/>
      <c r="I25" s="52"/>
      <c r="J25" s="52"/>
      <c r="K25" s="52"/>
      <c r="L25" s="26"/>
    </row>
    <row r="26" spans="1:12" x14ac:dyDescent="0.15">
      <c r="A26" s="17"/>
      <c r="B26" s="18"/>
      <c r="C26" s="19"/>
      <c r="D26" s="28"/>
      <c r="E26" s="18"/>
      <c r="F26" s="49"/>
      <c r="G26" s="31"/>
      <c r="H26" s="32"/>
      <c r="I26" s="52"/>
      <c r="J26" s="52"/>
      <c r="K26" s="52"/>
      <c r="L26" s="26"/>
    </row>
    <row r="27" spans="1:12" x14ac:dyDescent="0.15">
      <c r="A27" s="17"/>
      <c r="B27" s="18"/>
      <c r="C27" s="85"/>
      <c r="D27" s="85"/>
      <c r="E27" s="86"/>
      <c r="F27" s="95"/>
      <c r="G27" s="88"/>
      <c r="H27" s="89"/>
      <c r="I27" s="96"/>
      <c r="J27" s="96"/>
      <c r="K27" s="96"/>
      <c r="L27" s="91"/>
    </row>
    <row r="28" spans="1:12" x14ac:dyDescent="0.15">
      <c r="A28" s="17"/>
      <c r="B28" s="78"/>
      <c r="C28" s="85"/>
      <c r="D28" s="85"/>
      <c r="E28" s="86"/>
      <c r="F28" s="95"/>
      <c r="G28" s="88"/>
      <c r="H28" s="89"/>
      <c r="I28" s="96"/>
      <c r="J28" s="96"/>
      <c r="K28" s="96"/>
      <c r="L28" s="91"/>
    </row>
    <row r="29" spans="1:12" x14ac:dyDescent="0.15">
      <c r="A29" s="17"/>
      <c r="B29" s="97"/>
      <c r="C29" s="98"/>
      <c r="D29" s="98"/>
      <c r="E29" s="29"/>
      <c r="F29" s="95"/>
      <c r="G29" s="37"/>
      <c r="H29" s="32"/>
      <c r="I29" s="25"/>
      <c r="J29" s="25"/>
      <c r="K29" s="25"/>
      <c r="L29" s="26"/>
    </row>
    <row r="30" spans="1:12" x14ac:dyDescent="0.15">
      <c r="A30" s="17"/>
      <c r="B30" s="97"/>
      <c r="C30" s="98"/>
      <c r="D30" s="98"/>
      <c r="E30" s="29"/>
      <c r="F30" s="40"/>
      <c r="G30" s="37"/>
      <c r="H30" s="32"/>
      <c r="I30" s="25"/>
      <c r="J30" s="25"/>
      <c r="K30" s="25"/>
      <c r="L30" s="26"/>
    </row>
    <row r="31" spans="1:12" x14ac:dyDescent="0.15">
      <c r="A31" s="17"/>
      <c r="B31" s="97"/>
      <c r="C31" s="98"/>
      <c r="D31" s="98"/>
      <c r="E31" s="29"/>
      <c r="F31" s="40"/>
      <c r="G31" s="37"/>
      <c r="H31" s="32"/>
      <c r="I31" s="25"/>
      <c r="J31" s="25"/>
      <c r="K31" s="25"/>
      <c r="L31" s="26"/>
    </row>
    <row r="32" spans="1:12" x14ac:dyDescent="0.15">
      <c r="A32" s="17"/>
      <c r="B32" s="97"/>
      <c r="C32" s="98"/>
      <c r="D32" s="98"/>
      <c r="E32" s="29"/>
      <c r="F32" s="40"/>
      <c r="G32" s="37"/>
      <c r="H32" s="32"/>
      <c r="I32" s="25"/>
      <c r="J32" s="25"/>
      <c r="K32" s="25"/>
      <c r="L32" s="26"/>
    </row>
    <row r="33" spans="1:12" x14ac:dyDescent="0.15">
      <c r="A33" s="17"/>
      <c r="B33" s="97"/>
      <c r="C33" s="98"/>
      <c r="D33" s="98"/>
      <c r="E33" s="29"/>
      <c r="F33" s="40"/>
      <c r="G33" s="37"/>
      <c r="H33" s="32"/>
      <c r="I33" s="45"/>
      <c r="J33" s="25"/>
      <c r="K33" s="25"/>
      <c r="L33" s="26"/>
    </row>
    <row r="34" spans="1:12" x14ac:dyDescent="0.15">
      <c r="A34" s="17"/>
      <c r="B34" s="97"/>
      <c r="C34" s="98"/>
      <c r="D34" s="98"/>
      <c r="E34" s="29"/>
      <c r="F34" s="40"/>
      <c r="G34" s="37"/>
      <c r="H34" s="32"/>
      <c r="I34" s="25"/>
      <c r="J34" s="25"/>
      <c r="K34" s="25"/>
      <c r="L34" s="26"/>
    </row>
    <row r="35" spans="1:12" x14ac:dyDescent="0.15">
      <c r="A35" s="17"/>
      <c r="B35" s="27"/>
      <c r="C35" s="28"/>
      <c r="D35" s="28"/>
      <c r="E35" s="29"/>
      <c r="F35" s="40"/>
      <c r="G35" s="37"/>
      <c r="H35" s="32"/>
      <c r="I35" s="25"/>
      <c r="J35" s="25"/>
      <c r="K35" s="25"/>
      <c r="L35" s="26"/>
    </row>
    <row r="36" spans="1:12" x14ac:dyDescent="0.15">
      <c r="A36" s="17"/>
      <c r="B36" s="27"/>
      <c r="C36" s="28"/>
      <c r="D36" s="28"/>
      <c r="E36" s="29"/>
      <c r="F36" s="40"/>
      <c r="G36" s="37"/>
      <c r="H36" s="32"/>
      <c r="I36" s="25"/>
      <c r="J36" s="25"/>
      <c r="K36" s="25"/>
      <c r="L36" s="26"/>
    </row>
    <row r="37" spans="1:12" x14ac:dyDescent="0.15">
      <c r="A37" s="17"/>
      <c r="B37" s="27"/>
      <c r="C37" s="28"/>
      <c r="D37" s="28"/>
      <c r="E37" s="29"/>
      <c r="F37" s="40"/>
      <c r="G37" s="37"/>
      <c r="H37" s="32"/>
      <c r="I37" s="25"/>
      <c r="J37" s="25"/>
      <c r="K37" s="25"/>
      <c r="L37" s="26"/>
    </row>
    <row r="38" spans="1:12" x14ac:dyDescent="0.15">
      <c r="A38" s="17"/>
      <c r="B38" s="27"/>
      <c r="C38" s="28"/>
      <c r="D38" s="28"/>
      <c r="E38" s="29"/>
      <c r="F38" s="40"/>
      <c r="G38" s="37"/>
      <c r="H38" s="32"/>
      <c r="I38" s="25"/>
      <c r="J38" s="25"/>
      <c r="K38" s="25"/>
      <c r="L38" s="26"/>
    </row>
    <row r="39" spans="1:12" x14ac:dyDescent="0.15">
      <c r="A39" s="17"/>
      <c r="B39" s="27"/>
      <c r="C39" s="28"/>
      <c r="D39" s="28"/>
      <c r="E39" s="29"/>
      <c r="F39" s="40"/>
      <c r="G39" s="37"/>
      <c r="H39" s="32"/>
      <c r="I39" s="25"/>
      <c r="J39" s="25"/>
      <c r="K39" s="25"/>
      <c r="L39" s="26"/>
    </row>
    <row r="40" spans="1:12" x14ac:dyDescent="0.15">
      <c r="A40" s="17"/>
      <c r="B40" s="27"/>
      <c r="C40" s="28"/>
      <c r="D40" s="28"/>
      <c r="E40" s="29"/>
      <c r="F40" s="40"/>
      <c r="G40" s="37"/>
      <c r="H40" s="32"/>
      <c r="I40" s="25"/>
      <c r="J40" s="25"/>
      <c r="K40" s="25"/>
      <c r="L40" s="26"/>
    </row>
    <row r="41" spans="1:12" x14ac:dyDescent="0.15">
      <c r="A41" s="17"/>
      <c r="B41" s="27"/>
      <c r="C41" s="28"/>
      <c r="D41" s="28"/>
      <c r="E41" s="29"/>
      <c r="F41" s="40"/>
      <c r="G41" s="37"/>
      <c r="H41" s="32"/>
      <c r="I41" s="25"/>
      <c r="J41" s="25"/>
      <c r="K41" s="25"/>
      <c r="L41" s="26"/>
    </row>
    <row r="42" spans="1:12" x14ac:dyDescent="0.15">
      <c r="A42" s="17"/>
      <c r="B42" s="27"/>
      <c r="C42" s="28"/>
      <c r="D42" s="28"/>
      <c r="E42" s="29"/>
      <c r="F42" s="40"/>
      <c r="G42" s="37"/>
      <c r="H42" s="32"/>
      <c r="I42" s="25"/>
      <c r="J42" s="25"/>
      <c r="K42" s="25"/>
      <c r="L42" s="26"/>
    </row>
    <row r="43" spans="1:12" x14ac:dyDescent="0.15">
      <c r="A43" s="17"/>
      <c r="B43" s="27"/>
      <c r="C43" s="28"/>
      <c r="D43" s="28"/>
      <c r="E43" s="29"/>
      <c r="F43" s="40"/>
      <c r="G43" s="37"/>
      <c r="H43" s="32"/>
      <c r="I43" s="25"/>
      <c r="J43" s="25"/>
      <c r="K43" s="25"/>
      <c r="L43" s="26"/>
    </row>
    <row r="44" spans="1:12" x14ac:dyDescent="0.15">
      <c r="A44" s="17"/>
      <c r="B44" s="27"/>
      <c r="C44" s="28"/>
      <c r="D44" s="28"/>
      <c r="E44" s="29"/>
      <c r="F44" s="40"/>
      <c r="G44" s="37"/>
      <c r="H44" s="32"/>
      <c r="I44" s="25"/>
      <c r="J44" s="25"/>
      <c r="K44" s="25"/>
      <c r="L44" s="26"/>
    </row>
    <row r="45" spans="1:12" x14ac:dyDescent="0.15">
      <c r="A45" s="17"/>
      <c r="B45" s="27"/>
      <c r="C45" s="28"/>
      <c r="D45" s="28"/>
      <c r="E45" s="29"/>
      <c r="F45" s="40"/>
      <c r="G45" s="37"/>
      <c r="H45" s="32"/>
      <c r="I45" s="25"/>
      <c r="J45" s="25"/>
      <c r="K45" s="25"/>
      <c r="L45" s="26"/>
    </row>
    <row r="46" spans="1:12" x14ac:dyDescent="0.15">
      <c r="A46" s="17"/>
      <c r="B46" s="27"/>
      <c r="C46" s="28"/>
      <c r="D46" s="28"/>
      <c r="E46" s="29"/>
      <c r="F46" s="40"/>
      <c r="G46" s="37"/>
      <c r="H46" s="32"/>
      <c r="I46" s="25"/>
      <c r="J46" s="25"/>
      <c r="K46" s="25"/>
      <c r="L46" s="26"/>
    </row>
    <row r="47" spans="1:12" x14ac:dyDescent="0.15">
      <c r="A47" s="17"/>
      <c r="B47" s="27"/>
      <c r="C47" s="28"/>
      <c r="D47" s="28"/>
      <c r="E47" s="29"/>
      <c r="F47" s="40"/>
      <c r="G47" s="37"/>
      <c r="H47" s="32"/>
      <c r="I47" s="25"/>
      <c r="J47" s="25"/>
      <c r="K47" s="25"/>
      <c r="L47" s="26"/>
    </row>
    <row r="48" spans="1:12" x14ac:dyDescent="0.15">
      <c r="A48" s="17"/>
      <c r="B48" s="27"/>
      <c r="C48" s="28"/>
      <c r="D48" s="28"/>
      <c r="E48" s="29"/>
      <c r="F48" s="40"/>
      <c r="G48" s="37"/>
      <c r="H48" s="32"/>
      <c r="I48" s="25"/>
      <c r="J48" s="25"/>
      <c r="K48" s="25"/>
      <c r="L48" s="26"/>
    </row>
    <row r="49" spans="1:12" x14ac:dyDescent="0.15">
      <c r="A49" s="17"/>
      <c r="B49" s="27"/>
      <c r="C49" s="28"/>
      <c r="D49" s="28"/>
      <c r="E49" s="29"/>
      <c r="F49" s="40"/>
      <c r="G49" s="37"/>
      <c r="H49" s="32"/>
      <c r="I49" s="25"/>
      <c r="J49" s="25"/>
      <c r="K49" s="25"/>
      <c r="L49" s="26"/>
    </row>
    <row r="50" spans="1:12" x14ac:dyDescent="0.15">
      <c r="A50" s="17"/>
      <c r="B50" s="27"/>
      <c r="C50" s="28"/>
      <c r="D50" s="28"/>
      <c r="E50" s="29"/>
      <c r="F50" s="40"/>
      <c r="G50" s="37"/>
      <c r="H50" s="32"/>
      <c r="I50" s="25"/>
      <c r="J50" s="25"/>
      <c r="K50" s="25"/>
      <c r="L50" s="26"/>
    </row>
    <row r="51" spans="1:12" x14ac:dyDescent="0.15">
      <c r="A51" s="17"/>
      <c r="B51" s="27"/>
      <c r="C51" s="28"/>
      <c r="D51" s="28"/>
      <c r="E51" s="29"/>
      <c r="F51" s="40"/>
      <c r="G51" s="37"/>
      <c r="H51" s="32"/>
      <c r="I51" s="25"/>
      <c r="J51" s="25"/>
      <c r="K51" s="25"/>
      <c r="L51" s="26"/>
    </row>
    <row r="52" spans="1:12" x14ac:dyDescent="0.15">
      <c r="A52" s="17"/>
      <c r="B52" s="27"/>
      <c r="C52" s="28"/>
      <c r="D52" s="28"/>
      <c r="E52" s="29"/>
      <c r="F52" s="40"/>
      <c r="G52" s="37"/>
      <c r="H52" s="32"/>
      <c r="I52" s="25"/>
      <c r="J52" s="25"/>
      <c r="K52" s="25"/>
      <c r="L52" s="26"/>
    </row>
    <row r="53" spans="1:12" x14ac:dyDescent="0.15">
      <c r="A53" s="17"/>
      <c r="B53" s="27"/>
      <c r="C53" s="28"/>
      <c r="D53" s="28"/>
      <c r="E53" s="29"/>
      <c r="F53" s="40"/>
      <c r="G53" s="37"/>
      <c r="H53" s="32"/>
      <c r="I53" s="25"/>
      <c r="J53" s="25"/>
      <c r="K53" s="25"/>
      <c r="L53" s="26"/>
    </row>
    <row r="54" spans="1:12" x14ac:dyDescent="0.15">
      <c r="A54" s="17"/>
      <c r="B54" s="27"/>
      <c r="C54" s="28"/>
      <c r="D54" s="28"/>
      <c r="E54" s="29"/>
      <c r="F54" s="40"/>
      <c r="G54" s="37"/>
      <c r="H54" s="32"/>
      <c r="I54" s="25"/>
      <c r="J54" s="25"/>
      <c r="K54" s="25"/>
      <c r="L54" s="26"/>
    </row>
    <row r="55" spans="1:12" x14ac:dyDescent="0.15">
      <c r="A55" s="17"/>
      <c r="B55" s="27"/>
      <c r="C55" s="28"/>
      <c r="D55" s="28"/>
      <c r="E55" s="29"/>
      <c r="F55" s="40"/>
      <c r="G55" s="37"/>
      <c r="H55" s="32"/>
      <c r="I55" s="25"/>
      <c r="J55" s="25"/>
      <c r="K55" s="25"/>
      <c r="L55" s="26"/>
    </row>
    <row r="56" spans="1:12" ht="13.5" thickBot="1" x14ac:dyDescent="0.2">
      <c r="A56" s="17"/>
      <c r="B56" s="27"/>
      <c r="C56" s="28"/>
      <c r="D56" s="28"/>
      <c r="E56" s="29"/>
      <c r="F56" s="40"/>
      <c r="G56" s="37"/>
      <c r="H56" s="32"/>
      <c r="I56" s="25"/>
      <c r="J56" s="25"/>
      <c r="K56" s="25"/>
      <c r="L56" s="26"/>
    </row>
    <row r="57" spans="1:12" ht="13.5" thickBot="1" x14ac:dyDescent="0.2">
      <c r="A57" s="54"/>
      <c r="B57" s="55" t="s">
        <v>399</v>
      </c>
      <c r="C57" s="56"/>
      <c r="D57" s="57"/>
      <c r="E57" s="58">
        <f>SUM(E9:E56)</f>
        <v>3020</v>
      </c>
      <c r="F57" s="59"/>
      <c r="G57" s="58">
        <f>SUM(G9:G56)</f>
        <v>142900</v>
      </c>
      <c r="H57" s="60"/>
      <c r="I57" s="58">
        <f>SUM(I9:I56)</f>
        <v>1720</v>
      </c>
      <c r="J57" s="58">
        <f>SUM(J9:J56)</f>
        <v>14462</v>
      </c>
      <c r="K57" s="58">
        <f>SUM(K9:K56)</f>
        <v>16182</v>
      </c>
      <c r="L57" s="61"/>
    </row>
    <row r="58" spans="1:12" ht="13.5" thickBot="1" x14ac:dyDescent="0.2">
      <c r="A58" s="62"/>
      <c r="B58" s="63" t="s">
        <v>400</v>
      </c>
      <c r="C58" s="64"/>
      <c r="D58" s="65"/>
      <c r="E58" s="68">
        <v>2732747</v>
      </c>
      <c r="F58" s="67"/>
      <c r="G58" s="68">
        <v>11434001</v>
      </c>
      <c r="H58" s="68"/>
      <c r="I58" s="68">
        <v>923952</v>
      </c>
      <c r="J58" s="68">
        <v>43726.29</v>
      </c>
      <c r="K58" s="68">
        <v>1321214.8999999999</v>
      </c>
      <c r="L58" s="69"/>
    </row>
    <row r="59" spans="1:12" x14ac:dyDescent="0.15">
      <c r="K59" s="16"/>
      <c r="L59" s="16"/>
    </row>
    <row r="60" spans="1:12" x14ac:dyDescent="0.15">
      <c r="J60" s="74" t="s">
        <v>402</v>
      </c>
      <c r="K60" s="16"/>
      <c r="L60" s="16"/>
    </row>
    <row r="62" spans="1:12" x14ac:dyDescent="0.15">
      <c r="A62" s="75" t="s">
        <v>403</v>
      </c>
      <c r="B62" s="75"/>
      <c r="C62" s="75"/>
      <c r="E62" s="75"/>
      <c r="F62" s="75"/>
      <c r="G62" s="71"/>
    </row>
    <row r="63" spans="1:12" x14ac:dyDescent="0.15">
      <c r="E63" t="s">
        <v>465</v>
      </c>
    </row>
    <row r="64" spans="1:12" x14ac:dyDescent="0.15">
      <c r="A64" t="s">
        <v>404</v>
      </c>
      <c r="J64" t="s">
        <v>405</v>
      </c>
    </row>
    <row r="65" spans="1:10" x14ac:dyDescent="0.15">
      <c r="A65" t="s">
        <v>406</v>
      </c>
      <c r="J65" t="s">
        <v>434</v>
      </c>
    </row>
  </sheetData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rintOptions horizontalCentered="1" verticalCentered="1"/>
  <pageMargins left="0" right="0" top="0" bottom="0" header="0" footer="0"/>
  <pageSetup paperSize="9" scale="70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4843-989E-40B5-A5D5-33D43904D353}">
  <dimension ref="A1:N56"/>
  <sheetViews>
    <sheetView zoomScaleNormal="100" zoomScaleSheetLayoutView="100" workbookViewId="0">
      <selection activeCell="C5" sqref="C5:J5"/>
    </sheetView>
  </sheetViews>
  <sheetFormatPr defaultRowHeight="12.75" x14ac:dyDescent="0.15"/>
  <cols>
    <col min="1" max="1" width="4.71875" customWidth="1"/>
    <col min="2" max="2" width="38.97265625" customWidth="1"/>
    <col min="3" max="3" width="17.2578125" customWidth="1"/>
    <col min="4" max="4" width="18.47265625" customWidth="1"/>
    <col min="5" max="5" width="17.2578125" customWidth="1"/>
    <col min="6" max="6" width="12" style="2" customWidth="1"/>
    <col min="7" max="9" width="16.046875" customWidth="1"/>
    <col min="10" max="10" width="13.75390625" customWidth="1"/>
    <col min="11" max="11" width="12.67578125" customWidth="1"/>
    <col min="12" max="12" width="25.890625" bestFit="1" customWidth="1"/>
    <col min="257" max="257" width="4.71875" customWidth="1"/>
    <col min="258" max="258" width="38.97265625" customWidth="1"/>
    <col min="259" max="259" width="17.2578125" customWidth="1"/>
    <col min="260" max="260" width="18.47265625" customWidth="1"/>
    <col min="261" max="261" width="17.2578125" customWidth="1"/>
    <col min="262" max="262" width="12" customWidth="1"/>
    <col min="263" max="265" width="16.046875" customWidth="1"/>
    <col min="266" max="266" width="13.75390625" customWidth="1"/>
    <col min="267" max="267" width="12.67578125" customWidth="1"/>
    <col min="268" max="268" width="23.4609375" customWidth="1"/>
    <col min="513" max="513" width="4.71875" customWidth="1"/>
    <col min="514" max="514" width="38.97265625" customWidth="1"/>
    <col min="515" max="515" width="17.2578125" customWidth="1"/>
    <col min="516" max="516" width="18.47265625" customWidth="1"/>
    <col min="517" max="517" width="17.2578125" customWidth="1"/>
    <col min="518" max="518" width="12" customWidth="1"/>
    <col min="519" max="521" width="16.046875" customWidth="1"/>
    <col min="522" max="522" width="13.75390625" customWidth="1"/>
    <col min="523" max="523" width="12.67578125" customWidth="1"/>
    <col min="524" max="524" width="23.4609375" customWidth="1"/>
    <col min="769" max="769" width="4.71875" customWidth="1"/>
    <col min="770" max="770" width="38.97265625" customWidth="1"/>
    <col min="771" max="771" width="17.2578125" customWidth="1"/>
    <col min="772" max="772" width="18.47265625" customWidth="1"/>
    <col min="773" max="773" width="17.2578125" customWidth="1"/>
    <col min="774" max="774" width="12" customWidth="1"/>
    <col min="775" max="777" width="16.046875" customWidth="1"/>
    <col min="778" max="778" width="13.75390625" customWidth="1"/>
    <col min="779" max="779" width="12.67578125" customWidth="1"/>
    <col min="780" max="780" width="23.4609375" customWidth="1"/>
    <col min="1025" max="1025" width="4.71875" customWidth="1"/>
    <col min="1026" max="1026" width="38.97265625" customWidth="1"/>
    <col min="1027" max="1027" width="17.2578125" customWidth="1"/>
    <col min="1028" max="1028" width="18.47265625" customWidth="1"/>
    <col min="1029" max="1029" width="17.2578125" customWidth="1"/>
    <col min="1030" max="1030" width="12" customWidth="1"/>
    <col min="1031" max="1033" width="16.046875" customWidth="1"/>
    <col min="1034" max="1034" width="13.75390625" customWidth="1"/>
    <col min="1035" max="1035" width="12.67578125" customWidth="1"/>
    <col min="1036" max="1036" width="23.4609375" customWidth="1"/>
    <col min="1281" max="1281" width="4.71875" customWidth="1"/>
    <col min="1282" max="1282" width="38.97265625" customWidth="1"/>
    <col min="1283" max="1283" width="17.2578125" customWidth="1"/>
    <col min="1284" max="1284" width="18.47265625" customWidth="1"/>
    <col min="1285" max="1285" width="17.2578125" customWidth="1"/>
    <col min="1286" max="1286" width="12" customWidth="1"/>
    <col min="1287" max="1289" width="16.046875" customWidth="1"/>
    <col min="1290" max="1290" width="13.75390625" customWidth="1"/>
    <col min="1291" max="1291" width="12.67578125" customWidth="1"/>
    <col min="1292" max="1292" width="23.4609375" customWidth="1"/>
    <col min="1537" max="1537" width="4.71875" customWidth="1"/>
    <col min="1538" max="1538" width="38.97265625" customWidth="1"/>
    <col min="1539" max="1539" width="17.2578125" customWidth="1"/>
    <col min="1540" max="1540" width="18.47265625" customWidth="1"/>
    <col min="1541" max="1541" width="17.2578125" customWidth="1"/>
    <col min="1542" max="1542" width="12" customWidth="1"/>
    <col min="1543" max="1545" width="16.046875" customWidth="1"/>
    <col min="1546" max="1546" width="13.75390625" customWidth="1"/>
    <col min="1547" max="1547" width="12.67578125" customWidth="1"/>
    <col min="1548" max="1548" width="23.4609375" customWidth="1"/>
    <col min="1793" max="1793" width="4.71875" customWidth="1"/>
    <col min="1794" max="1794" width="38.97265625" customWidth="1"/>
    <col min="1795" max="1795" width="17.2578125" customWidth="1"/>
    <col min="1796" max="1796" width="18.47265625" customWidth="1"/>
    <col min="1797" max="1797" width="17.2578125" customWidth="1"/>
    <col min="1798" max="1798" width="12" customWidth="1"/>
    <col min="1799" max="1801" width="16.046875" customWidth="1"/>
    <col min="1802" max="1802" width="13.75390625" customWidth="1"/>
    <col min="1803" max="1803" width="12.67578125" customWidth="1"/>
    <col min="1804" max="1804" width="23.4609375" customWidth="1"/>
    <col min="2049" max="2049" width="4.71875" customWidth="1"/>
    <col min="2050" max="2050" width="38.97265625" customWidth="1"/>
    <col min="2051" max="2051" width="17.2578125" customWidth="1"/>
    <col min="2052" max="2052" width="18.47265625" customWidth="1"/>
    <col min="2053" max="2053" width="17.2578125" customWidth="1"/>
    <col min="2054" max="2054" width="12" customWidth="1"/>
    <col min="2055" max="2057" width="16.046875" customWidth="1"/>
    <col min="2058" max="2058" width="13.75390625" customWidth="1"/>
    <col min="2059" max="2059" width="12.67578125" customWidth="1"/>
    <col min="2060" max="2060" width="23.4609375" customWidth="1"/>
    <col min="2305" max="2305" width="4.71875" customWidth="1"/>
    <col min="2306" max="2306" width="38.97265625" customWidth="1"/>
    <col min="2307" max="2307" width="17.2578125" customWidth="1"/>
    <col min="2308" max="2308" width="18.47265625" customWidth="1"/>
    <col min="2309" max="2309" width="17.2578125" customWidth="1"/>
    <col min="2310" max="2310" width="12" customWidth="1"/>
    <col min="2311" max="2313" width="16.046875" customWidth="1"/>
    <col min="2314" max="2314" width="13.75390625" customWidth="1"/>
    <col min="2315" max="2315" width="12.67578125" customWidth="1"/>
    <col min="2316" max="2316" width="23.4609375" customWidth="1"/>
    <col min="2561" max="2561" width="4.71875" customWidth="1"/>
    <col min="2562" max="2562" width="38.97265625" customWidth="1"/>
    <col min="2563" max="2563" width="17.2578125" customWidth="1"/>
    <col min="2564" max="2564" width="18.47265625" customWidth="1"/>
    <col min="2565" max="2565" width="17.2578125" customWidth="1"/>
    <col min="2566" max="2566" width="12" customWidth="1"/>
    <col min="2567" max="2569" width="16.046875" customWidth="1"/>
    <col min="2570" max="2570" width="13.75390625" customWidth="1"/>
    <col min="2571" max="2571" width="12.67578125" customWidth="1"/>
    <col min="2572" max="2572" width="23.4609375" customWidth="1"/>
    <col min="2817" max="2817" width="4.71875" customWidth="1"/>
    <col min="2818" max="2818" width="38.97265625" customWidth="1"/>
    <col min="2819" max="2819" width="17.2578125" customWidth="1"/>
    <col min="2820" max="2820" width="18.47265625" customWidth="1"/>
    <col min="2821" max="2821" width="17.2578125" customWidth="1"/>
    <col min="2822" max="2822" width="12" customWidth="1"/>
    <col min="2823" max="2825" width="16.046875" customWidth="1"/>
    <col min="2826" max="2826" width="13.75390625" customWidth="1"/>
    <col min="2827" max="2827" width="12.67578125" customWidth="1"/>
    <col min="2828" max="2828" width="23.4609375" customWidth="1"/>
    <col min="3073" max="3073" width="4.71875" customWidth="1"/>
    <col min="3074" max="3074" width="38.97265625" customWidth="1"/>
    <col min="3075" max="3075" width="17.2578125" customWidth="1"/>
    <col min="3076" max="3076" width="18.47265625" customWidth="1"/>
    <col min="3077" max="3077" width="17.2578125" customWidth="1"/>
    <col min="3078" max="3078" width="12" customWidth="1"/>
    <col min="3079" max="3081" width="16.046875" customWidth="1"/>
    <col min="3082" max="3082" width="13.75390625" customWidth="1"/>
    <col min="3083" max="3083" width="12.67578125" customWidth="1"/>
    <col min="3084" max="3084" width="23.4609375" customWidth="1"/>
    <col min="3329" max="3329" width="4.71875" customWidth="1"/>
    <col min="3330" max="3330" width="38.97265625" customWidth="1"/>
    <col min="3331" max="3331" width="17.2578125" customWidth="1"/>
    <col min="3332" max="3332" width="18.47265625" customWidth="1"/>
    <col min="3333" max="3333" width="17.2578125" customWidth="1"/>
    <col min="3334" max="3334" width="12" customWidth="1"/>
    <col min="3335" max="3337" width="16.046875" customWidth="1"/>
    <col min="3338" max="3338" width="13.75390625" customWidth="1"/>
    <col min="3339" max="3339" width="12.67578125" customWidth="1"/>
    <col min="3340" max="3340" width="23.4609375" customWidth="1"/>
    <col min="3585" max="3585" width="4.71875" customWidth="1"/>
    <col min="3586" max="3586" width="38.97265625" customWidth="1"/>
    <col min="3587" max="3587" width="17.2578125" customWidth="1"/>
    <col min="3588" max="3588" width="18.47265625" customWidth="1"/>
    <col min="3589" max="3589" width="17.2578125" customWidth="1"/>
    <col min="3590" max="3590" width="12" customWidth="1"/>
    <col min="3591" max="3593" width="16.046875" customWidth="1"/>
    <col min="3594" max="3594" width="13.75390625" customWidth="1"/>
    <col min="3595" max="3595" width="12.67578125" customWidth="1"/>
    <col min="3596" max="3596" width="23.4609375" customWidth="1"/>
    <col min="3841" max="3841" width="4.71875" customWidth="1"/>
    <col min="3842" max="3842" width="38.97265625" customWidth="1"/>
    <col min="3843" max="3843" width="17.2578125" customWidth="1"/>
    <col min="3844" max="3844" width="18.47265625" customWidth="1"/>
    <col min="3845" max="3845" width="17.2578125" customWidth="1"/>
    <col min="3846" max="3846" width="12" customWidth="1"/>
    <col min="3847" max="3849" width="16.046875" customWidth="1"/>
    <col min="3850" max="3850" width="13.75390625" customWidth="1"/>
    <col min="3851" max="3851" width="12.67578125" customWidth="1"/>
    <col min="3852" max="3852" width="23.4609375" customWidth="1"/>
    <col min="4097" max="4097" width="4.71875" customWidth="1"/>
    <col min="4098" max="4098" width="38.97265625" customWidth="1"/>
    <col min="4099" max="4099" width="17.2578125" customWidth="1"/>
    <col min="4100" max="4100" width="18.47265625" customWidth="1"/>
    <col min="4101" max="4101" width="17.2578125" customWidth="1"/>
    <col min="4102" max="4102" width="12" customWidth="1"/>
    <col min="4103" max="4105" width="16.046875" customWidth="1"/>
    <col min="4106" max="4106" width="13.75390625" customWidth="1"/>
    <col min="4107" max="4107" width="12.67578125" customWidth="1"/>
    <col min="4108" max="4108" width="23.4609375" customWidth="1"/>
    <col min="4353" max="4353" width="4.71875" customWidth="1"/>
    <col min="4354" max="4354" width="38.97265625" customWidth="1"/>
    <col min="4355" max="4355" width="17.2578125" customWidth="1"/>
    <col min="4356" max="4356" width="18.47265625" customWidth="1"/>
    <col min="4357" max="4357" width="17.2578125" customWidth="1"/>
    <col min="4358" max="4358" width="12" customWidth="1"/>
    <col min="4359" max="4361" width="16.046875" customWidth="1"/>
    <col min="4362" max="4362" width="13.75390625" customWidth="1"/>
    <col min="4363" max="4363" width="12.67578125" customWidth="1"/>
    <col min="4364" max="4364" width="23.4609375" customWidth="1"/>
    <col min="4609" max="4609" width="4.71875" customWidth="1"/>
    <col min="4610" max="4610" width="38.97265625" customWidth="1"/>
    <col min="4611" max="4611" width="17.2578125" customWidth="1"/>
    <col min="4612" max="4612" width="18.47265625" customWidth="1"/>
    <col min="4613" max="4613" width="17.2578125" customWidth="1"/>
    <col min="4614" max="4614" width="12" customWidth="1"/>
    <col min="4615" max="4617" width="16.046875" customWidth="1"/>
    <col min="4618" max="4618" width="13.75390625" customWidth="1"/>
    <col min="4619" max="4619" width="12.67578125" customWidth="1"/>
    <col min="4620" max="4620" width="23.4609375" customWidth="1"/>
    <col min="4865" max="4865" width="4.71875" customWidth="1"/>
    <col min="4866" max="4866" width="38.97265625" customWidth="1"/>
    <col min="4867" max="4867" width="17.2578125" customWidth="1"/>
    <col min="4868" max="4868" width="18.47265625" customWidth="1"/>
    <col min="4869" max="4869" width="17.2578125" customWidth="1"/>
    <col min="4870" max="4870" width="12" customWidth="1"/>
    <col min="4871" max="4873" width="16.046875" customWidth="1"/>
    <col min="4874" max="4874" width="13.75390625" customWidth="1"/>
    <col min="4875" max="4875" width="12.67578125" customWidth="1"/>
    <col min="4876" max="4876" width="23.4609375" customWidth="1"/>
    <col min="5121" max="5121" width="4.71875" customWidth="1"/>
    <col min="5122" max="5122" width="38.97265625" customWidth="1"/>
    <col min="5123" max="5123" width="17.2578125" customWidth="1"/>
    <col min="5124" max="5124" width="18.47265625" customWidth="1"/>
    <col min="5125" max="5125" width="17.2578125" customWidth="1"/>
    <col min="5126" max="5126" width="12" customWidth="1"/>
    <col min="5127" max="5129" width="16.046875" customWidth="1"/>
    <col min="5130" max="5130" width="13.75390625" customWidth="1"/>
    <col min="5131" max="5131" width="12.67578125" customWidth="1"/>
    <col min="5132" max="5132" width="23.4609375" customWidth="1"/>
    <col min="5377" max="5377" width="4.71875" customWidth="1"/>
    <col min="5378" max="5378" width="38.97265625" customWidth="1"/>
    <col min="5379" max="5379" width="17.2578125" customWidth="1"/>
    <col min="5380" max="5380" width="18.47265625" customWidth="1"/>
    <col min="5381" max="5381" width="17.2578125" customWidth="1"/>
    <col min="5382" max="5382" width="12" customWidth="1"/>
    <col min="5383" max="5385" width="16.046875" customWidth="1"/>
    <col min="5386" max="5386" width="13.75390625" customWidth="1"/>
    <col min="5387" max="5387" width="12.67578125" customWidth="1"/>
    <col min="5388" max="5388" width="23.4609375" customWidth="1"/>
    <col min="5633" max="5633" width="4.71875" customWidth="1"/>
    <col min="5634" max="5634" width="38.97265625" customWidth="1"/>
    <col min="5635" max="5635" width="17.2578125" customWidth="1"/>
    <col min="5636" max="5636" width="18.47265625" customWidth="1"/>
    <col min="5637" max="5637" width="17.2578125" customWidth="1"/>
    <col min="5638" max="5638" width="12" customWidth="1"/>
    <col min="5639" max="5641" width="16.046875" customWidth="1"/>
    <col min="5642" max="5642" width="13.75390625" customWidth="1"/>
    <col min="5643" max="5643" width="12.67578125" customWidth="1"/>
    <col min="5644" max="5644" width="23.4609375" customWidth="1"/>
    <col min="5889" max="5889" width="4.71875" customWidth="1"/>
    <col min="5890" max="5890" width="38.97265625" customWidth="1"/>
    <col min="5891" max="5891" width="17.2578125" customWidth="1"/>
    <col min="5892" max="5892" width="18.47265625" customWidth="1"/>
    <col min="5893" max="5893" width="17.2578125" customWidth="1"/>
    <col min="5894" max="5894" width="12" customWidth="1"/>
    <col min="5895" max="5897" width="16.046875" customWidth="1"/>
    <col min="5898" max="5898" width="13.75390625" customWidth="1"/>
    <col min="5899" max="5899" width="12.67578125" customWidth="1"/>
    <col min="5900" max="5900" width="23.4609375" customWidth="1"/>
    <col min="6145" max="6145" width="4.71875" customWidth="1"/>
    <col min="6146" max="6146" width="38.97265625" customWidth="1"/>
    <col min="6147" max="6147" width="17.2578125" customWidth="1"/>
    <col min="6148" max="6148" width="18.47265625" customWidth="1"/>
    <col min="6149" max="6149" width="17.2578125" customWidth="1"/>
    <col min="6150" max="6150" width="12" customWidth="1"/>
    <col min="6151" max="6153" width="16.046875" customWidth="1"/>
    <col min="6154" max="6154" width="13.75390625" customWidth="1"/>
    <col min="6155" max="6155" width="12.67578125" customWidth="1"/>
    <col min="6156" max="6156" width="23.4609375" customWidth="1"/>
    <col min="6401" max="6401" width="4.71875" customWidth="1"/>
    <col min="6402" max="6402" width="38.97265625" customWidth="1"/>
    <col min="6403" max="6403" width="17.2578125" customWidth="1"/>
    <col min="6404" max="6404" width="18.47265625" customWidth="1"/>
    <col min="6405" max="6405" width="17.2578125" customWidth="1"/>
    <col min="6406" max="6406" width="12" customWidth="1"/>
    <col min="6407" max="6409" width="16.046875" customWidth="1"/>
    <col min="6410" max="6410" width="13.75390625" customWidth="1"/>
    <col min="6411" max="6411" width="12.67578125" customWidth="1"/>
    <col min="6412" max="6412" width="23.4609375" customWidth="1"/>
    <col min="6657" max="6657" width="4.71875" customWidth="1"/>
    <col min="6658" max="6658" width="38.97265625" customWidth="1"/>
    <col min="6659" max="6659" width="17.2578125" customWidth="1"/>
    <col min="6660" max="6660" width="18.47265625" customWidth="1"/>
    <col min="6661" max="6661" width="17.2578125" customWidth="1"/>
    <col min="6662" max="6662" width="12" customWidth="1"/>
    <col min="6663" max="6665" width="16.046875" customWidth="1"/>
    <col min="6666" max="6666" width="13.75390625" customWidth="1"/>
    <col min="6667" max="6667" width="12.67578125" customWidth="1"/>
    <col min="6668" max="6668" width="23.4609375" customWidth="1"/>
    <col min="6913" max="6913" width="4.71875" customWidth="1"/>
    <col min="6914" max="6914" width="38.97265625" customWidth="1"/>
    <col min="6915" max="6915" width="17.2578125" customWidth="1"/>
    <col min="6916" max="6916" width="18.47265625" customWidth="1"/>
    <col min="6917" max="6917" width="17.2578125" customWidth="1"/>
    <col min="6918" max="6918" width="12" customWidth="1"/>
    <col min="6919" max="6921" width="16.046875" customWidth="1"/>
    <col min="6922" max="6922" width="13.75390625" customWidth="1"/>
    <col min="6923" max="6923" width="12.67578125" customWidth="1"/>
    <col min="6924" max="6924" width="23.4609375" customWidth="1"/>
    <col min="7169" max="7169" width="4.71875" customWidth="1"/>
    <col min="7170" max="7170" width="38.97265625" customWidth="1"/>
    <col min="7171" max="7171" width="17.2578125" customWidth="1"/>
    <col min="7172" max="7172" width="18.47265625" customWidth="1"/>
    <col min="7173" max="7173" width="17.2578125" customWidth="1"/>
    <col min="7174" max="7174" width="12" customWidth="1"/>
    <col min="7175" max="7177" width="16.046875" customWidth="1"/>
    <col min="7178" max="7178" width="13.75390625" customWidth="1"/>
    <col min="7179" max="7179" width="12.67578125" customWidth="1"/>
    <col min="7180" max="7180" width="23.4609375" customWidth="1"/>
    <col min="7425" max="7425" width="4.71875" customWidth="1"/>
    <col min="7426" max="7426" width="38.97265625" customWidth="1"/>
    <col min="7427" max="7427" width="17.2578125" customWidth="1"/>
    <col min="7428" max="7428" width="18.47265625" customWidth="1"/>
    <col min="7429" max="7429" width="17.2578125" customWidth="1"/>
    <col min="7430" max="7430" width="12" customWidth="1"/>
    <col min="7431" max="7433" width="16.046875" customWidth="1"/>
    <col min="7434" max="7434" width="13.75390625" customWidth="1"/>
    <col min="7435" max="7435" width="12.67578125" customWidth="1"/>
    <col min="7436" max="7436" width="23.4609375" customWidth="1"/>
    <col min="7681" max="7681" width="4.71875" customWidth="1"/>
    <col min="7682" max="7682" width="38.97265625" customWidth="1"/>
    <col min="7683" max="7683" width="17.2578125" customWidth="1"/>
    <col min="7684" max="7684" width="18.47265625" customWidth="1"/>
    <col min="7685" max="7685" width="17.2578125" customWidth="1"/>
    <col min="7686" max="7686" width="12" customWidth="1"/>
    <col min="7687" max="7689" width="16.046875" customWidth="1"/>
    <col min="7690" max="7690" width="13.75390625" customWidth="1"/>
    <col min="7691" max="7691" width="12.67578125" customWidth="1"/>
    <col min="7692" max="7692" width="23.4609375" customWidth="1"/>
    <col min="7937" max="7937" width="4.71875" customWidth="1"/>
    <col min="7938" max="7938" width="38.97265625" customWidth="1"/>
    <col min="7939" max="7939" width="17.2578125" customWidth="1"/>
    <col min="7940" max="7940" width="18.47265625" customWidth="1"/>
    <col min="7941" max="7941" width="17.2578125" customWidth="1"/>
    <col min="7942" max="7942" width="12" customWidth="1"/>
    <col min="7943" max="7945" width="16.046875" customWidth="1"/>
    <col min="7946" max="7946" width="13.75390625" customWidth="1"/>
    <col min="7947" max="7947" width="12.67578125" customWidth="1"/>
    <col min="7948" max="7948" width="23.4609375" customWidth="1"/>
    <col min="8193" max="8193" width="4.71875" customWidth="1"/>
    <col min="8194" max="8194" width="38.97265625" customWidth="1"/>
    <col min="8195" max="8195" width="17.2578125" customWidth="1"/>
    <col min="8196" max="8196" width="18.47265625" customWidth="1"/>
    <col min="8197" max="8197" width="17.2578125" customWidth="1"/>
    <col min="8198" max="8198" width="12" customWidth="1"/>
    <col min="8199" max="8201" width="16.046875" customWidth="1"/>
    <col min="8202" max="8202" width="13.75390625" customWidth="1"/>
    <col min="8203" max="8203" width="12.67578125" customWidth="1"/>
    <col min="8204" max="8204" width="23.4609375" customWidth="1"/>
    <col min="8449" max="8449" width="4.71875" customWidth="1"/>
    <col min="8450" max="8450" width="38.97265625" customWidth="1"/>
    <col min="8451" max="8451" width="17.2578125" customWidth="1"/>
    <col min="8452" max="8452" width="18.47265625" customWidth="1"/>
    <col min="8453" max="8453" width="17.2578125" customWidth="1"/>
    <col min="8454" max="8454" width="12" customWidth="1"/>
    <col min="8455" max="8457" width="16.046875" customWidth="1"/>
    <col min="8458" max="8458" width="13.75390625" customWidth="1"/>
    <col min="8459" max="8459" width="12.67578125" customWidth="1"/>
    <col min="8460" max="8460" width="23.4609375" customWidth="1"/>
    <col min="8705" max="8705" width="4.71875" customWidth="1"/>
    <col min="8706" max="8706" width="38.97265625" customWidth="1"/>
    <col min="8707" max="8707" width="17.2578125" customWidth="1"/>
    <col min="8708" max="8708" width="18.47265625" customWidth="1"/>
    <col min="8709" max="8709" width="17.2578125" customWidth="1"/>
    <col min="8710" max="8710" width="12" customWidth="1"/>
    <col min="8711" max="8713" width="16.046875" customWidth="1"/>
    <col min="8714" max="8714" width="13.75390625" customWidth="1"/>
    <col min="8715" max="8715" width="12.67578125" customWidth="1"/>
    <col min="8716" max="8716" width="23.4609375" customWidth="1"/>
    <col min="8961" max="8961" width="4.71875" customWidth="1"/>
    <col min="8962" max="8962" width="38.97265625" customWidth="1"/>
    <col min="8963" max="8963" width="17.2578125" customWidth="1"/>
    <col min="8964" max="8964" width="18.47265625" customWidth="1"/>
    <col min="8965" max="8965" width="17.2578125" customWidth="1"/>
    <col min="8966" max="8966" width="12" customWidth="1"/>
    <col min="8967" max="8969" width="16.046875" customWidth="1"/>
    <col min="8970" max="8970" width="13.75390625" customWidth="1"/>
    <col min="8971" max="8971" width="12.67578125" customWidth="1"/>
    <col min="8972" max="8972" width="23.4609375" customWidth="1"/>
    <col min="9217" max="9217" width="4.71875" customWidth="1"/>
    <col min="9218" max="9218" width="38.97265625" customWidth="1"/>
    <col min="9219" max="9219" width="17.2578125" customWidth="1"/>
    <col min="9220" max="9220" width="18.47265625" customWidth="1"/>
    <col min="9221" max="9221" width="17.2578125" customWidth="1"/>
    <col min="9222" max="9222" width="12" customWidth="1"/>
    <col min="9223" max="9225" width="16.046875" customWidth="1"/>
    <col min="9226" max="9226" width="13.75390625" customWidth="1"/>
    <col min="9227" max="9227" width="12.67578125" customWidth="1"/>
    <col min="9228" max="9228" width="23.4609375" customWidth="1"/>
    <col min="9473" max="9473" width="4.71875" customWidth="1"/>
    <col min="9474" max="9474" width="38.97265625" customWidth="1"/>
    <col min="9475" max="9475" width="17.2578125" customWidth="1"/>
    <col min="9476" max="9476" width="18.47265625" customWidth="1"/>
    <col min="9477" max="9477" width="17.2578125" customWidth="1"/>
    <col min="9478" max="9478" width="12" customWidth="1"/>
    <col min="9479" max="9481" width="16.046875" customWidth="1"/>
    <col min="9482" max="9482" width="13.75390625" customWidth="1"/>
    <col min="9483" max="9483" width="12.67578125" customWidth="1"/>
    <col min="9484" max="9484" width="23.4609375" customWidth="1"/>
    <col min="9729" max="9729" width="4.71875" customWidth="1"/>
    <col min="9730" max="9730" width="38.97265625" customWidth="1"/>
    <col min="9731" max="9731" width="17.2578125" customWidth="1"/>
    <col min="9732" max="9732" width="18.47265625" customWidth="1"/>
    <col min="9733" max="9733" width="17.2578125" customWidth="1"/>
    <col min="9734" max="9734" width="12" customWidth="1"/>
    <col min="9735" max="9737" width="16.046875" customWidth="1"/>
    <col min="9738" max="9738" width="13.75390625" customWidth="1"/>
    <col min="9739" max="9739" width="12.67578125" customWidth="1"/>
    <col min="9740" max="9740" width="23.4609375" customWidth="1"/>
    <col min="9985" max="9985" width="4.71875" customWidth="1"/>
    <col min="9986" max="9986" width="38.97265625" customWidth="1"/>
    <col min="9987" max="9987" width="17.2578125" customWidth="1"/>
    <col min="9988" max="9988" width="18.47265625" customWidth="1"/>
    <col min="9989" max="9989" width="17.2578125" customWidth="1"/>
    <col min="9990" max="9990" width="12" customWidth="1"/>
    <col min="9991" max="9993" width="16.046875" customWidth="1"/>
    <col min="9994" max="9994" width="13.75390625" customWidth="1"/>
    <col min="9995" max="9995" width="12.67578125" customWidth="1"/>
    <col min="9996" max="9996" width="23.4609375" customWidth="1"/>
    <col min="10241" max="10241" width="4.71875" customWidth="1"/>
    <col min="10242" max="10242" width="38.97265625" customWidth="1"/>
    <col min="10243" max="10243" width="17.2578125" customWidth="1"/>
    <col min="10244" max="10244" width="18.47265625" customWidth="1"/>
    <col min="10245" max="10245" width="17.2578125" customWidth="1"/>
    <col min="10246" max="10246" width="12" customWidth="1"/>
    <col min="10247" max="10249" width="16.046875" customWidth="1"/>
    <col min="10250" max="10250" width="13.75390625" customWidth="1"/>
    <col min="10251" max="10251" width="12.67578125" customWidth="1"/>
    <col min="10252" max="10252" width="23.4609375" customWidth="1"/>
    <col min="10497" max="10497" width="4.71875" customWidth="1"/>
    <col min="10498" max="10498" width="38.97265625" customWidth="1"/>
    <col min="10499" max="10499" width="17.2578125" customWidth="1"/>
    <col min="10500" max="10500" width="18.47265625" customWidth="1"/>
    <col min="10501" max="10501" width="17.2578125" customWidth="1"/>
    <col min="10502" max="10502" width="12" customWidth="1"/>
    <col min="10503" max="10505" width="16.046875" customWidth="1"/>
    <col min="10506" max="10506" width="13.75390625" customWidth="1"/>
    <col min="10507" max="10507" width="12.67578125" customWidth="1"/>
    <col min="10508" max="10508" width="23.4609375" customWidth="1"/>
    <col min="10753" max="10753" width="4.71875" customWidth="1"/>
    <col min="10754" max="10754" width="38.97265625" customWidth="1"/>
    <col min="10755" max="10755" width="17.2578125" customWidth="1"/>
    <col min="10756" max="10756" width="18.47265625" customWidth="1"/>
    <col min="10757" max="10757" width="17.2578125" customWidth="1"/>
    <col min="10758" max="10758" width="12" customWidth="1"/>
    <col min="10759" max="10761" width="16.046875" customWidth="1"/>
    <col min="10762" max="10762" width="13.75390625" customWidth="1"/>
    <col min="10763" max="10763" width="12.67578125" customWidth="1"/>
    <col min="10764" max="10764" width="23.4609375" customWidth="1"/>
    <col min="11009" max="11009" width="4.71875" customWidth="1"/>
    <col min="11010" max="11010" width="38.97265625" customWidth="1"/>
    <col min="11011" max="11011" width="17.2578125" customWidth="1"/>
    <col min="11012" max="11012" width="18.47265625" customWidth="1"/>
    <col min="11013" max="11013" width="17.2578125" customWidth="1"/>
    <col min="11014" max="11014" width="12" customWidth="1"/>
    <col min="11015" max="11017" width="16.046875" customWidth="1"/>
    <col min="11018" max="11018" width="13.75390625" customWidth="1"/>
    <col min="11019" max="11019" width="12.67578125" customWidth="1"/>
    <col min="11020" max="11020" width="23.4609375" customWidth="1"/>
    <col min="11265" max="11265" width="4.71875" customWidth="1"/>
    <col min="11266" max="11266" width="38.97265625" customWidth="1"/>
    <col min="11267" max="11267" width="17.2578125" customWidth="1"/>
    <col min="11268" max="11268" width="18.47265625" customWidth="1"/>
    <col min="11269" max="11269" width="17.2578125" customWidth="1"/>
    <col min="11270" max="11270" width="12" customWidth="1"/>
    <col min="11271" max="11273" width="16.046875" customWidth="1"/>
    <col min="11274" max="11274" width="13.75390625" customWidth="1"/>
    <col min="11275" max="11275" width="12.67578125" customWidth="1"/>
    <col min="11276" max="11276" width="23.4609375" customWidth="1"/>
    <col min="11521" max="11521" width="4.71875" customWidth="1"/>
    <col min="11522" max="11522" width="38.97265625" customWidth="1"/>
    <col min="11523" max="11523" width="17.2578125" customWidth="1"/>
    <col min="11524" max="11524" width="18.47265625" customWidth="1"/>
    <col min="11525" max="11525" width="17.2578125" customWidth="1"/>
    <col min="11526" max="11526" width="12" customWidth="1"/>
    <col min="11527" max="11529" width="16.046875" customWidth="1"/>
    <col min="11530" max="11530" width="13.75390625" customWidth="1"/>
    <col min="11531" max="11531" width="12.67578125" customWidth="1"/>
    <col min="11532" max="11532" width="23.4609375" customWidth="1"/>
    <col min="11777" max="11777" width="4.71875" customWidth="1"/>
    <col min="11778" max="11778" width="38.97265625" customWidth="1"/>
    <col min="11779" max="11779" width="17.2578125" customWidth="1"/>
    <col min="11780" max="11780" width="18.47265625" customWidth="1"/>
    <col min="11781" max="11781" width="17.2578125" customWidth="1"/>
    <col min="11782" max="11782" width="12" customWidth="1"/>
    <col min="11783" max="11785" width="16.046875" customWidth="1"/>
    <col min="11786" max="11786" width="13.75390625" customWidth="1"/>
    <col min="11787" max="11787" width="12.67578125" customWidth="1"/>
    <col min="11788" max="11788" width="23.4609375" customWidth="1"/>
    <col min="12033" max="12033" width="4.71875" customWidth="1"/>
    <col min="12034" max="12034" width="38.97265625" customWidth="1"/>
    <col min="12035" max="12035" width="17.2578125" customWidth="1"/>
    <col min="12036" max="12036" width="18.47265625" customWidth="1"/>
    <col min="12037" max="12037" width="17.2578125" customWidth="1"/>
    <col min="12038" max="12038" width="12" customWidth="1"/>
    <col min="12039" max="12041" width="16.046875" customWidth="1"/>
    <col min="12042" max="12042" width="13.75390625" customWidth="1"/>
    <col min="12043" max="12043" width="12.67578125" customWidth="1"/>
    <col min="12044" max="12044" width="23.4609375" customWidth="1"/>
    <col min="12289" max="12289" width="4.71875" customWidth="1"/>
    <col min="12290" max="12290" width="38.97265625" customWidth="1"/>
    <col min="12291" max="12291" width="17.2578125" customWidth="1"/>
    <col min="12292" max="12292" width="18.47265625" customWidth="1"/>
    <col min="12293" max="12293" width="17.2578125" customWidth="1"/>
    <col min="12294" max="12294" width="12" customWidth="1"/>
    <col min="12295" max="12297" width="16.046875" customWidth="1"/>
    <col min="12298" max="12298" width="13.75390625" customWidth="1"/>
    <col min="12299" max="12299" width="12.67578125" customWidth="1"/>
    <col min="12300" max="12300" width="23.4609375" customWidth="1"/>
    <col min="12545" max="12545" width="4.71875" customWidth="1"/>
    <col min="12546" max="12546" width="38.97265625" customWidth="1"/>
    <col min="12547" max="12547" width="17.2578125" customWidth="1"/>
    <col min="12548" max="12548" width="18.47265625" customWidth="1"/>
    <col min="12549" max="12549" width="17.2578125" customWidth="1"/>
    <col min="12550" max="12550" width="12" customWidth="1"/>
    <col min="12551" max="12553" width="16.046875" customWidth="1"/>
    <col min="12554" max="12554" width="13.75390625" customWidth="1"/>
    <col min="12555" max="12555" width="12.67578125" customWidth="1"/>
    <col min="12556" max="12556" width="23.4609375" customWidth="1"/>
    <col min="12801" max="12801" width="4.71875" customWidth="1"/>
    <col min="12802" max="12802" width="38.97265625" customWidth="1"/>
    <col min="12803" max="12803" width="17.2578125" customWidth="1"/>
    <col min="12804" max="12804" width="18.47265625" customWidth="1"/>
    <col min="12805" max="12805" width="17.2578125" customWidth="1"/>
    <col min="12806" max="12806" width="12" customWidth="1"/>
    <col min="12807" max="12809" width="16.046875" customWidth="1"/>
    <col min="12810" max="12810" width="13.75390625" customWidth="1"/>
    <col min="12811" max="12811" width="12.67578125" customWidth="1"/>
    <col min="12812" max="12812" width="23.4609375" customWidth="1"/>
    <col min="13057" max="13057" width="4.71875" customWidth="1"/>
    <col min="13058" max="13058" width="38.97265625" customWidth="1"/>
    <col min="13059" max="13059" width="17.2578125" customWidth="1"/>
    <col min="13060" max="13060" width="18.47265625" customWidth="1"/>
    <col min="13061" max="13061" width="17.2578125" customWidth="1"/>
    <col min="13062" max="13062" width="12" customWidth="1"/>
    <col min="13063" max="13065" width="16.046875" customWidth="1"/>
    <col min="13066" max="13066" width="13.75390625" customWidth="1"/>
    <col min="13067" max="13067" width="12.67578125" customWidth="1"/>
    <col min="13068" max="13068" width="23.4609375" customWidth="1"/>
    <col min="13313" max="13313" width="4.71875" customWidth="1"/>
    <col min="13314" max="13314" width="38.97265625" customWidth="1"/>
    <col min="13315" max="13315" width="17.2578125" customWidth="1"/>
    <col min="13316" max="13316" width="18.47265625" customWidth="1"/>
    <col min="13317" max="13317" width="17.2578125" customWidth="1"/>
    <col min="13318" max="13318" width="12" customWidth="1"/>
    <col min="13319" max="13321" width="16.046875" customWidth="1"/>
    <col min="13322" max="13322" width="13.75390625" customWidth="1"/>
    <col min="13323" max="13323" width="12.67578125" customWidth="1"/>
    <col min="13324" max="13324" width="23.4609375" customWidth="1"/>
    <col min="13569" max="13569" width="4.71875" customWidth="1"/>
    <col min="13570" max="13570" width="38.97265625" customWidth="1"/>
    <col min="13571" max="13571" width="17.2578125" customWidth="1"/>
    <col min="13572" max="13572" width="18.47265625" customWidth="1"/>
    <col min="13573" max="13573" width="17.2578125" customWidth="1"/>
    <col min="13574" max="13574" width="12" customWidth="1"/>
    <col min="13575" max="13577" width="16.046875" customWidth="1"/>
    <col min="13578" max="13578" width="13.75390625" customWidth="1"/>
    <col min="13579" max="13579" width="12.67578125" customWidth="1"/>
    <col min="13580" max="13580" width="23.4609375" customWidth="1"/>
    <col min="13825" max="13825" width="4.71875" customWidth="1"/>
    <col min="13826" max="13826" width="38.97265625" customWidth="1"/>
    <col min="13827" max="13827" width="17.2578125" customWidth="1"/>
    <col min="13828" max="13828" width="18.47265625" customWidth="1"/>
    <col min="13829" max="13829" width="17.2578125" customWidth="1"/>
    <col min="13830" max="13830" width="12" customWidth="1"/>
    <col min="13831" max="13833" width="16.046875" customWidth="1"/>
    <col min="13834" max="13834" width="13.75390625" customWidth="1"/>
    <col min="13835" max="13835" width="12.67578125" customWidth="1"/>
    <col min="13836" max="13836" width="23.4609375" customWidth="1"/>
    <col min="14081" max="14081" width="4.71875" customWidth="1"/>
    <col min="14082" max="14082" width="38.97265625" customWidth="1"/>
    <col min="14083" max="14083" width="17.2578125" customWidth="1"/>
    <col min="14084" max="14084" width="18.47265625" customWidth="1"/>
    <col min="14085" max="14085" width="17.2578125" customWidth="1"/>
    <col min="14086" max="14086" width="12" customWidth="1"/>
    <col min="14087" max="14089" width="16.046875" customWidth="1"/>
    <col min="14090" max="14090" width="13.75390625" customWidth="1"/>
    <col min="14091" max="14091" width="12.67578125" customWidth="1"/>
    <col min="14092" max="14092" width="23.4609375" customWidth="1"/>
    <col min="14337" max="14337" width="4.71875" customWidth="1"/>
    <col min="14338" max="14338" width="38.97265625" customWidth="1"/>
    <col min="14339" max="14339" width="17.2578125" customWidth="1"/>
    <col min="14340" max="14340" width="18.47265625" customWidth="1"/>
    <col min="14341" max="14341" width="17.2578125" customWidth="1"/>
    <col min="14342" max="14342" width="12" customWidth="1"/>
    <col min="14343" max="14345" width="16.046875" customWidth="1"/>
    <col min="14346" max="14346" width="13.75390625" customWidth="1"/>
    <col min="14347" max="14347" width="12.67578125" customWidth="1"/>
    <col min="14348" max="14348" width="23.4609375" customWidth="1"/>
    <col min="14593" max="14593" width="4.71875" customWidth="1"/>
    <col min="14594" max="14594" width="38.97265625" customWidth="1"/>
    <col min="14595" max="14595" width="17.2578125" customWidth="1"/>
    <col min="14596" max="14596" width="18.47265625" customWidth="1"/>
    <col min="14597" max="14597" width="17.2578125" customWidth="1"/>
    <col min="14598" max="14598" width="12" customWidth="1"/>
    <col min="14599" max="14601" width="16.046875" customWidth="1"/>
    <col min="14602" max="14602" width="13.75390625" customWidth="1"/>
    <col min="14603" max="14603" width="12.67578125" customWidth="1"/>
    <col min="14604" max="14604" width="23.4609375" customWidth="1"/>
    <col min="14849" max="14849" width="4.71875" customWidth="1"/>
    <col min="14850" max="14850" width="38.97265625" customWidth="1"/>
    <col min="14851" max="14851" width="17.2578125" customWidth="1"/>
    <col min="14852" max="14852" width="18.47265625" customWidth="1"/>
    <col min="14853" max="14853" width="17.2578125" customWidth="1"/>
    <col min="14854" max="14854" width="12" customWidth="1"/>
    <col min="14855" max="14857" width="16.046875" customWidth="1"/>
    <col min="14858" max="14858" width="13.75390625" customWidth="1"/>
    <col min="14859" max="14859" width="12.67578125" customWidth="1"/>
    <col min="14860" max="14860" width="23.4609375" customWidth="1"/>
    <col min="15105" max="15105" width="4.71875" customWidth="1"/>
    <col min="15106" max="15106" width="38.97265625" customWidth="1"/>
    <col min="15107" max="15107" width="17.2578125" customWidth="1"/>
    <col min="15108" max="15108" width="18.47265625" customWidth="1"/>
    <col min="15109" max="15109" width="17.2578125" customWidth="1"/>
    <col min="15110" max="15110" width="12" customWidth="1"/>
    <col min="15111" max="15113" width="16.046875" customWidth="1"/>
    <col min="15114" max="15114" width="13.75390625" customWidth="1"/>
    <col min="15115" max="15115" width="12.67578125" customWidth="1"/>
    <col min="15116" max="15116" width="23.4609375" customWidth="1"/>
    <col min="15361" max="15361" width="4.71875" customWidth="1"/>
    <col min="15362" max="15362" width="38.97265625" customWidth="1"/>
    <col min="15363" max="15363" width="17.2578125" customWidth="1"/>
    <col min="15364" max="15364" width="18.47265625" customWidth="1"/>
    <col min="15365" max="15365" width="17.2578125" customWidth="1"/>
    <col min="15366" max="15366" width="12" customWidth="1"/>
    <col min="15367" max="15369" width="16.046875" customWidth="1"/>
    <col min="15370" max="15370" width="13.75390625" customWidth="1"/>
    <col min="15371" max="15371" width="12.67578125" customWidth="1"/>
    <col min="15372" max="15372" width="23.4609375" customWidth="1"/>
    <col min="15617" max="15617" width="4.71875" customWidth="1"/>
    <col min="15618" max="15618" width="38.97265625" customWidth="1"/>
    <col min="15619" max="15619" width="17.2578125" customWidth="1"/>
    <col min="15620" max="15620" width="18.47265625" customWidth="1"/>
    <col min="15621" max="15621" width="17.2578125" customWidth="1"/>
    <col min="15622" max="15622" width="12" customWidth="1"/>
    <col min="15623" max="15625" width="16.046875" customWidth="1"/>
    <col min="15626" max="15626" width="13.75390625" customWidth="1"/>
    <col min="15627" max="15627" width="12.67578125" customWidth="1"/>
    <col min="15628" max="15628" width="23.4609375" customWidth="1"/>
    <col min="15873" max="15873" width="4.71875" customWidth="1"/>
    <col min="15874" max="15874" width="38.97265625" customWidth="1"/>
    <col min="15875" max="15875" width="17.2578125" customWidth="1"/>
    <col min="15876" max="15876" width="18.47265625" customWidth="1"/>
    <col min="15877" max="15877" width="17.2578125" customWidth="1"/>
    <col min="15878" max="15878" width="12" customWidth="1"/>
    <col min="15879" max="15881" width="16.046875" customWidth="1"/>
    <col min="15882" max="15882" width="13.75390625" customWidth="1"/>
    <col min="15883" max="15883" width="12.67578125" customWidth="1"/>
    <col min="15884" max="15884" width="23.4609375" customWidth="1"/>
    <col min="16129" max="16129" width="4.71875" customWidth="1"/>
    <col min="16130" max="16130" width="38.97265625" customWidth="1"/>
    <col min="16131" max="16131" width="17.2578125" customWidth="1"/>
    <col min="16132" max="16132" width="18.47265625" customWidth="1"/>
    <col min="16133" max="16133" width="17.2578125" customWidth="1"/>
    <col min="16134" max="16134" width="12" customWidth="1"/>
    <col min="16135" max="16137" width="16.046875" customWidth="1"/>
    <col min="16138" max="16138" width="13.75390625" customWidth="1"/>
    <col min="16139" max="16139" width="12.67578125" customWidth="1"/>
    <col min="16140" max="16140" width="23.4609375" customWidth="1"/>
  </cols>
  <sheetData>
    <row r="1" spans="1:14" ht="20.100000000000001" customHeight="1" x14ac:dyDescent="0.15">
      <c r="A1" s="1" t="s">
        <v>0</v>
      </c>
      <c r="B1" s="1"/>
      <c r="C1" s="2"/>
      <c r="D1" s="2"/>
      <c r="E1" s="2"/>
      <c r="G1" s="2"/>
      <c r="H1" s="2"/>
      <c r="I1" s="2"/>
      <c r="J1" s="2"/>
      <c r="K1" s="2"/>
      <c r="L1" s="3" t="s">
        <v>1</v>
      </c>
      <c r="M1" s="2"/>
      <c r="N1" s="4"/>
    </row>
    <row r="2" spans="1:14" ht="20.100000000000001" customHeight="1" x14ac:dyDescent="0.15">
      <c r="A2" t="s">
        <v>2</v>
      </c>
      <c r="C2" s="2"/>
      <c r="D2" s="2"/>
      <c r="E2" s="2"/>
      <c r="G2" s="2"/>
      <c r="H2" s="2"/>
      <c r="I2" s="2"/>
      <c r="J2" s="2"/>
      <c r="K2" s="2"/>
      <c r="L2" s="5" t="s">
        <v>3</v>
      </c>
      <c r="M2" s="2"/>
      <c r="N2" s="2"/>
    </row>
    <row r="3" spans="1:14" ht="20.100000000000001" customHeight="1" x14ac:dyDescent="0.15">
      <c r="A3" t="s">
        <v>4</v>
      </c>
      <c r="C3" s="172" t="s">
        <v>473</v>
      </c>
      <c r="D3" s="172"/>
      <c r="E3" s="172"/>
      <c r="F3" s="172"/>
      <c r="G3" s="172"/>
      <c r="H3" s="172"/>
      <c r="I3" s="172"/>
      <c r="J3" s="172"/>
      <c r="K3" s="117"/>
      <c r="M3" s="2"/>
      <c r="N3" s="2"/>
    </row>
    <row r="4" spans="1:14" ht="20.100000000000001" customHeight="1" x14ac:dyDescent="0.15">
      <c r="A4" t="s">
        <v>6</v>
      </c>
      <c r="C4" s="172" t="s">
        <v>474</v>
      </c>
      <c r="D4" s="172"/>
      <c r="E4" s="172"/>
      <c r="F4" s="172"/>
      <c r="G4" s="172"/>
      <c r="H4" s="172"/>
      <c r="I4" s="172"/>
      <c r="J4" s="172"/>
      <c r="K4" s="117"/>
      <c r="M4" s="2"/>
      <c r="N4" s="2"/>
    </row>
    <row r="5" spans="1:14" ht="20.100000000000001" customHeight="1" x14ac:dyDescent="0.15">
      <c r="C5" s="172" t="s">
        <v>489</v>
      </c>
      <c r="D5" s="172"/>
      <c r="E5" s="172"/>
      <c r="F5" s="172"/>
      <c r="G5" s="172"/>
      <c r="H5" s="172"/>
      <c r="I5" s="172"/>
      <c r="J5" s="172"/>
      <c r="K5" s="117"/>
      <c r="M5" s="2"/>
      <c r="N5" s="2"/>
    </row>
    <row r="6" spans="1:14" ht="20.100000000000001" customHeight="1" thickBot="1" x14ac:dyDescent="0.2">
      <c r="C6" s="176" t="s">
        <v>475</v>
      </c>
      <c r="D6" s="177"/>
      <c r="E6" s="177"/>
      <c r="F6" s="177"/>
      <c r="G6" s="177"/>
      <c r="H6" s="177"/>
      <c r="I6" s="177"/>
      <c r="J6" s="177"/>
      <c r="K6" s="117"/>
      <c r="M6" s="2"/>
      <c r="N6" s="2"/>
    </row>
    <row r="7" spans="1:14" ht="12.75" customHeight="1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67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4" ht="60.75" customHeight="1" x14ac:dyDescent="0.15">
      <c r="A8" s="166"/>
      <c r="B8" s="168"/>
      <c r="C8" s="168"/>
      <c r="D8" s="169"/>
      <c r="E8" s="168"/>
      <c r="F8" s="169"/>
      <c r="G8" s="168"/>
      <c r="H8" s="169"/>
      <c r="I8" s="169"/>
      <c r="J8" s="169"/>
      <c r="K8" s="169"/>
      <c r="L8" s="164"/>
    </row>
    <row r="9" spans="1:14" s="16" customFormat="1" x14ac:dyDescent="0.15">
      <c r="A9" s="17">
        <v>1</v>
      </c>
      <c r="B9" s="113" t="s">
        <v>447</v>
      </c>
      <c r="C9" s="98" t="s">
        <v>484</v>
      </c>
      <c r="D9" s="111" t="s">
        <v>49</v>
      </c>
      <c r="E9" s="114">
        <v>100</v>
      </c>
      <c r="F9" s="118" t="s">
        <v>23</v>
      </c>
      <c r="G9" s="115">
        <v>10000</v>
      </c>
      <c r="H9" s="119">
        <v>0</v>
      </c>
      <c r="I9" s="116">
        <f t="shared" ref="I9:I12" si="0">H9*G9</f>
        <v>0</v>
      </c>
      <c r="J9" s="116">
        <f>SUM(G9+I9)*10%</f>
        <v>1000</v>
      </c>
      <c r="K9" s="116">
        <f t="shared" ref="K9:K12" si="1">SUM(J9+I9)</f>
        <v>1000</v>
      </c>
      <c r="L9" s="112" t="s">
        <v>24</v>
      </c>
    </row>
    <row r="10" spans="1:14" s="16" customFormat="1" x14ac:dyDescent="0.15">
      <c r="A10" s="17">
        <v>2</v>
      </c>
      <c r="B10" s="113" t="s">
        <v>470</v>
      </c>
      <c r="C10" s="98" t="s">
        <v>485</v>
      </c>
      <c r="D10" s="111" t="s">
        <v>472</v>
      </c>
      <c r="E10" s="114">
        <v>10000</v>
      </c>
      <c r="F10" s="118" t="s">
        <v>23</v>
      </c>
      <c r="G10" s="115">
        <v>20000</v>
      </c>
      <c r="H10" s="119">
        <v>0.15</v>
      </c>
      <c r="I10" s="116">
        <f t="shared" si="0"/>
        <v>3000</v>
      </c>
      <c r="J10" s="116">
        <f>SUM(G10+I10)*0%</f>
        <v>0</v>
      </c>
      <c r="K10" s="116">
        <f t="shared" si="1"/>
        <v>3000</v>
      </c>
      <c r="L10" s="112" t="s">
        <v>24</v>
      </c>
    </row>
    <row r="11" spans="1:14" s="16" customFormat="1" ht="11.25" customHeight="1" x14ac:dyDescent="0.15">
      <c r="A11" s="17">
        <v>3</v>
      </c>
      <c r="B11" s="113" t="s">
        <v>486</v>
      </c>
      <c r="C11" s="98" t="s">
        <v>487</v>
      </c>
      <c r="D11" s="111" t="s">
        <v>49</v>
      </c>
      <c r="E11" s="114">
        <v>200</v>
      </c>
      <c r="F11" s="118" t="s">
        <v>23</v>
      </c>
      <c r="G11" s="115">
        <v>200000</v>
      </c>
      <c r="H11" s="119">
        <v>0</v>
      </c>
      <c r="I11" s="116">
        <f t="shared" si="0"/>
        <v>0</v>
      </c>
      <c r="J11" s="116">
        <f>SUM(G11+I11)*0%</f>
        <v>0</v>
      </c>
      <c r="K11" s="116">
        <f t="shared" si="1"/>
        <v>0</v>
      </c>
      <c r="L11" s="112" t="s">
        <v>24</v>
      </c>
    </row>
    <row r="12" spans="1:14" s="16" customFormat="1" ht="11.25" customHeight="1" x14ac:dyDescent="0.15">
      <c r="A12" s="17">
        <v>4</v>
      </c>
      <c r="B12" s="113" t="s">
        <v>471</v>
      </c>
      <c r="C12" s="98" t="s">
        <v>488</v>
      </c>
      <c r="D12" s="111" t="s">
        <v>472</v>
      </c>
      <c r="E12" s="120">
        <v>20</v>
      </c>
      <c r="F12" s="118" t="s">
        <v>23</v>
      </c>
      <c r="G12" s="115">
        <v>30000</v>
      </c>
      <c r="H12" s="119">
        <v>0.3</v>
      </c>
      <c r="I12" s="116">
        <f t="shared" si="0"/>
        <v>9000</v>
      </c>
      <c r="J12" s="116">
        <f>SUM(G12+I12)*0%</f>
        <v>0</v>
      </c>
      <c r="K12" s="116">
        <f t="shared" si="1"/>
        <v>9000</v>
      </c>
      <c r="L12" s="112" t="s">
        <v>24</v>
      </c>
    </row>
    <row r="13" spans="1:14" s="45" customFormat="1" ht="12" customHeight="1" x14ac:dyDescent="0.15">
      <c r="A13" s="17"/>
      <c r="B13" s="27"/>
      <c r="C13" s="28"/>
      <c r="D13" s="110"/>
      <c r="E13" s="33"/>
      <c r="F13" s="121"/>
      <c r="G13" s="31"/>
      <c r="H13" s="38"/>
      <c r="I13" s="25"/>
      <c r="J13" s="25"/>
      <c r="K13" s="25"/>
      <c r="L13" s="26"/>
    </row>
    <row r="14" spans="1:14" s="45" customFormat="1" ht="12" customHeight="1" x14ac:dyDescent="0.15">
      <c r="A14" s="17"/>
      <c r="B14" s="27"/>
      <c r="C14" s="28"/>
      <c r="D14" s="110"/>
      <c r="E14" s="33"/>
      <c r="F14" s="121"/>
      <c r="G14" s="31"/>
      <c r="H14" s="38"/>
      <c r="I14" s="25"/>
      <c r="J14" s="25"/>
      <c r="K14" s="25"/>
      <c r="L14" s="26"/>
    </row>
    <row r="15" spans="1:14" s="45" customFormat="1" ht="12" customHeight="1" x14ac:dyDescent="0.15">
      <c r="A15" s="17"/>
      <c r="B15" s="27"/>
      <c r="C15" s="28"/>
      <c r="D15" s="110"/>
      <c r="E15" s="33"/>
      <c r="F15" s="121"/>
      <c r="G15" s="31"/>
      <c r="H15" s="38"/>
      <c r="I15" s="25"/>
      <c r="J15" s="25"/>
      <c r="K15" s="25"/>
      <c r="L15" s="26"/>
    </row>
    <row r="16" spans="1:14" s="16" customFormat="1" x14ac:dyDescent="0.15">
      <c r="A16" s="17"/>
      <c r="B16" s="27"/>
      <c r="C16" s="28"/>
      <c r="D16" s="110"/>
      <c r="E16" s="27"/>
      <c r="F16" s="121"/>
      <c r="G16" s="31"/>
      <c r="H16" s="38"/>
      <c r="I16" s="25"/>
      <c r="J16" s="25"/>
      <c r="K16" s="25"/>
      <c r="L16" s="26"/>
    </row>
    <row r="17" spans="1:12" s="16" customFormat="1" x14ac:dyDescent="0.15">
      <c r="A17" s="17"/>
      <c r="B17" s="27"/>
      <c r="C17" s="28"/>
      <c r="D17" s="110"/>
      <c r="E17" s="33"/>
      <c r="F17" s="121"/>
      <c r="G17" s="31"/>
      <c r="H17" s="38"/>
      <c r="I17" s="25"/>
      <c r="J17" s="25"/>
      <c r="K17" s="25"/>
      <c r="L17" s="26"/>
    </row>
    <row r="18" spans="1:12" s="16" customFormat="1" ht="11.25" customHeight="1" x14ac:dyDescent="0.15">
      <c r="A18" s="17"/>
      <c r="B18" s="27"/>
      <c r="C18" s="28"/>
      <c r="D18" s="110"/>
      <c r="E18" s="33"/>
      <c r="F18" s="121"/>
      <c r="G18" s="31"/>
      <c r="H18" s="38"/>
      <c r="I18" s="25"/>
      <c r="J18" s="25"/>
      <c r="K18" s="25"/>
      <c r="L18" s="26"/>
    </row>
    <row r="19" spans="1:12" s="16" customFormat="1" ht="11.25" customHeight="1" x14ac:dyDescent="0.15">
      <c r="A19" s="17"/>
      <c r="B19" s="27"/>
      <c r="C19" s="28"/>
      <c r="D19" s="110"/>
      <c r="E19" s="33"/>
      <c r="F19" s="121"/>
      <c r="G19" s="31"/>
      <c r="H19" s="38"/>
      <c r="I19" s="25"/>
      <c r="J19" s="25"/>
      <c r="K19" s="25"/>
      <c r="L19" s="26"/>
    </row>
    <row r="20" spans="1:12" s="16" customFormat="1" ht="11.25" customHeight="1" x14ac:dyDescent="0.15">
      <c r="A20" s="17"/>
      <c r="B20" s="27"/>
      <c r="C20" s="28"/>
      <c r="D20" s="110"/>
      <c r="E20" s="33"/>
      <c r="F20" s="121"/>
      <c r="G20" s="31"/>
      <c r="H20" s="38"/>
      <c r="I20" s="25"/>
      <c r="J20" s="25"/>
      <c r="K20" s="25"/>
      <c r="L20" s="26"/>
    </row>
    <row r="21" spans="1:12" s="16" customFormat="1" ht="11.25" customHeight="1" x14ac:dyDescent="0.15">
      <c r="A21" s="17"/>
      <c r="B21" s="27"/>
      <c r="C21" s="28"/>
      <c r="D21" s="28"/>
      <c r="E21" s="29"/>
      <c r="F21" s="30"/>
      <c r="G21" s="31"/>
      <c r="H21" s="32"/>
      <c r="I21" s="25"/>
      <c r="J21" s="25"/>
      <c r="K21" s="25"/>
      <c r="L21" s="26"/>
    </row>
    <row r="22" spans="1:12" s="16" customFormat="1" ht="11.25" customHeight="1" x14ac:dyDescent="0.15">
      <c r="A22" s="17"/>
      <c r="B22" s="27"/>
      <c r="C22" s="28"/>
      <c r="D22" s="28"/>
      <c r="E22" s="29"/>
      <c r="F22" s="30"/>
      <c r="G22" s="25"/>
      <c r="H22" s="32"/>
      <c r="I22" s="25"/>
      <c r="J22" s="25"/>
      <c r="K22" s="25"/>
      <c r="L22" s="26"/>
    </row>
    <row r="23" spans="1:12" s="16" customFormat="1" ht="11.25" customHeight="1" x14ac:dyDescent="0.15">
      <c r="A23" s="17"/>
      <c r="B23" s="27"/>
      <c r="C23" s="28"/>
      <c r="D23" s="28"/>
      <c r="E23" s="29"/>
      <c r="F23" s="30"/>
      <c r="G23" s="31"/>
      <c r="H23" s="32"/>
      <c r="I23" s="25"/>
      <c r="J23" s="25"/>
      <c r="K23" s="25"/>
      <c r="L23" s="26"/>
    </row>
    <row r="24" spans="1:12" s="16" customFormat="1" ht="12" customHeight="1" x14ac:dyDescent="0.15">
      <c r="A24" s="17"/>
      <c r="B24" s="27"/>
      <c r="C24" s="28"/>
      <c r="D24" s="28"/>
      <c r="E24" s="29"/>
      <c r="F24" s="30"/>
      <c r="G24" s="25"/>
      <c r="H24" s="32"/>
      <c r="I24" s="25"/>
      <c r="J24" s="25"/>
      <c r="K24" s="25"/>
      <c r="L24" s="26"/>
    </row>
    <row r="25" spans="1:12" s="16" customFormat="1" ht="11.25" customHeight="1" x14ac:dyDescent="0.15">
      <c r="A25" s="17"/>
      <c r="B25" s="27"/>
      <c r="C25" s="28"/>
      <c r="D25" s="110"/>
      <c r="E25" s="33"/>
      <c r="F25" s="121"/>
      <c r="G25" s="31"/>
      <c r="H25" s="38"/>
      <c r="I25" s="25"/>
      <c r="J25" s="25"/>
      <c r="K25" s="25"/>
      <c r="L25" s="26"/>
    </row>
    <row r="26" spans="1:12" s="16" customFormat="1" ht="11.25" customHeight="1" x14ac:dyDescent="0.15">
      <c r="A26" s="17"/>
      <c r="B26" s="27"/>
      <c r="C26" s="28"/>
      <c r="D26" s="28"/>
      <c r="E26" s="29"/>
      <c r="F26" s="30"/>
      <c r="G26" s="31"/>
      <c r="H26" s="32"/>
      <c r="I26" s="25"/>
      <c r="J26" s="25"/>
      <c r="K26" s="25"/>
      <c r="L26" s="26"/>
    </row>
    <row r="27" spans="1:12" s="45" customFormat="1" ht="12" customHeight="1" x14ac:dyDescent="0.15">
      <c r="A27" s="17"/>
      <c r="B27" s="27"/>
      <c r="C27" s="28"/>
      <c r="D27" s="110"/>
      <c r="E27" s="33"/>
      <c r="F27" s="121"/>
      <c r="G27" s="31"/>
      <c r="H27" s="38"/>
      <c r="I27" s="25"/>
      <c r="J27" s="25"/>
      <c r="K27" s="25"/>
      <c r="L27" s="26"/>
    </row>
    <row r="28" spans="1:12" s="45" customFormat="1" ht="12" customHeight="1" x14ac:dyDescent="0.15">
      <c r="A28" s="17"/>
      <c r="B28" s="27"/>
      <c r="C28" s="28"/>
      <c r="D28" s="28"/>
      <c r="E28" s="29"/>
      <c r="F28" s="121"/>
      <c r="G28" s="31"/>
      <c r="H28" s="38"/>
      <c r="I28" s="25"/>
      <c r="J28" s="25"/>
      <c r="K28" s="25"/>
      <c r="L28" s="26"/>
    </row>
    <row r="29" spans="1:12" s="45" customFormat="1" ht="12" customHeight="1" x14ac:dyDescent="0.15">
      <c r="A29" s="17"/>
      <c r="B29" s="27"/>
      <c r="C29" s="28"/>
      <c r="D29" s="28"/>
      <c r="E29" s="29"/>
      <c r="F29" s="30"/>
      <c r="G29" s="31"/>
      <c r="H29" s="32"/>
      <c r="I29" s="25"/>
      <c r="J29" s="25"/>
      <c r="K29" s="25"/>
      <c r="L29" s="26"/>
    </row>
    <row r="30" spans="1:12" s="45" customFormat="1" ht="12" customHeight="1" x14ac:dyDescent="0.15">
      <c r="A30" s="17"/>
      <c r="B30" s="27"/>
      <c r="C30" s="28"/>
      <c r="D30" s="110"/>
      <c r="E30" s="33"/>
      <c r="F30" s="121"/>
      <c r="G30" s="31"/>
      <c r="H30" s="38"/>
      <c r="I30" s="25"/>
      <c r="J30" s="25"/>
      <c r="K30" s="25"/>
      <c r="L30" s="26"/>
    </row>
    <row r="31" spans="1:12" s="45" customFormat="1" ht="12" customHeight="1" x14ac:dyDescent="0.15">
      <c r="A31" s="17"/>
      <c r="B31" s="27"/>
      <c r="C31" s="28"/>
      <c r="D31" s="110"/>
      <c r="E31" s="33"/>
      <c r="F31" s="121"/>
      <c r="G31" s="31"/>
      <c r="H31" s="38"/>
      <c r="I31" s="25"/>
      <c r="J31" s="25"/>
      <c r="K31" s="25"/>
      <c r="L31" s="26"/>
    </row>
    <row r="32" spans="1:12" s="45" customFormat="1" ht="12" customHeight="1" x14ac:dyDescent="0.15">
      <c r="A32" s="17"/>
      <c r="B32" s="27"/>
      <c r="C32" s="28"/>
      <c r="D32" s="28"/>
      <c r="E32" s="29"/>
      <c r="F32" s="30"/>
      <c r="G32" s="31"/>
      <c r="H32" s="32"/>
      <c r="I32" s="25"/>
      <c r="J32" s="25"/>
      <c r="K32" s="25"/>
      <c r="L32" s="26"/>
    </row>
    <row r="33" spans="1:12" s="45" customFormat="1" ht="12" customHeight="1" x14ac:dyDescent="0.15">
      <c r="A33" s="17"/>
      <c r="B33" s="27"/>
      <c r="C33" s="28"/>
      <c r="D33" s="28"/>
      <c r="E33" s="29"/>
      <c r="F33" s="30"/>
      <c r="G33" s="31"/>
      <c r="H33" s="32"/>
      <c r="I33" s="25"/>
      <c r="J33" s="25"/>
      <c r="K33" s="25"/>
      <c r="L33" s="26"/>
    </row>
    <row r="34" spans="1:12" s="45" customFormat="1" ht="12" customHeight="1" x14ac:dyDescent="0.15">
      <c r="A34" s="17"/>
      <c r="B34" s="27"/>
      <c r="C34" s="28"/>
      <c r="D34" s="28"/>
      <c r="E34" s="29"/>
      <c r="F34" s="30"/>
      <c r="G34" s="31"/>
      <c r="H34" s="32"/>
      <c r="I34" s="25"/>
      <c r="J34" s="25"/>
      <c r="K34" s="25"/>
      <c r="L34" s="26"/>
    </row>
    <row r="35" spans="1:12" s="45" customFormat="1" ht="12" customHeight="1" x14ac:dyDescent="0.15">
      <c r="A35" s="17"/>
      <c r="B35" s="27"/>
      <c r="C35" s="28"/>
      <c r="D35" s="28"/>
      <c r="E35" s="29"/>
      <c r="F35" s="121"/>
      <c r="G35" s="31"/>
      <c r="H35" s="38"/>
      <c r="I35" s="25"/>
      <c r="J35" s="25"/>
      <c r="K35" s="25"/>
      <c r="L35" s="26"/>
    </row>
    <row r="36" spans="1:12" s="45" customFormat="1" ht="12" customHeight="1" x14ac:dyDescent="0.15">
      <c r="A36" s="17"/>
      <c r="B36" s="27"/>
      <c r="C36" s="28"/>
      <c r="D36" s="28"/>
      <c r="E36" s="29"/>
      <c r="F36" s="30"/>
      <c r="G36" s="25"/>
      <c r="H36" s="32"/>
      <c r="I36" s="25"/>
      <c r="J36" s="25"/>
      <c r="K36" s="25"/>
      <c r="L36" s="26"/>
    </row>
    <row r="37" spans="1:12" s="45" customFormat="1" ht="12" customHeight="1" x14ac:dyDescent="0.15">
      <c r="A37" s="17"/>
      <c r="B37" s="27"/>
      <c r="C37" s="28"/>
      <c r="D37" s="110"/>
      <c r="E37" s="33"/>
      <c r="F37" s="121"/>
      <c r="G37" s="31"/>
      <c r="H37" s="32"/>
      <c r="I37" s="25"/>
      <c r="J37" s="25"/>
      <c r="K37" s="25"/>
      <c r="L37" s="26"/>
    </row>
    <row r="38" spans="1:12" s="45" customFormat="1" ht="12" customHeight="1" x14ac:dyDescent="0.15">
      <c r="A38" s="17"/>
      <c r="B38" s="27"/>
      <c r="C38" s="28"/>
      <c r="D38" s="110"/>
      <c r="E38" s="33"/>
      <c r="F38" s="121"/>
      <c r="G38" s="31"/>
      <c r="H38" s="32"/>
      <c r="I38" s="25"/>
      <c r="J38" s="25"/>
      <c r="K38" s="25"/>
      <c r="L38" s="26"/>
    </row>
    <row r="39" spans="1:12" s="45" customFormat="1" ht="12" customHeight="1" x14ac:dyDescent="0.15">
      <c r="A39" s="17"/>
      <c r="B39" s="27"/>
      <c r="C39" s="28"/>
      <c r="D39" s="28"/>
      <c r="E39" s="29"/>
      <c r="F39" s="121"/>
      <c r="G39" s="31"/>
      <c r="H39" s="38"/>
      <c r="I39" s="25"/>
      <c r="J39" s="25"/>
      <c r="K39" s="25"/>
      <c r="L39" s="26"/>
    </row>
    <row r="40" spans="1:12" s="45" customFormat="1" ht="12" customHeight="1" x14ac:dyDescent="0.15">
      <c r="A40" s="17"/>
      <c r="B40" s="27"/>
      <c r="C40" s="28"/>
      <c r="D40" s="28"/>
      <c r="E40" s="29"/>
      <c r="F40" s="121"/>
      <c r="G40" s="31"/>
      <c r="H40" s="38"/>
      <c r="I40" s="25"/>
      <c r="J40" s="25"/>
      <c r="K40" s="25"/>
      <c r="L40" s="26"/>
    </row>
    <row r="41" spans="1:12" s="45" customFormat="1" ht="12" customHeight="1" x14ac:dyDescent="0.15">
      <c r="A41" s="17"/>
      <c r="B41" s="27"/>
      <c r="C41" s="28"/>
      <c r="D41" s="110"/>
      <c r="E41" s="33"/>
      <c r="F41" s="121"/>
      <c r="G41" s="31"/>
      <c r="H41" s="38"/>
      <c r="I41" s="25"/>
      <c r="J41" s="25"/>
      <c r="K41" s="25"/>
      <c r="L41" s="26"/>
    </row>
    <row r="42" spans="1:12" s="45" customFormat="1" ht="12" customHeight="1" x14ac:dyDescent="0.15">
      <c r="A42" s="17"/>
      <c r="B42" s="27"/>
      <c r="C42" s="28"/>
      <c r="D42" s="28"/>
      <c r="E42" s="29"/>
      <c r="F42" s="30"/>
      <c r="G42" s="25"/>
      <c r="H42" s="32"/>
      <c r="I42" s="25"/>
      <c r="J42" s="25"/>
      <c r="K42" s="25"/>
      <c r="L42" s="26"/>
    </row>
    <row r="43" spans="1:12" s="45" customFormat="1" ht="12" customHeight="1" x14ac:dyDescent="0.15">
      <c r="A43" s="17"/>
      <c r="B43" s="27"/>
      <c r="C43" s="28"/>
      <c r="D43" s="28"/>
      <c r="E43" s="29"/>
      <c r="F43" s="30"/>
      <c r="G43" s="25"/>
      <c r="H43" s="32"/>
      <c r="I43" s="25"/>
      <c r="J43" s="25"/>
      <c r="K43" s="25"/>
      <c r="L43" s="26"/>
    </row>
    <row r="44" spans="1:12" s="45" customFormat="1" ht="12" customHeight="1" thickBot="1" x14ac:dyDescent="0.2">
      <c r="A44" s="122"/>
      <c r="B44" s="78"/>
      <c r="C44" s="85"/>
      <c r="D44" s="85"/>
      <c r="E44" s="86"/>
      <c r="F44" s="123"/>
      <c r="G44" s="88"/>
      <c r="H44" s="89"/>
      <c r="I44" s="90"/>
      <c r="J44" s="90"/>
      <c r="K44" s="90"/>
      <c r="L44" s="91"/>
    </row>
    <row r="45" spans="1:12" s="45" customFormat="1" ht="12" customHeight="1" thickBot="1" x14ac:dyDescent="0.2">
      <c r="A45" s="54"/>
      <c r="B45" s="55" t="s">
        <v>399</v>
      </c>
      <c r="C45" s="56"/>
      <c r="D45" s="57"/>
      <c r="E45" s="58">
        <f>SUM(E9:E44)</f>
        <v>10320</v>
      </c>
      <c r="F45" s="59"/>
      <c r="G45" s="58">
        <f>SUM(G9:G44)</f>
        <v>260000</v>
      </c>
      <c r="H45" s="60"/>
      <c r="I45" s="58">
        <f>SUM(I9:I44)</f>
        <v>12000</v>
      </c>
      <c r="J45" s="58">
        <f>SUM(J9:J44)</f>
        <v>1000</v>
      </c>
      <c r="K45" s="58">
        <f>SUM(K9:K44)</f>
        <v>13000</v>
      </c>
      <c r="L45" s="61"/>
    </row>
    <row r="46" spans="1:12" s="45" customFormat="1" ht="12" customHeight="1" thickBot="1" x14ac:dyDescent="0.2">
      <c r="A46" s="62"/>
      <c r="B46" s="63" t="s">
        <v>400</v>
      </c>
      <c r="C46" s="64"/>
      <c r="D46" s="65"/>
      <c r="E46" s="68">
        <f>E45</f>
        <v>10320</v>
      </c>
      <c r="F46" s="67"/>
      <c r="G46" s="68">
        <f>G45</f>
        <v>260000</v>
      </c>
      <c r="H46" s="68"/>
      <c r="I46" s="68">
        <f>I45</f>
        <v>12000</v>
      </c>
      <c r="J46" s="68">
        <f>SUM(J45)</f>
        <v>1000</v>
      </c>
      <c r="K46" s="68">
        <f>SUM(K45)</f>
        <v>13000</v>
      </c>
      <c r="L46" s="69"/>
    </row>
    <row r="47" spans="1:12" s="45" customFormat="1" ht="12" customHeight="1" x14ac:dyDescent="0.15">
      <c r="A47" t="s">
        <v>401</v>
      </c>
      <c r="B47" s="70"/>
      <c r="C47"/>
      <c r="D47" s="124"/>
      <c r="E47" s="125"/>
      <c r="F47"/>
      <c r="G47" s="126"/>
      <c r="H47"/>
      <c r="I47" s="126"/>
      <c r="J47"/>
      <c r="K47" s="126"/>
      <c r="L47" s="16"/>
    </row>
    <row r="48" spans="1:12" s="45" customFormat="1" ht="12" customHeight="1" x14ac:dyDescent="0.15">
      <c r="A48"/>
      <c r="B48"/>
      <c r="C48"/>
      <c r="D48"/>
      <c r="E48"/>
      <c r="F48"/>
      <c r="G48"/>
      <c r="H48"/>
      <c r="I48"/>
      <c r="J48"/>
      <c r="K48"/>
      <c r="L48" s="16"/>
    </row>
    <row r="49" spans="1:12" s="45" customFormat="1" ht="12" customHeight="1" x14ac:dyDescent="0.15">
      <c r="A49"/>
      <c r="B49"/>
      <c r="C49"/>
      <c r="D49"/>
      <c r="E49"/>
      <c r="F49"/>
      <c r="G49"/>
      <c r="H49"/>
      <c r="I49"/>
      <c r="J49" s="126"/>
      <c r="K49"/>
      <c r="L49" s="16"/>
    </row>
    <row r="50" spans="1:12" s="45" customFormat="1" ht="12" customHeight="1" x14ac:dyDescent="0.15">
      <c r="A50" s="127"/>
      <c r="B50" s="127"/>
      <c r="C50"/>
      <c r="D50"/>
      <c r="E50"/>
      <c r="F50"/>
      <c r="G50" t="s">
        <v>476</v>
      </c>
      <c r="H50"/>
      <c r="I50" t="s">
        <v>477</v>
      </c>
      <c r="J50"/>
      <c r="K50" t="s">
        <v>478</v>
      </c>
      <c r="L50"/>
    </row>
    <row r="51" spans="1:12" s="45" customFormat="1" ht="12" customHeight="1" x14ac:dyDescent="0.15">
      <c r="A51" s="71"/>
      <c r="B51" s="71"/>
      <c r="C51"/>
      <c r="D51"/>
      <c r="E51"/>
      <c r="F51"/>
      <c r="G51"/>
      <c r="H51"/>
      <c r="I51"/>
      <c r="J51"/>
      <c r="K51"/>
      <c r="L51"/>
    </row>
    <row r="52" spans="1:12" s="45" customFormat="1" ht="12" customHeight="1" x14ac:dyDescent="0.15">
      <c r="A52" t="s">
        <v>404</v>
      </c>
      <c r="B52"/>
      <c r="C52"/>
      <c r="D52"/>
      <c r="E52"/>
      <c r="F52"/>
      <c r="G52"/>
      <c r="H52"/>
      <c r="I52"/>
      <c r="J52"/>
      <c r="K52"/>
      <c r="L52"/>
    </row>
    <row r="53" spans="1:12" s="45" customFormat="1" ht="12" customHeight="1" x14ac:dyDescent="0.15">
      <c r="A53" t="s">
        <v>481</v>
      </c>
      <c r="B53"/>
      <c r="C53"/>
      <c r="D53"/>
      <c r="E53"/>
      <c r="F53"/>
      <c r="G53" t="s">
        <v>479</v>
      </c>
      <c r="H53" s="127"/>
      <c r="I53" s="127"/>
      <c r="J53" s="127"/>
      <c r="K53" s="127"/>
      <c r="L53" s="127"/>
    </row>
    <row r="54" spans="1:12" s="45" customFormat="1" ht="12" customHeight="1" x14ac:dyDescent="0.15">
      <c r="A54" t="s">
        <v>480</v>
      </c>
      <c r="B54"/>
      <c r="C54"/>
      <c r="D54"/>
      <c r="E54"/>
      <c r="F54"/>
      <c r="G54" t="s">
        <v>482</v>
      </c>
      <c r="H54"/>
      <c r="I54"/>
      <c r="J54" s="128"/>
      <c r="K54" s="128"/>
      <c r="L54" s="128"/>
    </row>
    <row r="55" spans="1:12" s="45" customFormat="1" ht="12" customHeight="1" x14ac:dyDescent="0.15">
      <c r="A55"/>
      <c r="B55"/>
      <c r="C55"/>
      <c r="D55"/>
      <c r="E55"/>
      <c r="F55"/>
      <c r="G55" t="s">
        <v>483</v>
      </c>
      <c r="H55" s="127"/>
      <c r="I55" s="127"/>
      <c r="J55" s="127"/>
      <c r="K55" s="127"/>
      <c r="L55" s="127"/>
    </row>
    <row r="56" spans="1:12" x14ac:dyDescent="0.15">
      <c r="F56"/>
    </row>
  </sheetData>
  <mergeCells count="16"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  <mergeCell ref="A7:A8"/>
    <mergeCell ref="B7:B8"/>
    <mergeCell ref="C7:C8"/>
    <mergeCell ref="D7:D8"/>
    <mergeCell ref="E7:E8"/>
  </mergeCells>
  <phoneticPr fontId="4" type="noConversion"/>
  <printOptions horizontalCentered="1"/>
  <pageMargins left="0" right="0" top="0.25" bottom="0" header="0" footer="0"/>
  <pageSetup paperSize="9" scale="6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25E1-CF4D-45AF-A744-C994384C277B}">
  <sheetPr>
    <pageSetUpPr fitToPage="1"/>
  </sheetPr>
  <dimension ref="A1:L65"/>
  <sheetViews>
    <sheetView workbookViewId="0">
      <selection activeCell="D17" sqref="D17"/>
    </sheetView>
  </sheetViews>
  <sheetFormatPr defaultColWidth="6.203125" defaultRowHeight="12.75" x14ac:dyDescent="0.15"/>
  <cols>
    <col min="1" max="1" width="5.796875" customWidth="1"/>
    <col min="2" max="2" width="37.7578125" bestFit="1" customWidth="1"/>
    <col min="3" max="3" width="12.80859375" bestFit="1" customWidth="1"/>
    <col min="4" max="4" width="12.9453125" customWidth="1"/>
    <col min="5" max="5" width="12" customWidth="1"/>
    <col min="6" max="6" width="12.67578125" customWidth="1"/>
    <col min="7" max="7" width="14.6953125" bestFit="1" customWidth="1"/>
    <col min="8" max="8" width="11.0546875" customWidth="1"/>
    <col min="9" max="9" width="12" customWidth="1"/>
    <col min="10" max="10" width="16.98828125" customWidth="1"/>
    <col min="11" max="11" width="12.67578125" customWidth="1"/>
    <col min="12" max="12" width="25.890625" bestFit="1" customWidth="1"/>
  </cols>
  <sheetData>
    <row r="1" spans="1:12" x14ac:dyDescent="0.1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2" x14ac:dyDescent="0.15">
      <c r="A2" t="s">
        <v>2</v>
      </c>
      <c r="C2" s="2"/>
      <c r="D2" s="2"/>
      <c r="E2" s="2"/>
      <c r="F2" s="2"/>
      <c r="G2" s="2"/>
      <c r="H2" s="2"/>
      <c r="I2" s="2"/>
      <c r="J2" s="2"/>
      <c r="K2" s="2"/>
      <c r="L2" s="5" t="s">
        <v>3</v>
      </c>
    </row>
    <row r="3" spans="1:12" x14ac:dyDescent="0.15">
      <c r="A3" t="s">
        <v>4</v>
      </c>
      <c r="C3" s="172" t="s">
        <v>467</v>
      </c>
      <c r="D3" s="172"/>
      <c r="E3" s="173"/>
      <c r="F3" s="173"/>
      <c r="G3" s="173"/>
      <c r="H3" s="173"/>
      <c r="I3" s="173"/>
      <c r="J3" s="173"/>
      <c r="K3" s="137"/>
      <c r="L3" s="5" t="s">
        <v>5</v>
      </c>
    </row>
    <row r="4" spans="1:12" x14ac:dyDescent="0.15">
      <c r="A4" t="s">
        <v>6</v>
      </c>
      <c r="C4" s="172" t="s">
        <v>7</v>
      </c>
      <c r="D4" s="172"/>
      <c r="E4" s="173"/>
      <c r="F4" s="173"/>
      <c r="G4" s="173"/>
      <c r="H4" s="173"/>
      <c r="I4" s="173"/>
      <c r="J4" s="173"/>
      <c r="K4" s="137"/>
      <c r="L4" s="2"/>
    </row>
    <row r="5" spans="1:12" x14ac:dyDescent="0.15">
      <c r="C5" s="172" t="s">
        <v>507</v>
      </c>
      <c r="D5" s="172"/>
      <c r="E5" s="172"/>
      <c r="F5" s="172"/>
      <c r="G5" s="172"/>
      <c r="H5" s="172"/>
      <c r="I5" s="172"/>
      <c r="J5" s="172"/>
      <c r="K5" s="137"/>
      <c r="L5" s="2"/>
    </row>
    <row r="6" spans="1:12" ht="13.5" thickBot="1" x14ac:dyDescent="0.2">
      <c r="C6" s="172" t="s">
        <v>8</v>
      </c>
      <c r="D6" s="172"/>
      <c r="E6" s="173"/>
      <c r="F6" s="173"/>
      <c r="G6" s="173"/>
      <c r="H6" s="173"/>
      <c r="I6" s="173"/>
      <c r="J6" s="173"/>
      <c r="K6" s="137"/>
      <c r="L6" s="2"/>
    </row>
    <row r="7" spans="1:12" x14ac:dyDescent="0.15">
      <c r="A7" s="165" t="s">
        <v>9</v>
      </c>
      <c r="B7" s="167" t="s">
        <v>10</v>
      </c>
      <c r="C7" s="167" t="s">
        <v>11</v>
      </c>
      <c r="D7" s="167" t="s">
        <v>12</v>
      </c>
      <c r="E7" s="167" t="s">
        <v>13</v>
      </c>
      <c r="F7" s="167" t="s">
        <v>14</v>
      </c>
      <c r="G7" s="167" t="s">
        <v>15</v>
      </c>
      <c r="H7" s="170" t="s">
        <v>16</v>
      </c>
      <c r="I7" s="167" t="s">
        <v>17</v>
      </c>
      <c r="J7" s="167" t="s">
        <v>18</v>
      </c>
      <c r="K7" s="167" t="s">
        <v>19</v>
      </c>
      <c r="L7" s="163" t="s">
        <v>20</v>
      </c>
    </row>
    <row r="8" spans="1:12" x14ac:dyDescent="0.15">
      <c r="A8" s="166"/>
      <c r="B8" s="168"/>
      <c r="C8" s="168"/>
      <c r="D8" s="169"/>
      <c r="E8" s="168"/>
      <c r="F8" s="169"/>
      <c r="G8" s="168"/>
      <c r="H8" s="171"/>
      <c r="I8" s="169"/>
      <c r="J8" s="169"/>
      <c r="K8" s="169"/>
      <c r="L8" s="164"/>
    </row>
    <row r="9" spans="1:12" x14ac:dyDescent="0.15">
      <c r="A9" s="17">
        <v>1</v>
      </c>
      <c r="B9" s="27" t="s">
        <v>506</v>
      </c>
      <c r="C9" s="28">
        <v>8207300000</v>
      </c>
      <c r="D9" s="28" t="s">
        <v>22</v>
      </c>
      <c r="E9" s="110">
        <v>50</v>
      </c>
      <c r="F9" s="22" t="s">
        <v>23</v>
      </c>
      <c r="G9" s="31">
        <v>100000</v>
      </c>
      <c r="H9" s="24">
        <v>0.05</v>
      </c>
      <c r="I9" s="39">
        <f>SUM(H9*G9)</f>
        <v>5000</v>
      </c>
      <c r="J9" s="130">
        <f>SUM(G9+I9)*10%</f>
        <v>10500</v>
      </c>
      <c r="K9" s="25">
        <f t="shared" ref="K9" si="0">SUM(J9+I9)</f>
        <v>15500</v>
      </c>
      <c r="L9" s="26" t="s">
        <v>498</v>
      </c>
    </row>
    <row r="10" spans="1:12" x14ac:dyDescent="0.15">
      <c r="A10" s="17">
        <v>2</v>
      </c>
      <c r="B10" s="27"/>
      <c r="C10" s="28"/>
      <c r="D10" s="28"/>
      <c r="E10" s="132"/>
      <c r="F10" s="22"/>
      <c r="G10" s="31"/>
      <c r="H10" s="24"/>
      <c r="I10" s="39"/>
      <c r="J10" s="130"/>
      <c r="K10" s="25"/>
      <c r="L10" s="26"/>
    </row>
    <row r="11" spans="1:12" x14ac:dyDescent="0.15">
      <c r="A11" s="17">
        <v>3</v>
      </c>
      <c r="B11" s="27"/>
      <c r="C11" s="28"/>
      <c r="D11" s="28"/>
      <c r="E11" s="133"/>
      <c r="F11" s="22"/>
      <c r="G11" s="37"/>
      <c r="H11" s="24"/>
      <c r="I11" s="39"/>
      <c r="J11" s="130"/>
      <c r="K11" s="25"/>
      <c r="L11" s="26"/>
    </row>
    <row r="12" spans="1:12" x14ac:dyDescent="0.15">
      <c r="A12" s="17">
        <v>4</v>
      </c>
      <c r="B12" s="27"/>
      <c r="C12" s="28"/>
      <c r="D12" s="28"/>
      <c r="E12" s="133"/>
      <c r="F12" s="22"/>
      <c r="G12" s="131"/>
      <c r="H12" s="24"/>
      <c r="I12" s="39"/>
      <c r="J12" s="130"/>
      <c r="K12" s="25"/>
      <c r="L12" s="26"/>
    </row>
    <row r="13" spans="1:12" x14ac:dyDescent="0.15">
      <c r="A13" s="17">
        <v>5</v>
      </c>
      <c r="B13" s="27"/>
      <c r="C13" s="28"/>
      <c r="D13" s="28"/>
      <c r="E13" s="133"/>
      <c r="F13" s="22"/>
      <c r="G13" s="37"/>
      <c r="H13" s="24"/>
      <c r="I13" s="39"/>
      <c r="J13" s="130"/>
      <c r="K13" s="25"/>
      <c r="L13" s="26"/>
    </row>
    <row r="14" spans="1:12" x14ac:dyDescent="0.15">
      <c r="A14" s="17">
        <v>6</v>
      </c>
      <c r="B14" s="27"/>
      <c r="C14" s="28"/>
      <c r="D14" s="28"/>
      <c r="E14" s="133"/>
      <c r="F14" s="22"/>
      <c r="G14" s="37"/>
      <c r="H14" s="24"/>
      <c r="I14" s="39"/>
      <c r="J14" s="130"/>
      <c r="K14" s="25"/>
      <c r="L14" s="26"/>
    </row>
    <row r="15" spans="1:12" x14ac:dyDescent="0.15">
      <c r="A15" s="17">
        <v>7</v>
      </c>
      <c r="B15" s="18"/>
      <c r="C15" s="19"/>
      <c r="D15" s="28"/>
      <c r="E15" s="134"/>
      <c r="F15" s="22"/>
      <c r="G15" s="23"/>
      <c r="H15" s="24"/>
      <c r="I15" s="39"/>
      <c r="J15" s="130"/>
      <c r="K15" s="25"/>
      <c r="L15" s="26"/>
    </row>
    <row r="16" spans="1:12" x14ac:dyDescent="0.15">
      <c r="A16" s="17"/>
      <c r="B16" s="27"/>
      <c r="C16" s="28"/>
      <c r="D16" s="28"/>
      <c r="E16" s="29"/>
      <c r="F16" s="22"/>
      <c r="G16" s="37"/>
      <c r="H16" s="24"/>
      <c r="I16" s="39"/>
      <c r="J16" s="130"/>
      <c r="K16" s="25"/>
      <c r="L16" s="26"/>
    </row>
    <row r="17" spans="1:12" x14ac:dyDescent="0.15">
      <c r="A17" s="17"/>
      <c r="B17" s="41"/>
      <c r="C17" s="19"/>
      <c r="D17" s="19"/>
      <c r="E17" s="29"/>
      <c r="F17" s="22"/>
      <c r="G17" s="31"/>
      <c r="H17" s="24"/>
      <c r="I17" s="25"/>
      <c r="J17" s="25"/>
      <c r="K17" s="25"/>
      <c r="L17" s="26"/>
    </row>
    <row r="18" spans="1:12" x14ac:dyDescent="0.15">
      <c r="A18" s="17"/>
      <c r="B18" s="41"/>
      <c r="C18" s="19"/>
      <c r="D18" s="19"/>
      <c r="E18" s="29"/>
      <c r="F18" s="22"/>
      <c r="G18" s="31"/>
      <c r="H18" s="24"/>
      <c r="I18" s="25"/>
      <c r="J18" s="25"/>
      <c r="K18" s="25"/>
      <c r="L18" s="26"/>
    </row>
    <row r="19" spans="1:12" x14ac:dyDescent="0.15">
      <c r="A19" s="17"/>
      <c r="B19" s="27"/>
      <c r="C19" s="28"/>
      <c r="D19" s="28"/>
      <c r="E19" s="29"/>
      <c r="F19" s="40"/>
      <c r="G19" s="37"/>
      <c r="H19" s="32"/>
      <c r="I19" s="25"/>
      <c r="J19" s="25"/>
      <c r="K19" s="25"/>
      <c r="L19" s="26"/>
    </row>
    <row r="20" spans="1:12" x14ac:dyDescent="0.15">
      <c r="A20" s="17"/>
      <c r="B20" s="27"/>
      <c r="C20" s="28"/>
      <c r="D20" s="28"/>
      <c r="E20" s="29"/>
      <c r="F20" s="30"/>
      <c r="G20" s="25"/>
      <c r="H20" s="32"/>
      <c r="I20" s="25"/>
      <c r="J20" s="25"/>
      <c r="K20" s="25"/>
      <c r="L20" s="26"/>
    </row>
    <row r="21" spans="1:12" x14ac:dyDescent="0.15">
      <c r="A21" s="17"/>
      <c r="B21" s="79"/>
      <c r="C21" s="48"/>
      <c r="D21" s="48"/>
      <c r="E21" s="81"/>
      <c r="F21" s="82"/>
      <c r="G21" s="83"/>
      <c r="H21" s="51"/>
      <c r="I21" s="52"/>
      <c r="J21" s="52"/>
      <c r="K21" s="52"/>
      <c r="L21" s="53"/>
    </row>
    <row r="22" spans="1:12" x14ac:dyDescent="0.15">
      <c r="A22" s="17"/>
      <c r="B22" s="27"/>
      <c r="C22" s="28"/>
      <c r="D22" s="28"/>
      <c r="E22" s="29"/>
      <c r="F22" s="82"/>
      <c r="G22" s="37"/>
      <c r="H22" s="32"/>
      <c r="I22" s="52"/>
      <c r="J22" s="52"/>
      <c r="K22" s="52"/>
      <c r="L22" s="26"/>
    </row>
    <row r="23" spans="1:12" x14ac:dyDescent="0.15">
      <c r="A23" s="17"/>
      <c r="B23" s="27"/>
      <c r="C23" s="28"/>
      <c r="D23" s="28"/>
      <c r="E23" s="29"/>
      <c r="F23" s="82"/>
      <c r="G23" s="37"/>
      <c r="H23" s="32"/>
      <c r="I23" s="52"/>
      <c r="J23" s="52"/>
      <c r="K23" s="52"/>
      <c r="L23" s="26"/>
    </row>
    <row r="24" spans="1:12" x14ac:dyDescent="0.15">
      <c r="A24" s="17"/>
      <c r="B24" s="27"/>
      <c r="C24" s="28"/>
      <c r="D24" s="28"/>
      <c r="E24" s="29"/>
      <c r="F24" s="82"/>
      <c r="G24" s="37"/>
      <c r="H24" s="32"/>
      <c r="I24" s="52"/>
      <c r="J24" s="52"/>
      <c r="K24" s="52"/>
      <c r="L24" s="26"/>
    </row>
    <row r="25" spans="1:12" x14ac:dyDescent="0.15">
      <c r="A25" s="17"/>
      <c r="B25" s="27"/>
      <c r="C25" s="28"/>
      <c r="D25" s="28"/>
      <c r="E25" s="29"/>
      <c r="F25" s="82"/>
      <c r="G25" s="37"/>
      <c r="H25" s="32"/>
      <c r="I25" s="52"/>
      <c r="J25" s="52"/>
      <c r="K25" s="52"/>
      <c r="L25" s="26"/>
    </row>
    <row r="26" spans="1:12" x14ac:dyDescent="0.15">
      <c r="A26" s="17"/>
      <c r="B26" s="18"/>
      <c r="C26" s="19"/>
      <c r="D26" s="28"/>
      <c r="E26" s="18"/>
      <c r="F26" s="49"/>
      <c r="G26" s="31"/>
      <c r="H26" s="32"/>
      <c r="I26" s="52"/>
      <c r="J26" s="52"/>
      <c r="K26" s="52"/>
      <c r="L26" s="26"/>
    </row>
    <row r="27" spans="1:12" x14ac:dyDescent="0.15">
      <c r="A27" s="17"/>
      <c r="B27" s="18"/>
      <c r="C27" s="85"/>
      <c r="D27" s="85"/>
      <c r="E27" s="86"/>
      <c r="F27" s="95"/>
      <c r="G27" s="88"/>
      <c r="H27" s="89"/>
      <c r="I27" s="96"/>
      <c r="J27" s="96"/>
      <c r="K27" s="96"/>
      <c r="L27" s="91"/>
    </row>
    <row r="28" spans="1:12" x14ac:dyDescent="0.15">
      <c r="A28" s="17"/>
      <c r="B28" s="78"/>
      <c r="C28" s="85"/>
      <c r="D28" s="85"/>
      <c r="E28" s="86"/>
      <c r="F28" s="95"/>
      <c r="G28" s="88"/>
      <c r="H28" s="89"/>
      <c r="I28" s="96"/>
      <c r="J28" s="96"/>
      <c r="K28" s="96"/>
      <c r="L28" s="91"/>
    </row>
    <row r="29" spans="1:12" x14ac:dyDescent="0.15">
      <c r="A29" s="17"/>
      <c r="B29" s="97"/>
      <c r="C29" s="98"/>
      <c r="D29" s="98"/>
      <c r="E29" s="29"/>
      <c r="F29" s="95"/>
      <c r="G29" s="37"/>
      <c r="H29" s="32"/>
      <c r="I29" s="25"/>
      <c r="J29" s="25"/>
      <c r="K29" s="25"/>
      <c r="L29" s="26"/>
    </row>
    <row r="30" spans="1:12" x14ac:dyDescent="0.15">
      <c r="A30" s="17"/>
      <c r="B30" s="97"/>
      <c r="C30" s="98"/>
      <c r="D30" s="98"/>
      <c r="E30" s="29"/>
      <c r="F30" s="40"/>
      <c r="G30" s="37"/>
      <c r="H30" s="32"/>
      <c r="I30" s="25"/>
      <c r="J30" s="25"/>
      <c r="K30" s="25"/>
      <c r="L30" s="26"/>
    </row>
    <row r="31" spans="1:12" x14ac:dyDescent="0.15">
      <c r="A31" s="17"/>
      <c r="B31" s="97"/>
      <c r="C31" s="98"/>
      <c r="D31" s="98"/>
      <c r="E31" s="29"/>
      <c r="F31" s="40"/>
      <c r="G31" s="37"/>
      <c r="H31" s="32"/>
      <c r="I31" s="25"/>
      <c r="J31" s="25"/>
      <c r="K31" s="25"/>
      <c r="L31" s="26"/>
    </row>
    <row r="32" spans="1:12" x14ac:dyDescent="0.15">
      <c r="A32" s="17"/>
      <c r="B32" s="97"/>
      <c r="C32" s="98"/>
      <c r="D32" s="98"/>
      <c r="E32" s="29"/>
      <c r="F32" s="40"/>
      <c r="G32" s="37"/>
      <c r="H32" s="32"/>
      <c r="I32" s="25"/>
      <c r="J32" s="25"/>
      <c r="K32" s="25"/>
      <c r="L32" s="26"/>
    </row>
    <row r="33" spans="1:12" x14ac:dyDescent="0.15">
      <c r="A33" s="17"/>
      <c r="B33" s="97"/>
      <c r="C33" s="98"/>
      <c r="D33" s="98"/>
      <c r="E33" s="29"/>
      <c r="F33" s="40"/>
      <c r="G33" s="37"/>
      <c r="H33" s="32"/>
      <c r="I33" s="45"/>
      <c r="J33" s="25"/>
      <c r="K33" s="25"/>
      <c r="L33" s="26"/>
    </row>
    <row r="34" spans="1:12" x14ac:dyDescent="0.15">
      <c r="A34" s="17"/>
      <c r="B34" s="97"/>
      <c r="C34" s="98"/>
      <c r="D34" s="98"/>
      <c r="E34" s="29"/>
      <c r="F34" s="40"/>
      <c r="G34" s="37"/>
      <c r="H34" s="32"/>
      <c r="I34" s="25"/>
      <c r="J34" s="25"/>
      <c r="K34" s="25"/>
      <c r="L34" s="26"/>
    </row>
    <row r="35" spans="1:12" x14ac:dyDescent="0.15">
      <c r="A35" s="17"/>
      <c r="B35" s="27"/>
      <c r="C35" s="28"/>
      <c r="D35" s="28"/>
      <c r="E35" s="29"/>
      <c r="F35" s="40"/>
      <c r="G35" s="37"/>
      <c r="H35" s="32"/>
      <c r="I35" s="25"/>
      <c r="J35" s="25"/>
      <c r="K35" s="25"/>
      <c r="L35" s="26"/>
    </row>
    <row r="36" spans="1:12" x14ac:dyDescent="0.15">
      <c r="A36" s="17"/>
      <c r="B36" s="27"/>
      <c r="C36" s="28"/>
      <c r="D36" s="28"/>
      <c r="E36" s="29"/>
      <c r="F36" s="40"/>
      <c r="G36" s="37"/>
      <c r="H36" s="32"/>
      <c r="I36" s="25"/>
      <c r="J36" s="25"/>
      <c r="K36" s="25"/>
      <c r="L36" s="26"/>
    </row>
    <row r="37" spans="1:12" x14ac:dyDescent="0.15">
      <c r="A37" s="17"/>
      <c r="B37" s="27"/>
      <c r="C37" s="28"/>
      <c r="D37" s="28"/>
      <c r="E37" s="29"/>
      <c r="F37" s="40"/>
      <c r="G37" s="37"/>
      <c r="H37" s="32"/>
      <c r="I37" s="25"/>
      <c r="J37" s="25"/>
      <c r="K37" s="25"/>
      <c r="L37" s="26"/>
    </row>
    <row r="38" spans="1:12" x14ac:dyDescent="0.15">
      <c r="A38" s="17"/>
      <c r="B38" s="27"/>
      <c r="C38" s="28"/>
      <c r="D38" s="28"/>
      <c r="E38" s="29"/>
      <c r="F38" s="40"/>
      <c r="G38" s="37"/>
      <c r="H38" s="32"/>
      <c r="I38" s="25"/>
      <c r="J38" s="25"/>
      <c r="K38" s="25"/>
      <c r="L38" s="26"/>
    </row>
    <row r="39" spans="1:12" x14ac:dyDescent="0.15">
      <c r="A39" s="17"/>
      <c r="B39" s="27"/>
      <c r="C39" s="28"/>
      <c r="D39" s="28"/>
      <c r="E39" s="29"/>
      <c r="F39" s="40"/>
      <c r="G39" s="37"/>
      <c r="H39" s="32"/>
      <c r="I39" s="25"/>
      <c r="J39" s="25"/>
      <c r="K39" s="25"/>
      <c r="L39" s="26"/>
    </row>
    <row r="40" spans="1:12" x14ac:dyDescent="0.15">
      <c r="A40" s="17"/>
      <c r="B40" s="27"/>
      <c r="C40" s="28"/>
      <c r="D40" s="28"/>
      <c r="E40" s="29"/>
      <c r="F40" s="40"/>
      <c r="G40" s="37"/>
      <c r="H40" s="32"/>
      <c r="I40" s="25"/>
      <c r="J40" s="25"/>
      <c r="K40" s="25"/>
      <c r="L40" s="26"/>
    </row>
    <row r="41" spans="1:12" x14ac:dyDescent="0.15">
      <c r="A41" s="17"/>
      <c r="B41" s="27"/>
      <c r="C41" s="28"/>
      <c r="D41" s="28"/>
      <c r="E41" s="29"/>
      <c r="F41" s="40"/>
      <c r="G41" s="37"/>
      <c r="H41" s="32"/>
      <c r="I41" s="25"/>
      <c r="J41" s="25"/>
      <c r="K41" s="25"/>
      <c r="L41" s="26"/>
    </row>
    <row r="42" spans="1:12" x14ac:dyDescent="0.15">
      <c r="A42" s="17"/>
      <c r="B42" s="27"/>
      <c r="C42" s="28"/>
      <c r="D42" s="28"/>
      <c r="E42" s="29"/>
      <c r="F42" s="40"/>
      <c r="G42" s="37"/>
      <c r="H42" s="32"/>
      <c r="I42" s="25"/>
      <c r="J42" s="25"/>
      <c r="K42" s="25"/>
      <c r="L42" s="26"/>
    </row>
    <row r="43" spans="1:12" x14ac:dyDescent="0.15">
      <c r="A43" s="17"/>
      <c r="B43" s="27"/>
      <c r="C43" s="28"/>
      <c r="D43" s="28"/>
      <c r="E43" s="29"/>
      <c r="F43" s="40"/>
      <c r="G43" s="37"/>
      <c r="H43" s="32"/>
      <c r="I43" s="25"/>
      <c r="J43" s="25"/>
      <c r="K43" s="25"/>
      <c r="L43" s="26"/>
    </row>
    <row r="44" spans="1:12" x14ac:dyDescent="0.15">
      <c r="A44" s="17"/>
      <c r="B44" s="27"/>
      <c r="C44" s="28"/>
      <c r="D44" s="28"/>
      <c r="E44" s="29"/>
      <c r="F44" s="40"/>
      <c r="G44" s="37"/>
      <c r="H44" s="32"/>
      <c r="I44" s="25"/>
      <c r="J44" s="25"/>
      <c r="K44" s="25"/>
      <c r="L44" s="26"/>
    </row>
    <row r="45" spans="1:12" x14ac:dyDescent="0.15">
      <c r="A45" s="17"/>
      <c r="B45" s="27"/>
      <c r="C45" s="28"/>
      <c r="D45" s="28"/>
      <c r="E45" s="29"/>
      <c r="F45" s="40"/>
      <c r="G45" s="37"/>
      <c r="H45" s="32"/>
      <c r="I45" s="25"/>
      <c r="J45" s="25"/>
      <c r="K45" s="25"/>
      <c r="L45" s="26"/>
    </row>
    <row r="46" spans="1:12" x14ac:dyDescent="0.15">
      <c r="A46" s="17"/>
      <c r="B46" s="27"/>
      <c r="C46" s="28"/>
      <c r="D46" s="28"/>
      <c r="E46" s="29"/>
      <c r="F46" s="40"/>
      <c r="G46" s="37"/>
      <c r="H46" s="32"/>
      <c r="I46" s="25"/>
      <c r="J46" s="25"/>
      <c r="K46" s="25"/>
      <c r="L46" s="26"/>
    </row>
    <row r="47" spans="1:12" x14ac:dyDescent="0.15">
      <c r="A47" s="17"/>
      <c r="B47" s="27"/>
      <c r="C47" s="28"/>
      <c r="D47" s="28"/>
      <c r="E47" s="29"/>
      <c r="F47" s="40"/>
      <c r="G47" s="37"/>
      <c r="H47" s="32"/>
      <c r="I47" s="25"/>
      <c r="J47" s="25"/>
      <c r="K47" s="25"/>
      <c r="L47" s="26"/>
    </row>
    <row r="48" spans="1:12" x14ac:dyDescent="0.15">
      <c r="A48" s="17"/>
      <c r="B48" s="27"/>
      <c r="C48" s="28"/>
      <c r="D48" s="28"/>
      <c r="E48" s="29"/>
      <c r="F48" s="40"/>
      <c r="G48" s="37"/>
      <c r="H48" s="32"/>
      <c r="I48" s="25"/>
      <c r="J48" s="25"/>
      <c r="K48" s="25"/>
      <c r="L48" s="26"/>
    </row>
    <row r="49" spans="1:12" x14ac:dyDescent="0.15">
      <c r="A49" s="17"/>
      <c r="B49" s="27"/>
      <c r="C49" s="28"/>
      <c r="D49" s="28"/>
      <c r="E49" s="29"/>
      <c r="F49" s="40"/>
      <c r="G49" s="37"/>
      <c r="H49" s="32"/>
      <c r="I49" s="25"/>
      <c r="J49" s="25"/>
      <c r="K49" s="25"/>
      <c r="L49" s="26"/>
    </row>
    <row r="50" spans="1:12" x14ac:dyDescent="0.15">
      <c r="A50" s="17"/>
      <c r="B50" s="27"/>
      <c r="C50" s="28"/>
      <c r="D50" s="28"/>
      <c r="E50" s="29"/>
      <c r="F50" s="40"/>
      <c r="G50" s="37"/>
      <c r="H50" s="32"/>
      <c r="I50" s="25"/>
      <c r="J50" s="25"/>
      <c r="K50" s="25"/>
      <c r="L50" s="26"/>
    </row>
    <row r="51" spans="1:12" x14ac:dyDescent="0.15">
      <c r="A51" s="17"/>
      <c r="B51" s="27"/>
      <c r="C51" s="28"/>
      <c r="D51" s="28"/>
      <c r="E51" s="29"/>
      <c r="F51" s="40"/>
      <c r="G51" s="37"/>
      <c r="H51" s="32"/>
      <c r="I51" s="25"/>
      <c r="J51" s="25"/>
      <c r="K51" s="25"/>
      <c r="L51" s="26"/>
    </row>
    <row r="52" spans="1:12" x14ac:dyDescent="0.15">
      <c r="A52" s="17"/>
      <c r="B52" s="27"/>
      <c r="C52" s="28"/>
      <c r="D52" s="28"/>
      <c r="E52" s="29"/>
      <c r="F52" s="40"/>
      <c r="G52" s="37"/>
      <c r="H52" s="32"/>
      <c r="I52" s="25"/>
      <c r="J52" s="25"/>
      <c r="K52" s="25"/>
      <c r="L52" s="26"/>
    </row>
    <row r="53" spans="1:12" x14ac:dyDescent="0.15">
      <c r="A53" s="17"/>
      <c r="B53" s="27"/>
      <c r="C53" s="28"/>
      <c r="D53" s="28"/>
      <c r="E53" s="29"/>
      <c r="F53" s="40"/>
      <c r="G53" s="37"/>
      <c r="H53" s="32"/>
      <c r="I53" s="25"/>
      <c r="J53" s="25"/>
      <c r="K53" s="25"/>
      <c r="L53" s="26"/>
    </row>
    <row r="54" spans="1:12" x14ac:dyDescent="0.15">
      <c r="A54" s="17"/>
      <c r="B54" s="27"/>
      <c r="C54" s="28"/>
      <c r="D54" s="28"/>
      <c r="E54" s="29"/>
      <c r="F54" s="40"/>
      <c r="G54" s="37"/>
      <c r="H54" s="32"/>
      <c r="I54" s="25"/>
      <c r="J54" s="25"/>
      <c r="K54" s="25"/>
      <c r="L54" s="26"/>
    </row>
    <row r="55" spans="1:12" x14ac:dyDescent="0.15">
      <c r="A55" s="17"/>
      <c r="B55" s="27"/>
      <c r="C55" s="28"/>
      <c r="D55" s="28"/>
      <c r="E55" s="29"/>
      <c r="F55" s="40"/>
      <c r="G55" s="37"/>
      <c r="H55" s="32"/>
      <c r="I55" s="25"/>
      <c r="J55" s="25"/>
      <c r="K55" s="25"/>
      <c r="L55" s="26"/>
    </row>
    <row r="56" spans="1:12" ht="13.5" thickBot="1" x14ac:dyDescent="0.2">
      <c r="A56" s="17"/>
      <c r="B56" s="27"/>
      <c r="C56" s="28"/>
      <c r="D56" s="28"/>
      <c r="E56" s="29"/>
      <c r="F56" s="40"/>
      <c r="G56" s="37"/>
      <c r="H56" s="32"/>
      <c r="I56" s="25"/>
      <c r="J56" s="25"/>
      <c r="K56" s="25"/>
      <c r="L56" s="26"/>
    </row>
    <row r="57" spans="1:12" ht="13.5" thickBot="1" x14ac:dyDescent="0.2">
      <c r="A57" s="54"/>
      <c r="B57" s="55" t="s">
        <v>399</v>
      </c>
      <c r="C57" s="56"/>
      <c r="D57" s="57"/>
      <c r="E57" s="58">
        <f>SUM(E9:E56)</f>
        <v>50</v>
      </c>
      <c r="F57" s="59"/>
      <c r="G57" s="58">
        <f>SUM(G9:G56)</f>
        <v>100000</v>
      </c>
      <c r="H57" s="60"/>
      <c r="I57" s="58">
        <f>SUM(I9:I56)</f>
        <v>5000</v>
      </c>
      <c r="J57" s="58">
        <f>SUM(J9:J56)</f>
        <v>10500</v>
      </c>
      <c r="K57" s="58">
        <f>SUM(K9:K56)</f>
        <v>15500</v>
      </c>
      <c r="L57" s="61"/>
    </row>
    <row r="58" spans="1:12" ht="13.5" thickBot="1" x14ac:dyDescent="0.2">
      <c r="A58" s="62"/>
      <c r="B58" s="63" t="s">
        <v>400</v>
      </c>
      <c r="C58" s="64"/>
      <c r="D58" s="65"/>
      <c r="E58" s="68">
        <v>2732747</v>
      </c>
      <c r="F58" s="67"/>
      <c r="G58" s="68">
        <v>11434001</v>
      </c>
      <c r="H58" s="68"/>
      <c r="I58" s="68">
        <v>923952</v>
      </c>
      <c r="J58" s="68">
        <v>43726.29</v>
      </c>
      <c r="K58" s="68">
        <v>1321214.8999999999</v>
      </c>
      <c r="L58" s="69"/>
    </row>
    <row r="59" spans="1:12" x14ac:dyDescent="0.15">
      <c r="K59" s="16"/>
      <c r="L59" s="16"/>
    </row>
    <row r="60" spans="1:12" x14ac:dyDescent="0.15">
      <c r="J60" s="74" t="s">
        <v>402</v>
      </c>
      <c r="K60" s="16"/>
      <c r="L60" s="16"/>
    </row>
    <row r="62" spans="1:12" x14ac:dyDescent="0.15">
      <c r="A62" s="75" t="s">
        <v>403</v>
      </c>
      <c r="B62" s="75"/>
      <c r="C62" s="75"/>
      <c r="E62" s="75"/>
      <c r="F62" s="75"/>
      <c r="G62" s="71"/>
    </row>
    <row r="63" spans="1:12" x14ac:dyDescent="0.15">
      <c r="E63" t="s">
        <v>465</v>
      </c>
    </row>
    <row r="64" spans="1:12" x14ac:dyDescent="0.15">
      <c r="A64" t="s">
        <v>404</v>
      </c>
      <c r="J64" t="s">
        <v>405</v>
      </c>
    </row>
    <row r="65" spans="1:10" x14ac:dyDescent="0.15">
      <c r="A65" t="s">
        <v>406</v>
      </c>
      <c r="J65" t="s">
        <v>434</v>
      </c>
    </row>
  </sheetData>
  <mergeCells count="16">
    <mergeCell ref="A7:A8"/>
    <mergeCell ref="B7:B8"/>
    <mergeCell ref="C7:C8"/>
    <mergeCell ref="D7:D8"/>
    <mergeCell ref="E7:E8"/>
    <mergeCell ref="L7:L8"/>
    <mergeCell ref="C3:J3"/>
    <mergeCell ref="C4:J4"/>
    <mergeCell ref="C5:J5"/>
    <mergeCell ref="C6:J6"/>
    <mergeCell ref="F7:F8"/>
    <mergeCell ref="G7:G8"/>
    <mergeCell ref="H7:H8"/>
    <mergeCell ref="I7:I8"/>
    <mergeCell ref="J7:J8"/>
    <mergeCell ref="K7:K8"/>
  </mergeCells>
  <printOptions horizontalCentered="1" verticalCentered="1"/>
  <pageMargins left="0" right="0" top="0" bottom="0" header="0" footer="0"/>
  <pageSetup paperSize="9" scale="7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SUMMARY ALL</vt:lpstr>
      <vt:lpstr>LAMPIRAN A2</vt:lpstr>
      <vt:lpstr>LAMPIRAN A2-A</vt:lpstr>
      <vt:lpstr>LAMPIRAN A2-B</vt:lpstr>
      <vt:lpstr>LAMPIRAN A2-C</vt:lpstr>
      <vt:lpstr>LAMPIRAN A2-D</vt:lpstr>
      <vt:lpstr>ADD150720</vt:lpstr>
      <vt:lpstr>ADD NEW</vt:lpstr>
      <vt:lpstr>ADD 241120</vt:lpstr>
      <vt:lpstr>ADD NEW!Print_Area</vt:lpstr>
      <vt:lpstr>LAMPIRAN A2!Print_Area</vt:lpstr>
      <vt:lpstr>LAMPIRAN A2-A!Print_Area</vt:lpstr>
      <vt:lpstr>LAMPIRAN A2-B!Print_Area</vt:lpstr>
      <vt:lpstr>LAMPIRAN A2-C!Print_Area</vt:lpstr>
      <vt:lpstr>LAMPIRAN A2-D!Print_Area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Fadzilal</dc:creator>
  <cp:lastModifiedBy>Shanice</cp:lastModifiedBy>
  <cp:lastPrinted>2020-07-27T02:59:02Z</cp:lastPrinted>
  <dcterms:created xsi:type="dcterms:W3CDTF">2018-12-19T12:57:33Z</dcterms:created>
  <dcterms:modified xsi:type="dcterms:W3CDTF">2021-01-12T02:58:36Z</dcterms:modified>
</cp:coreProperties>
</file>