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9.xml" ContentType="application/vnd.openxmlformats-officedocument.spreadsheetml.table+xml"/>
  <Override PartName="/xl/drawings/drawing4.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5.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tables/table20.xml" ContentType="application/vnd.openxmlformats-officedocument.spreadsheetml.table+xml"/>
  <Override PartName="/xl/drawings/drawing6.xml" ContentType="application/vnd.openxmlformats-officedocument.drawing+xml"/>
  <Override PartName="/xl/ctrlProps/ctrlProp26.xml" ContentType="application/vnd.ms-excel.controlproperties+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drawings/drawing7.xml" ContentType="application/vnd.openxmlformats-officedocument.drawing+xml"/>
  <Override PartName="/xl/ctrlProps/ctrlProp27.xml" ContentType="application/vnd.ms-excel.controlproperties+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defaultThemeVersion="166925"/>
  <mc:AlternateContent xmlns:mc="http://schemas.openxmlformats.org/markup-compatibility/2006">
    <mc:Choice Requires="x15">
      <x15ac:absPath xmlns:x15ac="http://schemas.microsoft.com/office/spreadsheetml/2010/11/ac" url="C:\Users\PC\OneDrive\Área de Trabalho\RPG\A Mina Perdida de Phandelver\"/>
    </mc:Choice>
  </mc:AlternateContent>
  <xr:revisionPtr revIDLastSave="0" documentId="13_ncr:1_{0E736604-2F71-438F-9682-68BAE8BC82C4}" xr6:coauthVersionLast="47" xr6:coauthVersionMax="47" xr10:uidLastSave="{00000000-0000-0000-0000-000000000000}"/>
  <bookViews>
    <workbookView xWindow="-108" yWindow="-108" windowWidth="23256" windowHeight="12456" firstSheet="2" activeTab="2" xr2:uid="{00000000-000D-0000-FFFF-FFFF00000000}"/>
  </bookViews>
  <sheets>
    <sheet name="Aux Lists" sheetId="7" state="hidden" r:id="rId1"/>
    <sheet name="Character Lists" sheetId="8" state="hidden" r:id="rId2"/>
    <sheet name="Player Manager" sheetId="2" r:id="rId3"/>
    <sheet name="Encounter" sheetId="18" r:id="rId4"/>
    <sheet name="Encounter Builder" sheetId="4" state="hidden" r:id="rId5"/>
    <sheet name="Xanathar's Encounter Builder" sheetId="3" r:id="rId6"/>
    <sheet name="Saved Encounters" sheetId="9" r:id="rId7"/>
    <sheet name="Loot Tables" sheetId="17" state="hidden" r:id="rId8"/>
    <sheet name="Enemy Library" sheetId="1" r:id="rId9"/>
    <sheet name="Item Library" sheetId="11" r:id="rId10"/>
    <sheet name="Spell Library" sheetId="13" r:id="rId11"/>
    <sheet name="Magic Item Library" sheetId="12" state="hidden" r:id="rId12"/>
    <sheet name="Environmental" sheetId="6" state="hidden" r:id="rId13"/>
    <sheet name="Random Encounters" sheetId="15" state="hidden" r:id="rId14"/>
  </sheets>
  <functionGroups builtInGroupCount="19"/>
  <definedNames>
    <definedName name="AutoRollNPCInitiative">Encounter!$R$19</definedName>
    <definedName name="AutoRollPlayerInitiative">Encounter!$R$20</definedName>
    <definedName name="AwardWeightedEXP">Encounter!$R$18</definedName>
    <definedName name="CreatureNames">INDIRECT("Creatures[Block]")</definedName>
    <definedName name="RollHP">Encounter!$R$21</definedName>
    <definedName name="Round">#REF!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10" i="18" l="1"/>
  <c r="A9" i="18"/>
  <c r="A8" i="18"/>
  <c r="A7" i="18"/>
  <c r="E12" i="18"/>
  <c r="A12" i="18" s="1"/>
  <c r="H12" i="18"/>
  <c r="I12" i="18"/>
  <c r="J12" i="18"/>
  <c r="E11" i="18"/>
  <c r="A11" i="18" s="1"/>
  <c r="H11" i="18"/>
  <c r="I11" i="18"/>
  <c r="J11" i="18"/>
  <c r="E5" i="18"/>
  <c r="A5" i="18" s="1"/>
  <c r="H5" i="18"/>
  <c r="I5" i="18"/>
  <c r="J5" i="18"/>
  <c r="E13" i="18"/>
  <c r="A13" i="18" s="1"/>
  <c r="H13" i="18"/>
  <c r="I13" i="18"/>
  <c r="J13" i="18"/>
  <c r="E6" i="18"/>
  <c r="A6" i="18" s="1"/>
  <c r="H6" i="18"/>
  <c r="I6" i="18"/>
  <c r="J6" i="18"/>
  <c r="F1076" i="1"/>
  <c r="F1075" i="1"/>
  <c r="AK54" i="2"/>
  <c r="S20" i="2" l="1"/>
  <c r="J20" i="2"/>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J54" i="2"/>
  <c r="AT20" i="2" l="1"/>
  <c r="CD20" i="2"/>
  <c r="AB20" i="2"/>
  <c r="BC20" i="2"/>
  <c r="BL20" i="2"/>
  <c r="CM20" i="2"/>
  <c r="BU20" i="2"/>
  <c r="AK45" i="2"/>
  <c r="CM45" i="2"/>
  <c r="J45" i="2"/>
  <c r="S45" i="2"/>
  <c r="AB45" i="2"/>
  <c r="AT45" i="2"/>
  <c r="BC45" i="2"/>
  <c r="BL45" i="2"/>
  <c r="BU45" i="2"/>
  <c r="CD45" i="2"/>
  <c r="CM34" i="2"/>
  <c r="BL34" i="2"/>
  <c r="BU34" i="2"/>
  <c r="BC34" i="2"/>
  <c r="CD34" i="2"/>
  <c r="J34" i="2"/>
  <c r="J36" i="2" s="1"/>
  <c r="S34" i="2"/>
  <c r="AK34" i="2"/>
  <c r="AB34" i="2"/>
  <c r="AT34" i="2"/>
  <c r="B1" i="18"/>
  <c r="I375" i="1"/>
  <c r="I751" i="1"/>
  <c r="I304" i="1"/>
  <c r="I824" i="1"/>
  <c r="I490" i="1"/>
  <c r="I379" i="1"/>
  <c r="I792" i="1"/>
  <c r="I184" i="1"/>
  <c r="I344" i="1"/>
  <c r="I567" i="1"/>
  <c r="I130" i="1"/>
  <c r="I169" i="1"/>
  <c r="I290" i="1"/>
  <c r="I71" i="1"/>
  <c r="I757" i="1"/>
  <c r="I263" i="1"/>
  <c r="I12" i="1"/>
  <c r="I663" i="1"/>
  <c r="I850" i="1"/>
  <c r="I371" i="1"/>
  <c r="I285" i="1"/>
  <c r="I88" i="1"/>
  <c r="I629" i="1"/>
  <c r="I721" i="1"/>
  <c r="I584" i="1"/>
  <c r="I295" i="1"/>
  <c r="I403" i="1"/>
  <c r="I32" i="1"/>
  <c r="I483" i="1"/>
  <c r="I267" i="1"/>
  <c r="I540" i="1"/>
  <c r="I198" i="1"/>
  <c r="I800" i="1"/>
  <c r="I499" i="1"/>
  <c r="I793" i="1"/>
  <c r="I212" i="1"/>
  <c r="I278" i="1"/>
  <c r="I853" i="1"/>
  <c r="I385" i="1"/>
  <c r="I464" i="1"/>
  <c r="I10" i="1"/>
  <c r="I876" i="1"/>
  <c r="I672" i="1"/>
  <c r="I345" i="1"/>
  <c r="I334" i="1"/>
  <c r="I787" i="1"/>
  <c r="I746" i="1"/>
  <c r="I854" i="1"/>
  <c r="I348" i="1"/>
  <c r="I742" i="1"/>
  <c r="I317" i="1"/>
  <c r="I902" i="1"/>
  <c r="I880" i="1"/>
  <c r="I473" i="1"/>
  <c r="I481" i="1"/>
  <c r="I773" i="1"/>
  <c r="I544" i="1"/>
  <c r="I48" i="1"/>
  <c r="I896" i="1"/>
  <c r="I368" i="1"/>
  <c r="I907" i="1"/>
  <c r="I138" i="1"/>
  <c r="I1034" i="1"/>
  <c r="I167" i="1"/>
  <c r="I625" i="1"/>
  <c r="I836" i="1"/>
  <c r="I399" i="1"/>
  <c r="I196" i="1"/>
  <c r="I407" i="1"/>
  <c r="I642" i="1"/>
  <c r="I636" i="1"/>
  <c r="I66" i="1"/>
  <c r="I265" i="1"/>
  <c r="I439" i="1"/>
  <c r="I591" i="1"/>
  <c r="I373" i="1"/>
  <c r="I60" i="1"/>
  <c r="I447" i="1"/>
  <c r="I442" i="1"/>
  <c r="I94" i="1"/>
  <c r="I715" i="1"/>
  <c r="I702" i="1"/>
  <c r="I683" i="1"/>
  <c r="I609" i="1"/>
  <c r="I123" i="1"/>
  <c r="I639" i="1"/>
  <c r="I657" i="1"/>
  <c r="I738" i="1"/>
  <c r="I855" i="1"/>
  <c r="I498" i="1"/>
  <c r="I174" i="1"/>
  <c r="I537" i="1"/>
  <c r="I325" i="1"/>
  <c r="I122" i="1"/>
  <c r="I93" i="1"/>
  <c r="I420" i="1"/>
  <c r="I778" i="1"/>
  <c r="I389" i="1"/>
  <c r="I190" i="1"/>
  <c r="I189" i="1"/>
  <c r="I928" i="1"/>
  <c r="I107" i="1"/>
  <c r="I120" i="1"/>
  <c r="I226" i="1"/>
  <c r="I111" i="1"/>
  <c r="I771" i="1"/>
  <c r="I126" i="1"/>
  <c r="I470" i="1"/>
  <c r="I731" i="1"/>
  <c r="I789" i="1"/>
  <c r="I179" i="1"/>
  <c r="I352" i="1"/>
  <c r="I39" i="1"/>
  <c r="I521" i="1"/>
  <c r="I262" i="1"/>
  <c r="I676" i="1"/>
  <c r="I660" i="1"/>
  <c r="I701" i="1"/>
  <c r="I143" i="1"/>
  <c r="I340" i="1"/>
  <c r="I772" i="1"/>
  <c r="I618" i="1"/>
  <c r="I324" i="1"/>
  <c r="I728" i="1"/>
  <c r="I356" i="1"/>
  <c r="I91" i="1"/>
  <c r="I157" i="1"/>
  <c r="I901" i="1"/>
  <c r="I255" i="1"/>
  <c r="I590" i="1"/>
  <c r="I237" i="1"/>
  <c r="I555" i="1"/>
  <c r="I11" i="1"/>
  <c r="I520" i="1"/>
  <c r="I692" i="1"/>
  <c r="I309" i="1"/>
  <c r="I911" i="1"/>
  <c r="I587" i="1"/>
  <c r="I535" i="1"/>
  <c r="I185" i="1"/>
  <c r="I810" i="1"/>
  <c r="I646" i="1"/>
  <c r="I391" i="1"/>
  <c r="I797" i="1"/>
  <c r="I173" i="1"/>
  <c r="I675" i="1"/>
  <c r="I73" i="1"/>
  <c r="I486" i="1"/>
  <c r="I763" i="1"/>
  <c r="I879" i="1"/>
  <c r="I691" i="1"/>
  <c r="I114" i="1"/>
  <c r="I821" i="1"/>
  <c r="I801" i="1"/>
  <c r="I613" i="1"/>
  <c r="I534" i="1"/>
  <c r="I113" i="1"/>
  <c r="I908" i="1"/>
  <c r="I331" i="1"/>
  <c r="I861" i="1"/>
  <c r="I308" i="1"/>
  <c r="I700" i="1"/>
  <c r="I449" i="1"/>
  <c r="I840" i="1"/>
  <c r="I611" i="1"/>
  <c r="I423" i="1"/>
  <c r="I2" i="1"/>
  <c r="I252" i="1"/>
  <c r="I84" i="1"/>
  <c r="I381" i="1"/>
  <c r="I717" i="1"/>
  <c r="I102" i="1"/>
  <c r="I268" i="1"/>
  <c r="I17" i="1"/>
  <c r="I229" i="1"/>
  <c r="I316" i="1"/>
  <c r="I341" i="1"/>
  <c r="I759" i="1"/>
  <c r="I244" i="1"/>
  <c r="I118" i="1"/>
  <c r="I583" i="1"/>
  <c r="I254" i="1"/>
  <c r="I238" i="1"/>
  <c r="I566" i="1"/>
  <c r="I482" i="1"/>
  <c r="I678" i="1"/>
  <c r="I727" i="1"/>
  <c r="I680" i="1"/>
  <c r="I339" i="1"/>
  <c r="I97" i="1"/>
  <c r="I136" i="1"/>
  <c r="I593" i="1"/>
  <c r="I608" i="1"/>
  <c r="I704" i="1"/>
  <c r="I933" i="1"/>
  <c r="I235" i="1"/>
  <c r="I839" i="1"/>
  <c r="I243" i="1"/>
  <c r="I645" i="1"/>
  <c r="I857" i="1"/>
  <c r="I338" i="1"/>
  <c r="I528" i="1"/>
  <c r="I891" i="1"/>
  <c r="I145" i="1"/>
  <c r="I932" i="1"/>
  <c r="I594" i="1"/>
  <c r="I453" i="1"/>
  <c r="I270" i="1"/>
  <c r="I310" i="1"/>
  <c r="I33" i="1"/>
  <c r="I438" i="1"/>
  <c r="I358" i="1"/>
  <c r="I502" i="1"/>
  <c r="I269" i="1"/>
  <c r="I274" i="1"/>
  <c r="I215" i="1"/>
  <c r="I484" i="1"/>
  <c r="I249" i="1"/>
  <c r="I749" i="1"/>
  <c r="I724" i="1"/>
  <c r="I826" i="1"/>
  <c r="I214" i="1"/>
  <c r="I835" i="1"/>
  <c r="I63" i="1"/>
  <c r="I276" i="1"/>
  <c r="I769" i="1"/>
  <c r="I74" i="1"/>
  <c r="I326" i="1"/>
  <c r="I359" i="1"/>
  <c r="I313" i="1"/>
  <c r="I671" i="1"/>
  <c r="I511" i="1"/>
  <c r="I400" i="1"/>
  <c r="I559" i="1"/>
  <c r="I729" i="1"/>
  <c r="I219" i="1"/>
  <c r="I260" i="1"/>
  <c r="I467" i="1"/>
  <c r="I192" i="1"/>
  <c r="I604" i="1"/>
  <c r="I842" i="1"/>
  <c r="I24" i="1"/>
  <c r="I16" i="1"/>
  <c r="I635" i="1"/>
  <c r="I469" i="1"/>
  <c r="I377" i="1"/>
  <c r="I852" i="1"/>
  <c r="I549" i="1"/>
  <c r="I231" i="1"/>
  <c r="I562" i="1"/>
  <c r="I367" i="1"/>
  <c r="I427" i="1"/>
  <c r="I80" i="1"/>
  <c r="I384" i="1"/>
  <c r="I915" i="1"/>
  <c r="I465" i="1"/>
  <c r="I390" i="1"/>
  <c r="I912" i="1"/>
  <c r="I817" i="1"/>
  <c r="I741" i="1"/>
  <c r="I910" i="1"/>
  <c r="I509" i="1"/>
  <c r="I236" i="1"/>
  <c r="I580" i="1"/>
  <c r="I503" i="1"/>
  <c r="I335" i="1"/>
  <c r="I934" i="1"/>
  <c r="I694" i="1"/>
  <c r="I217" i="1"/>
  <c r="I9" i="1"/>
  <c r="I847" i="1"/>
  <c r="I90" i="1"/>
  <c r="I365" i="1"/>
  <c r="I372" i="1"/>
  <c r="I546" i="1"/>
  <c r="I424" i="1"/>
  <c r="I548" i="1"/>
  <c r="I777" i="1"/>
  <c r="I239" i="1"/>
  <c r="I780" i="1"/>
  <c r="I177" i="1"/>
  <c r="I607" i="1"/>
  <c r="I286" i="1"/>
  <c r="I781" i="1"/>
  <c r="I926" i="1"/>
  <c r="I456" i="1"/>
  <c r="I599" i="1"/>
  <c r="I808" i="1"/>
  <c r="I393" i="1"/>
  <c r="I533" i="1"/>
  <c r="I318" i="1"/>
  <c r="I631" i="1"/>
  <c r="I296" i="1"/>
  <c r="I519" i="1"/>
  <c r="I539" i="1"/>
  <c r="I927" i="1"/>
  <c r="I851" i="1"/>
  <c r="I216" i="1"/>
  <c r="I406" i="1"/>
  <c r="I870" i="1"/>
  <c r="I494" i="1"/>
  <c r="I515" i="1"/>
  <c r="I524" i="1"/>
  <c r="I261" i="1"/>
  <c r="I894" i="1"/>
  <c r="I450" i="1"/>
  <c r="I784" i="1"/>
  <c r="I127" i="1"/>
  <c r="I147" i="1"/>
  <c r="I510" i="1"/>
  <c r="I640" i="1"/>
  <c r="I664" i="1"/>
  <c r="I883" i="1"/>
  <c r="I432" i="1"/>
  <c r="I156" i="1"/>
  <c r="I106" i="1"/>
  <c r="I398" i="1"/>
  <c r="I605" i="1"/>
  <c r="I383" i="1"/>
  <c r="I53" i="1"/>
  <c r="I354" i="1"/>
  <c r="I306" i="1"/>
  <c r="I144" i="1"/>
  <c r="I168" i="1"/>
  <c r="I647" i="1"/>
  <c r="I378" i="1"/>
  <c r="I603" i="1"/>
  <c r="I312" i="1"/>
  <c r="I730" i="1"/>
  <c r="I188" i="1"/>
  <c r="I148" i="1"/>
  <c r="I796" i="1"/>
  <c r="I643" i="1"/>
  <c r="I246" i="1"/>
  <c r="I207" i="1"/>
  <c r="I670" i="1"/>
  <c r="I667" i="1"/>
  <c r="I906" i="1"/>
  <c r="I485" i="1"/>
  <c r="I374" i="1"/>
  <c r="I630" i="1"/>
  <c r="I766" i="1"/>
  <c r="I79" i="1"/>
  <c r="I514" i="1"/>
  <c r="I112" i="1"/>
  <c r="I845" i="1"/>
  <c r="I882" i="1"/>
  <c r="I828" i="1"/>
  <c r="I525" i="1"/>
  <c r="I279" i="1"/>
  <c r="I206" i="1"/>
  <c r="I877" i="1"/>
  <c r="I615" i="1"/>
  <c r="I82" i="1"/>
  <c r="I183" i="1"/>
  <c r="I568" i="1"/>
  <c r="I1037" i="1"/>
  <c r="I440" i="1"/>
  <c r="I545" i="1"/>
  <c r="I446" i="1"/>
  <c r="I864" i="1"/>
  <c r="I536" i="1"/>
  <c r="I459" i="1"/>
  <c r="I124" i="1"/>
  <c r="I180" i="1"/>
  <c r="I431" i="1"/>
  <c r="I5" i="1"/>
  <c r="I176" i="1"/>
  <c r="I21" i="1"/>
  <c r="I863" i="1"/>
  <c r="I747" i="1"/>
  <c r="I154" i="1"/>
  <c r="I612" i="1"/>
  <c r="I273" i="1"/>
  <c r="I266" i="1"/>
  <c r="I541" i="1"/>
  <c r="I457" i="1"/>
  <c r="I923" i="1"/>
  <c r="I199" i="1"/>
  <c r="I595" i="1"/>
  <c r="I461" i="1"/>
  <c r="I460" i="1"/>
  <c r="I162" i="1"/>
  <c r="I232" i="1"/>
  <c r="I4" i="1"/>
  <c r="I462" i="1"/>
  <c r="I736" i="1"/>
  <c r="I455" i="1"/>
  <c r="I293" i="1"/>
  <c r="I811" i="1"/>
  <c r="I386" i="1"/>
  <c r="I388" i="1"/>
  <c r="I813" i="1"/>
  <c r="I100" i="1"/>
  <c r="I754" i="1"/>
  <c r="I560" i="1"/>
  <c r="I682" i="1"/>
  <c r="I50" i="1"/>
  <c r="I474" i="1"/>
  <c r="I128" i="1"/>
  <c r="I376" i="1"/>
  <c r="I574" i="1"/>
  <c r="I330" i="1"/>
  <c r="I421" i="1"/>
  <c r="I251" i="1"/>
  <c r="I182" i="1"/>
  <c r="I755" i="1"/>
  <c r="I920" i="1"/>
  <c r="I416" i="1"/>
  <c r="I732" i="1"/>
  <c r="I743" i="1"/>
  <c r="I31" i="1"/>
  <c r="I669" i="1"/>
  <c r="I602" i="1"/>
  <c r="I294" i="1"/>
  <c r="I108" i="1"/>
  <c r="I466" i="1"/>
  <c r="I786" i="1"/>
  <c r="I77" i="1"/>
  <c r="I900" i="1"/>
  <c r="I410" i="1"/>
  <c r="I40" i="1"/>
  <c r="I500" i="1"/>
  <c r="I776" i="1"/>
  <c r="I804" i="1"/>
  <c r="I115" i="1"/>
  <c r="I497" i="1"/>
  <c r="I653" i="1"/>
  <c r="I287" i="1"/>
  <c r="I620" i="1"/>
  <c r="I581" i="1"/>
  <c r="I342" i="1"/>
  <c r="I516" i="1"/>
  <c r="I405" i="1"/>
  <c r="I526" i="1"/>
  <c r="I277" i="1"/>
  <c r="I242" i="1"/>
  <c r="I171" i="1"/>
  <c r="I774" i="1"/>
  <c r="I362" i="1"/>
  <c r="I89" i="1"/>
  <c r="I140" i="1"/>
  <c r="I848" i="1"/>
  <c r="I303" i="1"/>
  <c r="I706" i="1"/>
  <c r="I626" i="1"/>
  <c r="I271" i="1"/>
  <c r="I396" i="1"/>
  <c r="I58" i="1"/>
  <c r="I659" i="1"/>
  <c r="I42" i="1"/>
  <c r="I186" i="1"/>
  <c r="I834" i="1"/>
  <c r="I823" i="1"/>
  <c r="I78" i="1"/>
  <c r="I488" i="1"/>
  <c r="I617" i="1"/>
  <c r="I382" i="1"/>
  <c r="I85" i="1"/>
  <c r="I561" i="1"/>
  <c r="I677" i="1"/>
  <c r="I512" i="1"/>
  <c r="I737" i="1"/>
  <c r="I644" i="1"/>
  <c r="I711" i="1"/>
  <c r="I726" i="1"/>
  <c r="I240" i="1"/>
  <c r="I332" i="1"/>
  <c r="I408" i="1"/>
  <c r="I101" i="1"/>
  <c r="I153" i="1"/>
  <c r="I397" i="1"/>
  <c r="I19" i="1"/>
  <c r="I364" i="1"/>
  <c r="I346" i="1"/>
  <c r="I319" i="1"/>
  <c r="I865" i="1"/>
  <c r="I250" i="1"/>
  <c r="I412" i="1"/>
  <c r="I149" i="1"/>
  <c r="I434" i="1"/>
  <c r="I67" i="1"/>
  <c r="I756" i="1"/>
  <c r="I394" i="1"/>
  <c r="I689" i="1"/>
  <c r="I337" i="1"/>
  <c r="I117" i="1"/>
  <c r="I712" i="1"/>
  <c r="I815" i="1"/>
  <c r="I733" i="1"/>
  <c r="I578" i="1"/>
  <c r="I369" i="1"/>
  <c r="I554" i="1"/>
  <c r="I705" i="1"/>
  <c r="I134" i="1"/>
  <c r="I224" i="1"/>
  <c r="I723" i="1"/>
  <c r="I652" i="1"/>
  <c r="I404" i="1"/>
  <c r="I679" i="1"/>
  <c r="I30" i="1"/>
  <c r="I491" i="1"/>
  <c r="I573" i="1"/>
  <c r="I841" i="1"/>
  <c r="I272" i="1"/>
  <c r="I29" i="1"/>
  <c r="I564" i="1"/>
  <c r="I820" i="1"/>
  <c r="I758" i="1"/>
  <c r="I46" i="1"/>
  <c r="I866" i="1"/>
  <c r="I328" i="1"/>
  <c r="I668" i="1"/>
  <c r="I921" i="1"/>
  <c r="I35" i="1"/>
  <c r="I307" i="1"/>
  <c r="I764" i="1"/>
  <c r="I109" i="1"/>
  <c r="I767" i="1"/>
  <c r="I674" i="1"/>
  <c r="I422" i="1"/>
  <c r="I222" i="1"/>
  <c r="I13" i="1"/>
  <c r="I889" i="1"/>
  <c r="I904" i="1"/>
  <c r="I65" i="1"/>
  <c r="I14" i="1"/>
  <c r="I556" i="1"/>
  <c r="I760" i="1"/>
  <c r="I258" i="1"/>
  <c r="I734" i="1"/>
  <c r="I572" i="1"/>
  <c r="I753" i="1"/>
  <c r="I433" i="1"/>
  <c r="I361" i="1"/>
  <c r="I105" i="1"/>
  <c r="I744" i="1"/>
  <c r="I563" i="1"/>
  <c r="I709" i="1"/>
  <c r="I3" i="1"/>
  <c r="I601" i="1"/>
  <c r="I165" i="1"/>
  <c r="I430" i="1"/>
  <c r="I284" i="1"/>
  <c r="I622" i="1"/>
  <c r="I135" i="1"/>
  <c r="I627" i="1"/>
  <c r="I119" i="1"/>
  <c r="I170" i="1"/>
  <c r="I181" i="1"/>
  <c r="I924" i="1"/>
  <c r="I191" i="1"/>
  <c r="I380" i="1"/>
  <c r="I886" i="1"/>
  <c r="I194" i="1"/>
  <c r="I478" i="1"/>
  <c r="I571" i="1"/>
  <c r="I816" i="1"/>
  <c r="I133" i="1"/>
  <c r="I844" i="1"/>
  <c r="I860" i="1"/>
  <c r="I70" i="1"/>
  <c r="I570" i="1"/>
  <c r="I230" i="1"/>
  <c r="I299" i="1"/>
  <c r="I264" i="1"/>
  <c r="I81" i="1"/>
  <c r="I846" i="1"/>
  <c r="I59" i="1"/>
  <c r="I543" i="1"/>
  <c r="I750" i="1"/>
  <c r="I387" i="1"/>
  <c r="I152" i="1"/>
  <c r="I888" i="1"/>
  <c r="I213" i="1"/>
  <c r="I655" i="1"/>
  <c r="I708" i="1"/>
  <c r="I881" i="1"/>
  <c r="I935" i="1"/>
  <c r="I788" i="1"/>
  <c r="I832" i="1"/>
  <c r="I547" i="1"/>
  <c r="I925" i="1"/>
  <c r="I530" i="1"/>
  <c r="I45" i="1"/>
  <c r="I693" i="1"/>
  <c r="I790" i="1"/>
  <c r="I785" i="1"/>
  <c r="I703" i="1"/>
  <c r="I321" i="1"/>
  <c r="I37" i="1"/>
  <c r="I918" i="1"/>
  <c r="I202" i="1"/>
  <c r="I72" i="1"/>
  <c r="I819" i="1"/>
  <c r="I588" i="1"/>
  <c r="I558" i="1"/>
  <c r="I899" i="1"/>
  <c r="I257" i="1"/>
  <c r="I83" i="1"/>
  <c r="I651" i="1"/>
  <c r="I425" i="1"/>
  <c r="I685" i="1"/>
  <c r="I311" i="1"/>
  <c r="I673" i="1"/>
  <c r="I203" i="1"/>
  <c r="I409" i="1"/>
  <c r="I614" i="1"/>
  <c r="I18" i="1"/>
  <c r="I504" i="1"/>
  <c r="I550" i="1"/>
  <c r="I656" i="1"/>
  <c r="I197" i="1"/>
  <c r="I532" i="1"/>
  <c r="I873" i="1"/>
  <c r="I553" i="1"/>
  <c r="I301" i="1"/>
  <c r="I253" i="1"/>
  <c r="I825" i="1"/>
  <c r="I444" i="1"/>
  <c r="I565" i="1"/>
  <c r="I241" i="1"/>
  <c r="I360" i="1"/>
  <c r="I55" i="1"/>
  <c r="I141" i="1"/>
  <c r="I831" i="1"/>
  <c r="I151" i="1"/>
  <c r="I551" i="1"/>
  <c r="I875" i="1"/>
  <c r="I505" i="1"/>
  <c r="I315" i="1"/>
  <c r="I314" i="1"/>
  <c r="I768" i="1"/>
  <c r="I658" i="1"/>
  <c r="I395" i="1"/>
  <c r="I218" i="1"/>
  <c r="I830" i="1"/>
  <c r="I577" i="1"/>
  <c r="I195" i="1"/>
  <c r="I353" i="1"/>
  <c r="I159" i="1"/>
  <c r="I884" i="1"/>
  <c r="I259" i="1"/>
  <c r="I791" i="1"/>
  <c r="I426" i="1"/>
  <c r="I343" i="1"/>
  <c r="I146" i="1"/>
  <c r="I211" i="1"/>
  <c r="I414" i="1"/>
  <c r="I248" i="1"/>
  <c r="I856" i="1"/>
  <c r="I323" i="1"/>
  <c r="I292" i="1"/>
  <c r="I204" i="1"/>
  <c r="I576" i="1"/>
  <c r="I300" i="1"/>
  <c r="I322" i="1"/>
  <c r="I917" i="1"/>
  <c r="I634" i="1"/>
  <c r="I297" i="1"/>
  <c r="I155" i="1"/>
  <c r="I27" i="1"/>
  <c r="I110" i="1"/>
  <c r="I779" i="1"/>
  <c r="I892" i="1"/>
  <c r="I103" i="1"/>
  <c r="I624" i="1"/>
  <c r="I782" i="1"/>
  <c r="I867" i="1"/>
  <c r="I843" i="1"/>
  <c r="I794" i="1"/>
  <c r="I633" i="1"/>
  <c r="I610" i="1"/>
  <c r="I92" i="1"/>
  <c r="I441" i="1"/>
  <c r="I283" i="1"/>
  <c r="I833" i="1"/>
  <c r="I26" i="1"/>
  <c r="I28" i="1"/>
  <c r="I650" i="1"/>
  <c r="I452" i="1"/>
  <c r="I684" i="1"/>
  <c r="I745" i="1"/>
  <c r="I86" i="1"/>
  <c r="I531" i="1"/>
  <c r="I247" i="1"/>
  <c r="I838" i="1"/>
  <c r="I476" i="1"/>
  <c r="I220" i="1"/>
  <c r="I448" i="1"/>
  <c r="I895" i="1"/>
  <c r="I7" i="1"/>
  <c r="I752" i="1"/>
  <c r="I827" i="1"/>
  <c r="I699" i="1"/>
  <c r="I454" i="1"/>
  <c r="I221" i="1"/>
  <c r="I417" i="1"/>
  <c r="I582" i="1"/>
  <c r="I227" i="1"/>
  <c r="I909" i="1"/>
  <c r="I492" i="1"/>
  <c r="I43" i="1"/>
  <c r="I245" i="1"/>
  <c r="I710" i="1"/>
  <c r="I802" i="1"/>
  <c r="I623" i="1"/>
  <c r="I49" i="1"/>
  <c r="I592" i="1"/>
  <c r="I98" i="1"/>
  <c r="I62" i="1"/>
  <c r="I893" i="1"/>
  <c r="I596" i="1"/>
  <c r="I468" i="1"/>
  <c r="I366" i="1"/>
  <c r="I363" i="1"/>
  <c r="I223" i="1"/>
  <c r="I887" i="1"/>
  <c r="I139" i="1"/>
  <c r="I735" i="1"/>
  <c r="I586" i="1"/>
  <c r="I193" i="1"/>
  <c r="I542" i="1"/>
  <c r="I922" i="1"/>
  <c r="I538" i="1"/>
  <c r="I125" i="1"/>
  <c r="I713" i="1"/>
  <c r="I458" i="1"/>
  <c r="I495" i="1"/>
  <c r="I428" i="1"/>
  <c r="I725" i="1"/>
  <c r="I175" i="1"/>
  <c r="I649" i="1"/>
  <c r="I783" i="1"/>
  <c r="I761" i="1"/>
  <c r="I160" i="1"/>
  <c r="I552" i="1"/>
  <c r="I6" i="1"/>
  <c r="I690" i="1"/>
  <c r="I234" i="1"/>
  <c r="I930" i="1"/>
  <c r="I187" i="1"/>
  <c r="I513" i="1"/>
  <c r="I641" i="1"/>
  <c r="I807" i="1"/>
  <c r="I411" i="1"/>
  <c r="I205" i="1"/>
  <c r="I803" i="1"/>
  <c r="I472" i="1"/>
  <c r="I437" i="1"/>
  <c r="I281" i="1"/>
  <c r="I463" i="1"/>
  <c r="I775" i="1"/>
  <c r="I897" i="1"/>
  <c r="I654" i="1"/>
  <c r="I874" i="1"/>
  <c r="I347" i="1"/>
  <c r="I291" i="1"/>
  <c r="I104" i="1"/>
  <c r="I814" i="1"/>
  <c r="I61" i="1"/>
  <c r="I569" i="1"/>
  <c r="I748" i="1"/>
  <c r="I137" i="1"/>
  <c r="I616" i="1"/>
  <c r="I305" i="1"/>
  <c r="I858" i="1"/>
  <c r="I480" i="1"/>
  <c r="I282" i="1"/>
  <c r="I936" i="1"/>
  <c r="I350" i="1"/>
  <c r="I479" i="1"/>
  <c r="I822" i="1"/>
  <c r="I687" i="1"/>
  <c r="I413" i="1"/>
  <c r="I320" i="1"/>
  <c r="I208" i="1"/>
  <c r="I56" i="1"/>
  <c r="I355" i="1"/>
  <c r="I76" i="1"/>
  <c r="I429" i="1"/>
  <c r="I210" i="1"/>
  <c r="I451" i="1"/>
  <c r="I716" i="1"/>
  <c r="I666" i="1"/>
  <c r="I201" i="1"/>
  <c r="I349" i="1"/>
  <c r="I166" i="1"/>
  <c r="I929" i="1"/>
  <c r="I597" i="1"/>
  <c r="I436" i="1"/>
  <c r="I333" i="1"/>
  <c r="I142" i="1"/>
  <c r="I402" i="1"/>
  <c r="I129" i="1"/>
  <c r="I8" i="1"/>
  <c r="I632" i="1"/>
  <c r="I931" i="1"/>
  <c r="I225" i="1"/>
  <c r="I795" i="1"/>
  <c r="I132" i="1"/>
  <c r="I628" i="1"/>
  <c r="I36" i="1"/>
  <c r="I662" i="1"/>
  <c r="I579" i="1"/>
  <c r="I302" i="1"/>
  <c r="I762" i="1"/>
  <c r="I859" i="1"/>
  <c r="I329" i="1"/>
  <c r="I64" i="1"/>
  <c r="I172" i="1"/>
  <c r="I919" i="1"/>
  <c r="I370" i="1"/>
  <c r="I96" i="1"/>
  <c r="I419" i="1"/>
  <c r="I87" i="1"/>
  <c r="I121" i="1"/>
  <c r="I209" i="1"/>
  <c r="I351" i="1"/>
  <c r="I95" i="1"/>
  <c r="I890" i="1"/>
  <c r="I164" i="1"/>
  <c r="I392" i="1"/>
  <c r="I523" i="1"/>
  <c r="I600" i="1"/>
  <c r="I69" i="1"/>
  <c r="I714" i="1"/>
  <c r="I357" i="1"/>
  <c r="I903" i="1"/>
  <c r="I477" i="1"/>
  <c r="I806" i="1"/>
  <c r="I116" i="1"/>
  <c r="I585" i="1"/>
  <c r="I471" i="1"/>
  <c r="I885" i="1"/>
  <c r="I57" i="1"/>
  <c r="I178" i="1"/>
  <c r="I698" i="1"/>
  <c r="I233" i="1"/>
  <c r="I661" i="1"/>
  <c r="I415" i="1"/>
  <c r="I401" i="1"/>
  <c r="I256" i="1"/>
  <c r="I336" i="1"/>
  <c r="I327" i="1"/>
  <c r="I718" i="1"/>
  <c r="I275" i="1"/>
  <c r="I489" i="1"/>
  <c r="I418" i="1"/>
  <c r="I34" i="1"/>
  <c r="I878" i="1"/>
  <c r="I765" i="1"/>
  <c r="I44" i="1"/>
  <c r="I20" i="1"/>
  <c r="I681" i="1"/>
  <c r="I862" i="1"/>
  <c r="I589" i="1"/>
  <c r="I688" i="1"/>
  <c r="I445" i="1"/>
  <c r="I161" i="1"/>
  <c r="I696" i="1"/>
  <c r="I829" i="1"/>
  <c r="I695" i="1"/>
  <c r="I475" i="1"/>
  <c r="I598" i="1"/>
  <c r="I443" i="1"/>
  <c r="I496" i="1"/>
  <c r="C1" i="18" l="1"/>
  <c r="D1" i="18" s="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BW5" i="17"/>
  <c r="BW6" i="17"/>
  <c r="BW7" i="17"/>
  <c r="BW8" i="17"/>
  <c r="BW9" i="17"/>
  <c r="BW10" i="17"/>
  <c r="BW11" i="17"/>
  <c r="BW12" i="17"/>
  <c r="BW13" i="17"/>
  <c r="BW14" i="17"/>
  <c r="BW15" i="17"/>
  <c r="BW16" i="17"/>
  <c r="BW17" i="17"/>
  <c r="BW18" i="17"/>
  <c r="BW19" i="17"/>
  <c r="BW20" i="17"/>
  <c r="BW21" i="17"/>
  <c r="BW22" i="17"/>
  <c r="BW23" i="17"/>
  <c r="BW24" i="17"/>
  <c r="BW25" i="17"/>
  <c r="BW26" i="17"/>
  <c r="BW27" i="17"/>
  <c r="BW28" i="17"/>
  <c r="BW29" i="17"/>
  <c r="BW30" i="17"/>
  <c r="BW31" i="17"/>
  <c r="BW32" i="17"/>
  <c r="BW33" i="17"/>
  <c r="BW34" i="17"/>
  <c r="BW35" i="17"/>
  <c r="BW36" i="17"/>
  <c r="BW37" i="17"/>
  <c r="BW38" i="17"/>
  <c r="BW39" i="17"/>
  <c r="BW40" i="17"/>
  <c r="BW41" i="17"/>
  <c r="BW42" i="17"/>
  <c r="BW43" i="17"/>
  <c r="BW44" i="17"/>
  <c r="BW45" i="17"/>
  <c r="BW46" i="17"/>
  <c r="BW47" i="17"/>
  <c r="BW48" i="17"/>
  <c r="BW49" i="17"/>
  <c r="BW50" i="17"/>
  <c r="BW51" i="17"/>
  <c r="BW52" i="17"/>
  <c r="BW53" i="17"/>
  <c r="BW54" i="17"/>
  <c r="BW55" i="17"/>
  <c r="BW56" i="17"/>
  <c r="BW57" i="17"/>
  <c r="BW58" i="17"/>
  <c r="BW59" i="17"/>
  <c r="BW60" i="17"/>
  <c r="BW61" i="17"/>
  <c r="BT5" i="17"/>
  <c r="BT6" i="17"/>
  <c r="BT7" i="17"/>
  <c r="BT8" i="17"/>
  <c r="BT9" i="17"/>
  <c r="BT10" i="17"/>
  <c r="BT11" i="17"/>
  <c r="BT12" i="17"/>
  <c r="BT13" i="17"/>
  <c r="BT14" i="17"/>
  <c r="BT15" i="17"/>
  <c r="BT16" i="17"/>
  <c r="BT17" i="17"/>
  <c r="BT18" i="17"/>
  <c r="BT19" i="17"/>
  <c r="BT20" i="17"/>
  <c r="BT21" i="17"/>
  <c r="BT22" i="17"/>
  <c r="BT23" i="17"/>
  <c r="BT24" i="17"/>
  <c r="BT25" i="17"/>
  <c r="BT26" i="17"/>
  <c r="BT27" i="17"/>
  <c r="BT28" i="17"/>
  <c r="BT29" i="17"/>
  <c r="BT30" i="17"/>
  <c r="BT31" i="17"/>
  <c r="BT32" i="17"/>
  <c r="BT33" i="17"/>
  <c r="BT34" i="17"/>
  <c r="BT35" i="17"/>
  <c r="BT36" i="17"/>
  <c r="BT37" i="17"/>
  <c r="BT38" i="17"/>
  <c r="BT39" i="17"/>
  <c r="BT40" i="17"/>
  <c r="BT41" i="17"/>
  <c r="BT42" i="17"/>
  <c r="BT43" i="17"/>
  <c r="BT44" i="17"/>
  <c r="BT45" i="17"/>
  <c r="BT46" i="17"/>
  <c r="BT47" i="17"/>
  <c r="BT48" i="17"/>
  <c r="BT49" i="17"/>
  <c r="BT50" i="17"/>
  <c r="BT51" i="17"/>
  <c r="BT52" i="17"/>
  <c r="BT53" i="17"/>
  <c r="BT54" i="17"/>
  <c r="BT55" i="17"/>
  <c r="BT56" i="17"/>
  <c r="BT57" i="17"/>
  <c r="BT58" i="17"/>
  <c r="BT59" i="17"/>
  <c r="BT60" i="17"/>
  <c r="BT61" i="17"/>
  <c r="BT62" i="17"/>
  <c r="BT63" i="17"/>
  <c r="BT64" i="17"/>
  <c r="BT65" i="17"/>
  <c r="BT66" i="17"/>
  <c r="BT67" i="17"/>
  <c r="BT68" i="17"/>
  <c r="BT69" i="17"/>
  <c r="BT70" i="17"/>
  <c r="BT71" i="17"/>
  <c r="BT72" i="17"/>
  <c r="BQ5" i="17"/>
  <c r="BQ6" i="17"/>
  <c r="BQ7" i="17"/>
  <c r="BQ8" i="17"/>
  <c r="BQ9" i="17"/>
  <c r="BQ10" i="17"/>
  <c r="BQ11" i="17"/>
  <c r="BQ12" i="17"/>
  <c r="BQ13" i="17"/>
  <c r="BQ14" i="17"/>
  <c r="BQ15" i="17"/>
  <c r="BQ16" i="17"/>
  <c r="BQ17" i="17"/>
  <c r="BQ18" i="17"/>
  <c r="BQ19" i="17"/>
  <c r="BQ20" i="17"/>
  <c r="BQ21" i="17"/>
  <c r="BQ22" i="17"/>
  <c r="BQ23" i="17"/>
  <c r="BQ24" i="17"/>
  <c r="BQ25" i="17"/>
  <c r="BQ26" i="17"/>
  <c r="BQ27" i="17"/>
  <c r="BQ28" i="17"/>
  <c r="BQ29" i="17"/>
  <c r="BQ30" i="17"/>
  <c r="BQ31" i="17"/>
  <c r="BQ32" i="17"/>
  <c r="BQ33" i="17"/>
  <c r="BQ34" i="17"/>
  <c r="BQ35" i="17"/>
  <c r="BQ36" i="17"/>
  <c r="BQ37" i="17"/>
  <c r="BQ38" i="17"/>
  <c r="BQ39" i="17"/>
  <c r="BQ40" i="17"/>
  <c r="BQ41" i="17"/>
  <c r="BQ42" i="17"/>
  <c r="BQ43" i="17"/>
  <c r="BQ44" i="17"/>
  <c r="BQ45" i="17"/>
  <c r="BQ46" i="17"/>
  <c r="BQ47" i="17"/>
  <c r="BQ48" i="17"/>
  <c r="BQ49" i="17"/>
  <c r="BQ50" i="17"/>
  <c r="BQ51" i="17"/>
  <c r="BQ52" i="17"/>
  <c r="BQ53" i="17"/>
  <c r="BQ54" i="17"/>
  <c r="BQ55" i="17"/>
  <c r="BQ56" i="17"/>
  <c r="BQ57" i="17"/>
  <c r="BQ58" i="17"/>
  <c r="BQ59" i="17"/>
  <c r="BQ60" i="17"/>
  <c r="BQ61" i="17"/>
  <c r="BQ62" i="17"/>
  <c r="BQ63" i="17"/>
  <c r="BQ64" i="17"/>
  <c r="BQ65" i="17"/>
  <c r="BQ66" i="17"/>
  <c r="BQ67" i="17"/>
  <c r="BQ68" i="17"/>
  <c r="BQ69" i="17"/>
  <c r="BQ70" i="17"/>
  <c r="BQ71" i="17"/>
  <c r="BQ72" i="17"/>
  <c r="BQ73" i="17"/>
  <c r="BQ74" i="17"/>
  <c r="BQ75" i="17"/>
  <c r="BQ76" i="17"/>
  <c r="BQ77" i="17"/>
  <c r="BQ78" i="17"/>
  <c r="BQ79" i="17"/>
  <c r="BQ80" i="17"/>
  <c r="BQ81" i="17"/>
  <c r="BQ82" i="17"/>
  <c r="BQ83" i="17"/>
  <c r="BQ84" i="17"/>
  <c r="BQ85" i="17"/>
  <c r="BQ86" i="17"/>
  <c r="BQ87" i="17"/>
  <c r="BQ88" i="17"/>
  <c r="BQ89" i="17"/>
  <c r="BQ90" i="17"/>
  <c r="BQ91" i="17"/>
  <c r="BQ92" i="17"/>
  <c r="BQ93" i="17"/>
  <c r="BQ94" i="17"/>
  <c r="BQ95" i="17"/>
  <c r="BQ96" i="17"/>
  <c r="BQ97" i="17"/>
  <c r="BN5" i="17"/>
  <c r="BN6" i="17"/>
  <c r="BN7" i="17"/>
  <c r="BN8" i="17"/>
  <c r="BN9" i="17"/>
  <c r="BN10" i="17"/>
  <c r="BN11" i="17"/>
  <c r="BN12" i="17"/>
  <c r="BN13" i="17"/>
  <c r="BN14" i="17"/>
  <c r="BN15" i="17"/>
  <c r="BN16" i="17"/>
  <c r="BN17" i="17"/>
  <c r="BN18" i="17"/>
  <c r="BN19" i="17"/>
  <c r="BN20" i="17"/>
  <c r="BN21" i="17"/>
  <c r="BN22" i="17"/>
  <c r="BN23" i="17"/>
  <c r="BN24" i="17"/>
  <c r="BN25" i="17"/>
  <c r="BN26" i="17"/>
  <c r="BN27" i="17"/>
  <c r="BN28" i="17"/>
  <c r="BN29" i="17"/>
  <c r="BN30" i="17"/>
  <c r="BN31" i="17"/>
  <c r="BN32" i="17"/>
  <c r="BN33" i="17"/>
  <c r="BN34" i="17"/>
  <c r="BN35" i="17"/>
  <c r="BN36" i="17"/>
  <c r="BN37" i="17"/>
  <c r="BN38" i="17"/>
  <c r="BN39" i="17"/>
  <c r="BN40" i="17"/>
  <c r="BN41" i="17"/>
  <c r="BN42" i="17"/>
  <c r="BN43" i="17"/>
  <c r="BN44" i="17"/>
  <c r="BN45" i="17"/>
  <c r="BN46" i="17"/>
  <c r="BN47" i="17"/>
  <c r="BN48" i="17"/>
  <c r="BN49" i="17"/>
  <c r="BN50" i="17"/>
  <c r="BN51" i="17"/>
  <c r="BN52" i="17"/>
  <c r="BN53" i="17"/>
  <c r="BN54" i="17"/>
  <c r="BN55" i="17"/>
  <c r="BN56" i="17"/>
  <c r="BN57" i="17"/>
  <c r="BN58" i="17"/>
  <c r="BN59" i="17"/>
  <c r="BN60" i="17"/>
  <c r="BN61" i="17"/>
  <c r="BN62" i="17"/>
  <c r="BN63" i="17"/>
  <c r="BK5" i="17"/>
  <c r="BK6" i="17"/>
  <c r="BK7" i="17"/>
  <c r="BK8" i="17"/>
  <c r="BK9" i="17"/>
  <c r="BK10" i="17"/>
  <c r="BH5" i="17"/>
  <c r="BH6" i="17"/>
  <c r="BH7" i="17"/>
  <c r="BH8" i="17"/>
  <c r="BH9" i="17"/>
  <c r="BH10" i="17"/>
  <c r="BH11" i="17"/>
  <c r="BH12" i="17"/>
  <c r="BH13" i="17"/>
  <c r="BH14" i="17"/>
  <c r="BH15" i="17"/>
  <c r="BH16" i="17"/>
  <c r="BH17" i="17"/>
  <c r="BH18" i="17"/>
  <c r="BH19" i="17"/>
  <c r="BE5" i="17"/>
  <c r="BE6" i="17"/>
  <c r="BE7" i="17"/>
  <c r="BE8" i="17"/>
  <c r="BE9" i="17"/>
  <c r="BE10" i="17"/>
  <c r="BE11" i="17"/>
  <c r="BE12" i="17"/>
  <c r="BE13" i="17"/>
  <c r="BE14" i="17"/>
  <c r="BE15" i="17"/>
  <c r="BE16" i="17"/>
  <c r="BE17" i="17"/>
  <c r="BE18" i="17"/>
  <c r="BE19" i="17"/>
  <c r="BE20" i="17"/>
  <c r="BE21" i="17"/>
  <c r="BE22" i="17"/>
  <c r="BE23" i="17"/>
  <c r="BE24" i="17"/>
  <c r="BE25" i="17"/>
  <c r="BE26" i="17"/>
  <c r="BE27" i="17"/>
  <c r="BE28" i="17"/>
  <c r="BE29" i="17"/>
  <c r="BE30" i="17"/>
  <c r="BE31" i="17"/>
  <c r="BB5" i="17"/>
  <c r="BB6" i="17"/>
  <c r="BB7" i="17"/>
  <c r="BB8" i="17"/>
  <c r="BB9" i="17"/>
  <c r="BB10" i="17"/>
  <c r="BB11" i="17"/>
  <c r="BB12" i="17"/>
  <c r="BB13" i="17"/>
  <c r="BB14" i="17"/>
  <c r="BB15" i="17"/>
  <c r="BB16" i="17"/>
  <c r="BB17" i="17"/>
  <c r="BB18" i="17"/>
  <c r="BB19" i="17"/>
  <c r="BB20" i="17"/>
  <c r="BB21" i="17"/>
  <c r="BB22" i="17"/>
  <c r="BB23" i="17"/>
  <c r="BB24" i="17"/>
  <c r="BB25" i="17"/>
  <c r="BB26" i="17"/>
  <c r="BB27" i="17"/>
  <c r="BB28" i="17"/>
  <c r="BB29" i="17"/>
  <c r="BB30" i="17"/>
  <c r="BB31" i="17"/>
  <c r="BB32" i="17"/>
  <c r="BB33" i="17"/>
  <c r="BB34" i="17"/>
  <c r="BB35" i="17"/>
  <c r="BB36" i="17"/>
  <c r="BB37" i="17"/>
  <c r="BB38" i="17"/>
  <c r="AY5" i="17"/>
  <c r="AY6" i="17"/>
  <c r="AY7" i="17"/>
  <c r="AY8" i="17"/>
  <c r="AY9" i="17"/>
  <c r="AY10" i="17"/>
  <c r="AY11" i="17"/>
  <c r="BW4" i="17"/>
  <c r="BT4" i="17"/>
  <c r="BQ4" i="17"/>
  <c r="BN4" i="17"/>
  <c r="BK4" i="17"/>
  <c r="BH4" i="17"/>
  <c r="BE4" i="17" l="1"/>
  <c r="BB4" i="17"/>
  <c r="AY4" i="17"/>
  <c r="AV5" i="17"/>
  <c r="AV6" i="17"/>
  <c r="AV7" i="17"/>
  <c r="AV8" i="17"/>
  <c r="AV9" i="17"/>
  <c r="AV10" i="17"/>
  <c r="AV11" i="17"/>
  <c r="AS5" i="17"/>
  <c r="AS6" i="17"/>
  <c r="AS7" i="17"/>
  <c r="AS8" i="17"/>
  <c r="AS9" i="17"/>
  <c r="AS10" i="17"/>
  <c r="AS11" i="17"/>
  <c r="AS12" i="17"/>
  <c r="AS13" i="17"/>
  <c r="AP5" i="17"/>
  <c r="AP6" i="17"/>
  <c r="AP7" i="17"/>
  <c r="AP8" i="17"/>
  <c r="AP9" i="17"/>
  <c r="AP10" i="17"/>
  <c r="AP11" i="17"/>
  <c r="AP12" i="17"/>
  <c r="AP13" i="17"/>
  <c r="AM5" i="17"/>
  <c r="AM6" i="17"/>
  <c r="AM7" i="17"/>
  <c r="AM8" i="17"/>
  <c r="AM9" i="17"/>
  <c r="AM10" i="17"/>
  <c r="AM11" i="17"/>
  <c r="AM12" i="17"/>
  <c r="AM13" i="17"/>
  <c r="AJ5" i="17"/>
  <c r="AJ6" i="17"/>
  <c r="AJ7" i="17"/>
  <c r="AJ8" i="17"/>
  <c r="AJ9" i="17"/>
  <c r="AJ10" i="17"/>
  <c r="AJ11" i="17"/>
  <c r="AJ12" i="17"/>
  <c r="AJ13" i="17"/>
  <c r="AG5" i="17"/>
  <c r="AG6" i="17"/>
  <c r="AG7" i="17"/>
  <c r="AD5" i="17"/>
  <c r="AD6" i="17"/>
  <c r="AD7" i="17"/>
  <c r="AD8" i="17"/>
  <c r="AD9" i="17"/>
  <c r="AD10" i="17"/>
  <c r="AD11" i="17"/>
  <c r="X13" i="17"/>
  <c r="X12" i="17"/>
  <c r="X11" i="17"/>
  <c r="X10" i="17"/>
  <c r="AA5" i="17"/>
  <c r="AA6" i="17"/>
  <c r="AA7" i="17"/>
  <c r="AA8" i="17"/>
  <c r="AA9" i="17"/>
  <c r="X5" i="17"/>
  <c r="X6" i="17"/>
  <c r="X7" i="17"/>
  <c r="X8" i="17"/>
  <c r="X9" i="17"/>
  <c r="U5" i="17"/>
  <c r="U6" i="17"/>
  <c r="U7" i="17"/>
  <c r="U8" i="17"/>
  <c r="U9" i="17"/>
  <c r="U10" i="17"/>
  <c r="U11" i="17"/>
  <c r="U12" i="17"/>
  <c r="U13" i="17"/>
  <c r="U14" i="17"/>
  <c r="U15" i="17"/>
  <c r="R5" i="17"/>
  <c r="R6" i="17"/>
  <c r="R7" i="17"/>
  <c r="R8" i="17"/>
  <c r="R9" i="17"/>
  <c r="R10" i="17"/>
  <c r="R11" i="17"/>
  <c r="R12" i="17"/>
  <c r="R13" i="17"/>
  <c r="R14" i="17"/>
  <c r="R15" i="17"/>
  <c r="BL54" i="2"/>
  <c r="CM54" i="2"/>
  <c r="AT54" i="2"/>
  <c r="BU54" i="2"/>
  <c r="BC54" i="2"/>
  <c r="CD54" i="2"/>
  <c r="S54" i="2"/>
  <c r="AB54" i="2"/>
  <c r="F995" i="1" l="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O54" i="17" l="1"/>
  <c r="O25" i="17"/>
  <c r="O4" i="17"/>
  <c r="O5" i="17"/>
  <c r="O6" i="17"/>
  <c r="O7" i="17"/>
  <c r="O8" i="17"/>
  <c r="O9" i="17"/>
  <c r="O10" i="17"/>
  <c r="O11" i="17"/>
  <c r="O12" i="17"/>
  <c r="O13" i="17"/>
  <c r="O14" i="17"/>
  <c r="O15" i="17"/>
  <c r="O16" i="17"/>
  <c r="O17" i="17"/>
  <c r="O18" i="17"/>
  <c r="O19" i="17"/>
  <c r="O20" i="17"/>
  <c r="O21" i="17"/>
  <c r="O22" i="17"/>
  <c r="O23" i="17"/>
  <c r="O24" i="17"/>
  <c r="O26" i="17"/>
  <c r="O27" i="17"/>
  <c r="O28" i="17"/>
  <c r="O29" i="17"/>
  <c r="O30" i="17"/>
  <c r="O31" i="17"/>
  <c r="O32" i="17"/>
  <c r="O33" i="17"/>
  <c r="O34" i="17"/>
  <c r="O35" i="17"/>
  <c r="O36" i="17"/>
  <c r="O37" i="17"/>
  <c r="O38" i="17"/>
  <c r="O39" i="17"/>
  <c r="O40" i="17"/>
  <c r="O41" i="17"/>
  <c r="O42" i="17"/>
  <c r="O43" i="17"/>
  <c r="O44" i="17"/>
  <c r="O45" i="17"/>
  <c r="O46" i="17"/>
  <c r="O47" i="17"/>
  <c r="O48" i="17"/>
  <c r="O49" i="17"/>
  <c r="O50" i="17"/>
  <c r="O51" i="17"/>
  <c r="O52" i="17"/>
  <c r="O53" i="17"/>
  <c r="O55" i="17"/>
  <c r="O56" i="17"/>
  <c r="O57" i="17"/>
  <c r="O58" i="17"/>
  <c r="O59" i="17"/>
  <c r="O60" i="17"/>
  <c r="O61" i="17"/>
  <c r="O62" i="17"/>
  <c r="O63" i="17"/>
  <c r="O64" i="17"/>
  <c r="O65" i="17"/>
  <c r="O66" i="17"/>
  <c r="O67" i="17"/>
  <c r="C44" i="17"/>
  <c r="L8" i="17"/>
  <c r="L7" i="17"/>
  <c r="L6" i="17"/>
  <c r="L5" i="17"/>
  <c r="AV4" i="17"/>
  <c r="AS4" i="17"/>
  <c r="AP4" i="17"/>
  <c r="AM4" i="17"/>
  <c r="AJ4" i="17"/>
  <c r="AG4" i="17"/>
  <c r="AD4" i="17"/>
  <c r="AA4" i="17"/>
  <c r="X4" i="17"/>
  <c r="U4" i="17"/>
  <c r="R4" i="17"/>
  <c r="L4" i="17"/>
  <c r="I4" i="17"/>
  <c r="I5" i="17"/>
  <c r="I6" i="17"/>
  <c r="I7" i="17"/>
  <c r="I8" i="17"/>
  <c r="I9" i="17"/>
  <c r="I10" i="17"/>
  <c r="I11" i="17"/>
  <c r="I12" i="17"/>
  <c r="I13" i="17"/>
  <c r="I14" i="17"/>
  <c r="I15" i="17"/>
  <c r="I16" i="17"/>
  <c r="C4" i="17"/>
  <c r="C5" i="17"/>
  <c r="C6" i="17"/>
  <c r="C7" i="17"/>
  <c r="C8" i="17"/>
  <c r="C9" i="17"/>
  <c r="C10" i="17"/>
  <c r="C11" i="17"/>
  <c r="C12" i="17"/>
  <c r="C13" i="17"/>
  <c r="C14" i="17"/>
  <c r="C15" i="17"/>
  <c r="C16" i="17"/>
  <c r="C17" i="17"/>
  <c r="C18" i="17"/>
  <c r="C19" i="17"/>
  <c r="C20" i="17"/>
  <c r="C21" i="17"/>
  <c r="C22" i="17"/>
  <c r="C23" i="17"/>
  <c r="C24" i="17"/>
  <c r="C25" i="17"/>
  <c r="C26" i="17"/>
  <c r="C27" i="17"/>
  <c r="C28" i="17"/>
  <c r="C29" i="17"/>
  <c r="C30" i="17"/>
  <c r="C31" i="17"/>
  <c r="C32" i="17"/>
  <c r="C33" i="17"/>
  <c r="C34" i="17"/>
  <c r="C35" i="17"/>
  <c r="C36" i="17"/>
  <c r="C37" i="17"/>
  <c r="C38" i="17"/>
  <c r="C39" i="17"/>
  <c r="C40" i="17"/>
  <c r="C41" i="17"/>
  <c r="C42" i="17"/>
  <c r="C43" i="17"/>
  <c r="C45" i="17"/>
  <c r="C46" i="17"/>
  <c r="C47" i="17"/>
  <c r="C48" i="17"/>
  <c r="C49" i="17"/>
  <c r="C50" i="17"/>
  <c r="C51" i="17"/>
  <c r="C52" i="17"/>
  <c r="C53" i="17"/>
  <c r="C54" i="17"/>
  <c r="C55" i="17"/>
  <c r="C56" i="17"/>
  <c r="C57" i="17"/>
  <c r="C58" i="17"/>
  <c r="C59" i="17"/>
  <c r="C60" i="17"/>
  <c r="C61" i="17"/>
  <c r="C62" i="17"/>
  <c r="C63" i="17"/>
  <c r="C64" i="17"/>
  <c r="C65" i="17"/>
  <c r="C66" i="17"/>
  <c r="C67" i="17"/>
  <c r="C68" i="17"/>
  <c r="C69" i="17"/>
  <c r="C70" i="17"/>
  <c r="C71" i="17"/>
  <c r="C72" i="17"/>
  <c r="C73" i="17"/>
  <c r="C74" i="17"/>
  <c r="C75" i="17"/>
  <c r="C76" i="17"/>
  <c r="C77" i="17"/>
  <c r="C78" i="17"/>
  <c r="C79" i="17"/>
  <c r="C80" i="17"/>
  <c r="C81" i="17"/>
  <c r="C82" i="17"/>
  <c r="C83" i="17"/>
  <c r="C84" i="17"/>
  <c r="F4" i="17"/>
  <c r="F5" i="17"/>
  <c r="F6" i="17"/>
  <c r="F7" i="17"/>
  <c r="F8" i="17"/>
  <c r="F9" i="17"/>
  <c r="F10" i="17"/>
  <c r="F11" i="17"/>
  <c r="F12" i="17"/>
  <c r="F13" i="17"/>
  <c r="F14" i="17"/>
  <c r="F15" i="17"/>
  <c r="F16" i="17"/>
  <c r="F17" i="17"/>
  <c r="F18" i="17"/>
  <c r="F19" i="17"/>
  <c r="F20" i="17"/>
  <c r="F21" i="17"/>
  <c r="F22" i="17"/>
  <c r="F23" i="17"/>
  <c r="F24" i="17"/>
  <c r="F25" i="17"/>
  <c r="F26" i="17"/>
  <c r="F27" i="17"/>
  <c r="F28" i="17"/>
  <c r="F29" i="17"/>
  <c r="F30" i="17"/>
  <c r="F31" i="17"/>
  <c r="F32" i="17"/>
  <c r="F33" i="17"/>
  <c r="F34" i="17"/>
  <c r="F35" i="17"/>
  <c r="F36" i="17"/>
  <c r="F37" i="17"/>
  <c r="F38" i="17"/>
  <c r="F39" i="17"/>
  <c r="F40" i="17"/>
  <c r="F41" i="17"/>
  <c r="J60" i="2" l="1"/>
  <c r="BB12" i="7" l="1"/>
  <c r="BB11" i="7"/>
  <c r="BB10" i="7"/>
  <c r="BB9" i="7"/>
  <c r="BB8" i="7"/>
  <c r="BB7" i="7"/>
  <c r="BB6" i="7"/>
  <c r="BB5" i="7"/>
  <c r="BB4" i="7"/>
  <c r="BB3" i="7"/>
  <c r="BA12" i="7"/>
  <c r="BA11" i="7"/>
  <c r="BA10" i="7"/>
  <c r="BA9" i="7"/>
  <c r="BA8" i="7"/>
  <c r="BA7" i="7"/>
  <c r="BA6" i="7"/>
  <c r="BA5" i="7"/>
  <c r="BA4" i="7"/>
  <c r="BA3" i="7"/>
  <c r="F950" i="1"/>
  <c r="F949" i="1"/>
  <c r="F948" i="1"/>
  <c r="F947" i="1"/>
  <c r="F946" i="1"/>
  <c r="F945" i="1"/>
  <c r="F944" i="1"/>
  <c r="F943" i="1"/>
  <c r="F942" i="1"/>
  <c r="F941" i="1"/>
  <c r="F940" i="1"/>
  <c r="F939" i="1"/>
  <c r="F938" i="1"/>
  <c r="F937" i="1"/>
  <c r="F869" i="1" l="1"/>
  <c r="F501" i="1"/>
  <c r="F518" i="1"/>
  <c r="F798" i="1"/>
  <c r="F575" i="1"/>
  <c r="F809" i="1"/>
  <c r="F289" i="1"/>
  <c r="F163" i="1"/>
  <c r="F200" i="1"/>
  <c r="F740" i="1"/>
  <c r="F38" i="1"/>
  <c r="F898" i="1"/>
  <c r="F7" i="1"/>
  <c r="F41" i="1"/>
  <c r="F812" i="1"/>
  <c r="F916" i="1"/>
  <c r="F25" i="1"/>
  <c r="F54" i="1"/>
  <c r="F697" i="1"/>
  <c r="F914" i="1"/>
  <c r="F23" i="1"/>
  <c r="F52" i="1"/>
  <c r="F686" i="1"/>
  <c r="F913" i="1"/>
  <c r="F22" i="1"/>
  <c r="F51" i="1"/>
  <c r="F280" i="1"/>
  <c r="F905" i="1"/>
  <c r="F15" i="1"/>
  <c r="F47" i="1"/>
  <c r="F435" i="1"/>
  <c r="F770" i="1"/>
  <c r="F487" i="1"/>
  <c r="F637" i="1"/>
  <c r="F739" i="1"/>
  <c r="F298" i="1"/>
  <c r="F719" i="1"/>
  <c r="F68" i="1"/>
  <c r="F606" i="1"/>
  <c r="F619" i="1"/>
  <c r="F557" i="1" l="1"/>
  <c r="F529" i="1"/>
  <c r="F522" i="1"/>
  <c r="F837" i="1"/>
  <c r="F517" i="1"/>
  <c r="F799" i="1"/>
  <c r="F493" i="1"/>
  <c r="F99" i="1"/>
  <c r="F707" i="1"/>
  <c r="F805" i="1"/>
  <c r="F228" i="1"/>
  <c r="F849" i="1"/>
  <c r="F75" i="1"/>
  <c r="F648" i="1"/>
  <c r="F507" i="1"/>
  <c r="F506" i="1"/>
  <c r="F508" i="1"/>
  <c r="F288" i="1"/>
  <c r="F638" i="1"/>
  <c r="F722" i="1"/>
  <c r="F131" i="1"/>
  <c r="F621" i="1"/>
  <c r="F871" i="1"/>
  <c r="F872" i="1"/>
  <c r="F868" i="1"/>
  <c r="F870" i="1" l="1"/>
  <c r="F33" i="1"/>
  <c r="M63" i="3" l="1"/>
  <c r="P63" i="3" s="1"/>
  <c r="M62" i="3"/>
  <c r="P62" i="3" s="1"/>
  <c r="M61" i="3"/>
  <c r="P61" i="3" s="1"/>
  <c r="M60" i="3"/>
  <c r="P60" i="3" s="1"/>
  <c r="M59" i="3"/>
  <c r="P59" i="3" s="1"/>
  <c r="M58" i="3"/>
  <c r="P58" i="3" s="1"/>
  <c r="M57" i="3"/>
  <c r="P57" i="3" s="1"/>
  <c r="M56" i="3"/>
  <c r="P56" i="3" s="1"/>
  <c r="M55" i="3"/>
  <c r="P55" i="3" s="1"/>
  <c r="M54" i="3"/>
  <c r="P54" i="3" s="1"/>
  <c r="M53" i="3"/>
  <c r="P53" i="3" s="1"/>
  <c r="M52" i="3"/>
  <c r="P52" i="3" s="1"/>
  <c r="M51" i="3"/>
  <c r="P51" i="3" s="1"/>
  <c r="M50" i="3"/>
  <c r="P50" i="3" s="1"/>
  <c r="M49" i="3"/>
  <c r="P49" i="3" s="1"/>
  <c r="M48" i="3"/>
  <c r="P48" i="3" s="1"/>
  <c r="M47" i="3"/>
  <c r="P47" i="3" s="1"/>
  <c r="M46" i="3"/>
  <c r="P46" i="3" s="1"/>
  <c r="M45" i="3"/>
  <c r="P45" i="3" s="1"/>
  <c r="M44" i="3"/>
  <c r="P44" i="3" s="1"/>
  <c r="M43" i="3"/>
  <c r="P43" i="3" s="1"/>
  <c r="M42" i="3"/>
  <c r="P42" i="3" s="1"/>
  <c r="M41" i="3"/>
  <c r="P41" i="3" s="1"/>
  <c r="M40" i="3"/>
  <c r="P40" i="3" s="1"/>
  <c r="M39" i="3"/>
  <c r="P39" i="3" s="1"/>
  <c r="M38" i="3"/>
  <c r="P38" i="3" s="1"/>
  <c r="M37" i="3"/>
  <c r="P37" i="3" s="1"/>
  <c r="M36" i="3"/>
  <c r="P36" i="3" s="1"/>
  <c r="M35" i="3"/>
  <c r="P35" i="3" s="1"/>
  <c r="M34" i="3"/>
  <c r="P34" i="3" s="1"/>
  <c r="M33" i="3"/>
  <c r="M48" i="4"/>
  <c r="P48" i="4" s="1"/>
  <c r="M47" i="4"/>
  <c r="P47" i="4" s="1"/>
  <c r="M46" i="4"/>
  <c r="P46" i="4" s="1"/>
  <c r="M45" i="4"/>
  <c r="P45" i="4" s="1"/>
  <c r="M44" i="4"/>
  <c r="P44" i="4" s="1"/>
  <c r="M43" i="4"/>
  <c r="P43" i="4" s="1"/>
  <c r="M42" i="4"/>
  <c r="P42" i="4" s="1"/>
  <c r="M41" i="4"/>
  <c r="P41" i="4" s="1"/>
  <c r="M40" i="4"/>
  <c r="P40" i="4" s="1"/>
  <c r="M39" i="4"/>
  <c r="P39" i="4" s="1"/>
  <c r="M38" i="4"/>
  <c r="P38" i="4" s="1"/>
  <c r="M37" i="4"/>
  <c r="P37" i="4" s="1"/>
  <c r="M36" i="4"/>
  <c r="P36" i="4" s="1"/>
  <c r="M35" i="4"/>
  <c r="P35" i="4" s="1"/>
  <c r="M34" i="4"/>
  <c r="P34" i="4" s="1"/>
  <c r="M33" i="4"/>
  <c r="P33" i="4" s="1"/>
  <c r="M32" i="4"/>
  <c r="P32" i="4" s="1"/>
  <c r="M31" i="4"/>
  <c r="P31" i="4" s="1"/>
  <c r="M30" i="4"/>
  <c r="P30" i="4" s="1"/>
  <c r="M29" i="4"/>
  <c r="P29" i="4" s="1"/>
  <c r="M28" i="4"/>
  <c r="P28" i="4" s="1"/>
  <c r="M27" i="4"/>
  <c r="P27" i="4" s="1"/>
  <c r="M26" i="4"/>
  <c r="P26" i="4" s="1"/>
  <c r="M25" i="4"/>
  <c r="P25" i="4" s="1"/>
  <c r="M24" i="4"/>
  <c r="P24" i="4" s="1"/>
  <c r="M23" i="4"/>
  <c r="P23" i="4" s="1"/>
  <c r="M22" i="4"/>
  <c r="P22" i="4" s="1"/>
  <c r="M18" i="4"/>
  <c r="CM60" i="2"/>
  <c r="CD60" i="2"/>
  <c r="BU60" i="2"/>
  <c r="BL60" i="2"/>
  <c r="BC60" i="2"/>
  <c r="AT60" i="2"/>
  <c r="AK60" i="2"/>
  <c r="AB60" i="2"/>
  <c r="S60" i="2"/>
  <c r="CM23" i="2"/>
  <c r="CD23" i="2"/>
  <c r="BU23" i="2"/>
  <c r="BL23" i="2"/>
  <c r="BC23" i="2"/>
  <c r="AT23" i="2"/>
  <c r="AK23" i="2"/>
  <c r="AB23" i="2"/>
  <c r="S23" i="2"/>
  <c r="J23" i="2"/>
  <c r="M21" i="4"/>
  <c r="P21" i="4" s="1"/>
  <c r="M20" i="4"/>
  <c r="P20" i="4" s="1"/>
  <c r="M19" i="4"/>
  <c r="P19" i="4" s="1"/>
  <c r="F662" i="1" l="1"/>
  <c r="F209" i="1"/>
  <c r="F65" i="1"/>
  <c r="F66" i="1"/>
  <c r="F177" i="1"/>
  <c r="F146" i="1"/>
  <c r="F534" i="1"/>
  <c r="F723" i="1"/>
  <c r="F219" i="1"/>
  <c r="F292" i="1"/>
  <c r="F122" i="1"/>
  <c r="F422" i="1"/>
  <c r="F624" i="1"/>
  <c r="F776" i="1"/>
  <c r="F312" i="1"/>
  <c r="F712" i="1"/>
  <c r="F727" i="1"/>
  <c r="F467" i="1"/>
  <c r="F118" i="1"/>
  <c r="F311" i="1"/>
  <c r="F326" i="1"/>
  <c r="F154" i="1"/>
  <c r="F155" i="1"/>
  <c r="F156" i="1"/>
  <c r="F496" i="1"/>
  <c r="F495" i="1"/>
  <c r="F584" i="1"/>
  <c r="F387" i="1"/>
  <c r="F587" i="1"/>
  <c r="F454" i="1"/>
  <c r="F455" i="1"/>
  <c r="F456" i="1"/>
  <c r="F457" i="1"/>
  <c r="F458" i="1"/>
  <c r="F730" i="1"/>
  <c r="F731" i="1"/>
  <c r="F708" i="1"/>
  <c r="F876" i="1"/>
  <c r="F834" i="1"/>
  <c r="F119" i="1"/>
  <c r="F547" i="1"/>
  <c r="F883" i="1"/>
  <c r="F737" i="1"/>
  <c r="F472" i="1"/>
  <c r="F503" i="1"/>
  <c r="F646" i="1"/>
  <c r="F73" i="1"/>
  <c r="F300" i="1"/>
  <c r="F320" i="1"/>
  <c r="F669" i="1"/>
  <c r="F504" i="1"/>
  <c r="F551" i="1"/>
  <c r="F803" i="1"/>
  <c r="F478" i="1"/>
  <c r="F400" i="1"/>
  <c r="F133" i="1"/>
  <c r="F40" i="1"/>
  <c r="F251" i="1"/>
  <c r="F685" i="1"/>
  <c r="F588" i="1"/>
  <c r="F181" i="1"/>
  <c r="F183" i="1"/>
  <c r="F310" i="1"/>
  <c r="F325" i="1"/>
  <c r="F700" i="1"/>
  <c r="F595" i="1"/>
  <c r="F661" i="1"/>
  <c r="F121" i="1"/>
  <c r="F663" i="1"/>
  <c r="F828" i="1"/>
  <c r="F445" i="1"/>
  <c r="F110" i="1"/>
  <c r="F928" i="1"/>
  <c r="F301" i="1"/>
  <c r="F102" i="1"/>
  <c r="AV12" i="7" l="1"/>
  <c r="AV11" i="7"/>
  <c r="AV10" i="7"/>
  <c r="AV9" i="7"/>
  <c r="AV8" i="7"/>
  <c r="AV7" i="7"/>
  <c r="AV6" i="7"/>
  <c r="AV5" i="7"/>
  <c r="AV4" i="7"/>
  <c r="AV3" i="7"/>
  <c r="CM36" i="2" l="1"/>
  <c r="CD36" i="2"/>
  <c r="BU36" i="2"/>
  <c r="BL36" i="2"/>
  <c r="BC36" i="2"/>
  <c r="AT36" i="2"/>
  <c r="AK36" i="2"/>
  <c r="AB36" i="2"/>
  <c r="S36" i="2"/>
  <c r="J53" i="2"/>
  <c r="F830" i="1" l="1"/>
  <c r="F832" i="1"/>
  <c r="F833" i="1"/>
  <c r="F835" i="1"/>
  <c r="F838" i="1"/>
  <c r="F839" i="1"/>
  <c r="F846" i="1"/>
  <c r="F847" i="1"/>
  <c r="F848" i="1"/>
  <c r="F850" i="1"/>
  <c r="F851" i="1"/>
  <c r="F852" i="1"/>
  <c r="F853" i="1"/>
  <c r="F855" i="1"/>
  <c r="F857" i="1"/>
  <c r="F858" i="1"/>
  <c r="F859" i="1"/>
  <c r="F860" i="1"/>
  <c r="F861" i="1"/>
  <c r="F863" i="1"/>
  <c r="F864" i="1"/>
  <c r="F26" i="1"/>
  <c r="F55" i="1"/>
  <c r="F866" i="1"/>
  <c r="F917" i="1"/>
  <c r="F873" i="1"/>
  <c r="F874" i="1"/>
  <c r="F875" i="1"/>
  <c r="F878" i="1"/>
  <c r="F879" i="1"/>
  <c r="F881" i="1"/>
  <c r="F882" i="1"/>
  <c r="F884" i="1"/>
  <c r="F885" i="1"/>
  <c r="F896" i="1"/>
  <c r="F897" i="1"/>
  <c r="F900" i="1"/>
  <c r="F910" i="1"/>
  <c r="F911" i="1"/>
  <c r="F912" i="1"/>
  <c r="F918" i="1"/>
  <c r="F921" i="1"/>
  <c r="F925" i="1"/>
  <c r="F929" i="1"/>
  <c r="F5" i="1"/>
  <c r="F18" i="1"/>
  <c r="F19" i="1"/>
  <c r="F28" i="1"/>
  <c r="F32" i="1"/>
  <c r="F34" i="1"/>
  <c r="F39" i="1"/>
  <c r="F67" i="1"/>
  <c r="F71" i="1"/>
  <c r="F76" i="1"/>
  <c r="F87" i="1"/>
  <c r="F88" i="1"/>
  <c r="F95" i="1"/>
  <c r="F107" i="1"/>
  <c r="F111" i="1"/>
  <c r="F123" i="1"/>
  <c r="F132" i="1"/>
  <c r="F137" i="1"/>
  <c r="F143" i="1"/>
  <c r="F147" i="1"/>
  <c r="F151" i="1"/>
  <c r="F167" i="1"/>
  <c r="F180" i="1"/>
  <c r="F206" i="1"/>
  <c r="F207" i="1"/>
  <c r="F208" i="1"/>
  <c r="F215" i="1"/>
  <c r="F216" i="1"/>
  <c r="F217" i="1"/>
  <c r="F221" i="1"/>
  <c r="F223" i="1"/>
  <c r="F241" i="1"/>
  <c r="F243" i="1"/>
  <c r="F244" i="1"/>
  <c r="F245" i="1"/>
  <c r="F247" i="1"/>
  <c r="F249" i="1"/>
  <c r="F255" i="1"/>
  <c r="F256" i="1"/>
  <c r="F257" i="1"/>
  <c r="F259" i="1"/>
  <c r="F260" i="1"/>
  <c r="F261" i="1"/>
  <c r="F263" i="1"/>
  <c r="F264" i="1"/>
  <c r="F265" i="1"/>
  <c r="F268" i="1"/>
  <c r="F271" i="1"/>
  <c r="F274" i="1"/>
  <c r="F276" i="1"/>
  <c r="F277" i="1"/>
  <c r="F293" i="1"/>
  <c r="F295" i="1"/>
  <c r="F317" i="1"/>
  <c r="F323" i="1"/>
  <c r="F333" i="1"/>
  <c r="F374" i="1"/>
  <c r="F376" i="1"/>
  <c r="F377" i="1"/>
  <c r="F379" i="1"/>
  <c r="F381" i="1"/>
  <c r="F382" i="1"/>
  <c r="F388" i="1"/>
  <c r="F404" i="1"/>
  <c r="F406" i="1"/>
  <c r="F408" i="1"/>
  <c r="F432" i="1"/>
  <c r="F447" i="1"/>
  <c r="F453" i="1"/>
  <c r="F460" i="1"/>
  <c r="F470" i="1"/>
  <c r="F479" i="1"/>
  <c r="F497" i="1"/>
  <c r="F510" i="1"/>
  <c r="F523" i="1"/>
  <c r="F533" i="1"/>
  <c r="F536" i="1"/>
  <c r="F538" i="1"/>
  <c r="F542" i="1"/>
  <c r="F543" i="1"/>
  <c r="F555" i="1"/>
  <c r="F556" i="1"/>
  <c r="F570" i="1"/>
  <c r="F572" i="1"/>
  <c r="F574" i="1"/>
  <c r="F585" i="1"/>
  <c r="F591" i="1"/>
  <c r="F593" i="1"/>
  <c r="F594" i="1"/>
  <c r="F599" i="1"/>
  <c r="F600" i="1"/>
  <c r="F601" i="1"/>
  <c r="F602" i="1"/>
  <c r="F605" i="1"/>
  <c r="F620" i="1"/>
  <c r="F623" i="1"/>
  <c r="F635" i="1"/>
  <c r="F670" i="1"/>
  <c r="F677" i="1"/>
  <c r="F683" i="1"/>
  <c r="F689" i="1"/>
  <c r="F691" i="1"/>
  <c r="F710" i="1"/>
  <c r="F718" i="1"/>
  <c r="F728" i="1"/>
  <c r="F729" i="1"/>
  <c r="F738" i="1"/>
  <c r="F747" i="1"/>
  <c r="F748" i="1"/>
  <c r="F751" i="1"/>
  <c r="F752" i="1"/>
  <c r="F753" i="1"/>
  <c r="F754" i="1"/>
  <c r="F755" i="1"/>
  <c r="F757" i="1"/>
  <c r="F761" i="1"/>
  <c r="F762" i="1"/>
  <c r="F774" i="1"/>
  <c r="F785" i="1"/>
  <c r="F786" i="1"/>
  <c r="F794" i="1"/>
  <c r="F795" i="1"/>
  <c r="F796" i="1"/>
  <c r="F797" i="1"/>
  <c r="F800" i="1"/>
  <c r="F810" i="1"/>
  <c r="F814" i="1"/>
  <c r="F815" i="1"/>
  <c r="F840" i="1"/>
  <c r="F845" i="1"/>
  <c r="F854" i="1"/>
  <c r="F856" i="1"/>
  <c r="F865" i="1"/>
  <c r="F877" i="1"/>
  <c r="F888" i="1"/>
  <c r="F892" i="1"/>
  <c r="F908" i="1"/>
  <c r="F926" i="1"/>
  <c r="F927" i="1"/>
  <c r="F934" i="1"/>
  <c r="F80" i="1"/>
  <c r="F254" i="1"/>
  <c r="F258" i="1"/>
  <c r="F473" i="1"/>
  <c r="F474" i="1"/>
  <c r="F826" i="1"/>
  <c r="F935" i="1"/>
  <c r="F936" i="1"/>
  <c r="F114" i="1"/>
  <c r="F115" i="1"/>
  <c r="F145" i="1"/>
  <c r="F692" i="1"/>
  <c r="F767" i="1"/>
  <c r="F190" i="1"/>
  <c r="F191" i="1"/>
  <c r="F196" i="1"/>
  <c r="F290" i="1"/>
  <c r="F608" i="1"/>
  <c r="F283" i="1"/>
  <c r="F284" i="1"/>
  <c r="F306" i="1"/>
  <c r="F668" i="1"/>
  <c r="F448" i="1"/>
  <c r="F449" i="1"/>
  <c r="F291" i="1"/>
  <c r="F452" i="1"/>
  <c r="F732" i="1"/>
  <c r="F465" i="1"/>
  <c r="F604" i="1"/>
  <c r="F607" i="1"/>
  <c r="F891" i="1"/>
  <c r="F234" i="1"/>
  <c r="F235" i="1"/>
  <c r="F464" i="1"/>
  <c r="F571" i="1"/>
  <c r="F807" i="1"/>
  <c r="F186" i="1"/>
  <c r="F450" i="1"/>
  <c r="F653" i="1"/>
  <c r="F820" i="1"/>
  <c r="F836" i="1"/>
  <c r="F889" i="1"/>
  <c r="F890" i="1"/>
  <c r="F58" i="1"/>
  <c r="F161" i="1"/>
  <c r="F237" i="1"/>
  <c r="F262" i="1"/>
  <c r="F344" i="1"/>
  <c r="F354" i="1"/>
  <c r="F355" i="1"/>
  <c r="F726" i="1"/>
  <c r="F367" i="1"/>
  <c r="F407" i="1"/>
  <c r="F480" i="1"/>
  <c r="F482" i="1"/>
  <c r="F524" i="1"/>
  <c r="F581" i="1"/>
  <c r="F610" i="1"/>
  <c r="F705" i="1"/>
  <c r="F724" i="1"/>
  <c r="F791" i="1"/>
  <c r="F792" i="1"/>
  <c r="F793" i="1"/>
  <c r="F801" i="1"/>
  <c r="F867" i="1"/>
  <c r="F210" i="1"/>
  <c r="F332" i="1"/>
  <c r="F813" i="1"/>
  <c r="F29" i="1"/>
  <c r="F30" i="1"/>
  <c r="F36" i="1"/>
  <c r="F70" i="1"/>
  <c r="F72" i="1"/>
  <c r="F170" i="1"/>
  <c r="F272" i="1"/>
  <c r="F313" i="1"/>
  <c r="F350" i="1"/>
  <c r="F364" i="1"/>
  <c r="F477" i="1"/>
  <c r="F481" i="1"/>
  <c r="F530" i="1"/>
  <c r="F650" i="1"/>
  <c r="F766" i="1"/>
  <c r="F775" i="1"/>
  <c r="F787" i="1"/>
  <c r="F788" i="1"/>
  <c r="F824" i="1"/>
  <c r="F893" i="1"/>
  <c r="F894" i="1"/>
  <c r="F930" i="1"/>
  <c r="F931" i="1"/>
  <c r="F932" i="1"/>
  <c r="F933" i="1"/>
  <c r="F31" i="1"/>
  <c r="F61" i="1"/>
  <c r="F74" i="1"/>
  <c r="F84" i="1"/>
  <c r="F91" i="1"/>
  <c r="F97" i="1"/>
  <c r="F109" i="1"/>
  <c r="F127" i="1"/>
  <c r="F128" i="1"/>
  <c r="F135" i="1"/>
  <c r="F157" i="1"/>
  <c r="F159" i="1"/>
  <c r="F166" i="1"/>
  <c r="F168" i="1"/>
  <c r="F174" i="1"/>
  <c r="F184" i="1"/>
  <c r="F187" i="1"/>
  <c r="F197" i="1"/>
  <c r="F198" i="1"/>
  <c r="F202" i="1"/>
  <c r="F211" i="1"/>
  <c r="F213" i="1"/>
  <c r="F220" i="1"/>
  <c r="F222" i="1"/>
  <c r="F227" i="1"/>
  <c r="F230" i="1"/>
  <c r="F275" i="1"/>
  <c r="F297" i="1"/>
  <c r="F302" i="1"/>
  <c r="F303" i="1"/>
  <c r="F304" i="1"/>
  <c r="F308" i="1"/>
  <c r="F319" i="1"/>
  <c r="F322" i="1"/>
  <c r="F329" i="1"/>
  <c r="F330" i="1"/>
  <c r="F366" i="1"/>
  <c r="F375" i="1"/>
  <c r="F391" i="1"/>
  <c r="F392" i="1"/>
  <c r="F394" i="1"/>
  <c r="F417" i="1"/>
  <c r="F418" i="1"/>
  <c r="F419" i="1"/>
  <c r="F421" i="1"/>
  <c r="F426" i="1"/>
  <c r="F440" i="1"/>
  <c r="F441" i="1"/>
  <c r="F485" i="1"/>
  <c r="F489" i="1"/>
  <c r="F490" i="1"/>
  <c r="F491" i="1"/>
  <c r="F492" i="1"/>
  <c r="F509" i="1"/>
  <c r="F537" i="1"/>
  <c r="F540" i="1"/>
  <c r="F550" i="1"/>
  <c r="F552" i="1"/>
  <c r="F560" i="1"/>
  <c r="F561" i="1"/>
  <c r="F562" i="1"/>
  <c r="F577" i="1"/>
  <c r="F578" i="1"/>
  <c r="F579" i="1"/>
  <c r="F580" i="1"/>
  <c r="F586" i="1"/>
  <c r="F612" i="1"/>
  <c r="F613" i="1"/>
  <c r="F615" i="1"/>
  <c r="F616" i="1"/>
  <c r="F617" i="1"/>
  <c r="F628" i="1"/>
  <c r="F658" i="1"/>
  <c r="F659" i="1"/>
  <c r="F674" i="1"/>
  <c r="F684" i="1"/>
  <c r="F706" i="1"/>
  <c r="F713" i="1"/>
  <c r="F716" i="1"/>
  <c r="F734" i="1"/>
  <c r="F741" i="1"/>
  <c r="F758" i="1"/>
  <c r="F759" i="1"/>
  <c r="F764" i="1"/>
  <c r="F769" i="1"/>
  <c r="F778" i="1"/>
  <c r="F784" i="1"/>
  <c r="F789" i="1"/>
  <c r="F802" i="1"/>
  <c r="F811" i="1"/>
  <c r="F816" i="1"/>
  <c r="F831" i="1"/>
  <c r="F841" i="1"/>
  <c r="F842" i="1"/>
  <c r="F843" i="1"/>
  <c r="F844" i="1"/>
  <c r="F880" i="1"/>
  <c r="F886" i="1"/>
  <c r="F887" i="1"/>
  <c r="F895" i="1"/>
  <c r="F919" i="1"/>
  <c r="F920" i="1"/>
  <c r="F922" i="1"/>
  <c r="F923" i="1"/>
  <c r="F924" i="1"/>
  <c r="F829" i="1"/>
  <c r="F349" i="1"/>
  <c r="F37" i="1"/>
  <c r="F233" i="1"/>
  <c r="F236" i="1"/>
  <c r="F2" i="1"/>
  <c r="F4" i="1"/>
  <c r="F6" i="1"/>
  <c r="F8" i="1"/>
  <c r="F10" i="1"/>
  <c r="F20" i="1"/>
  <c r="F27" i="1"/>
  <c r="F35" i="1"/>
  <c r="F56" i="1"/>
  <c r="F57" i="1"/>
  <c r="F59" i="1"/>
  <c r="F60" i="1"/>
  <c r="F62" i="1"/>
  <c r="F63" i="1"/>
  <c r="F64" i="1"/>
  <c r="F69" i="1"/>
  <c r="F78" i="1"/>
  <c r="F79" i="1"/>
  <c r="F81" i="1"/>
  <c r="F82" i="1"/>
  <c r="F85" i="1"/>
  <c r="F86" i="1"/>
  <c r="F90" i="1"/>
  <c r="F92" i="1"/>
  <c r="F93" i="1"/>
  <c r="F94" i="1"/>
  <c r="F96" i="1"/>
  <c r="F98" i="1"/>
  <c r="F100" i="1"/>
  <c r="F101" i="1"/>
  <c r="F103" i="1"/>
  <c r="F104" i="1"/>
  <c r="F105" i="1"/>
  <c r="F106" i="1"/>
  <c r="F108" i="1"/>
  <c r="F112" i="1"/>
  <c r="F9" i="1"/>
  <c r="F42" i="1"/>
  <c r="F113" i="1"/>
  <c r="F899" i="1"/>
  <c r="F116" i="1"/>
  <c r="F117" i="1"/>
  <c r="F120" i="1"/>
  <c r="F11" i="1"/>
  <c r="F43" i="1"/>
  <c r="F124" i="1"/>
  <c r="F901" i="1"/>
  <c r="F125" i="1"/>
  <c r="F126" i="1"/>
  <c r="F129" i="1"/>
  <c r="F130" i="1"/>
  <c r="F12" i="1"/>
  <c r="F44" i="1"/>
  <c r="F134" i="1"/>
  <c r="F902" i="1"/>
  <c r="F13" i="1"/>
  <c r="F45" i="1"/>
  <c r="F136" i="1"/>
  <c r="F903" i="1"/>
  <c r="F139" i="1"/>
  <c r="F140" i="1"/>
  <c r="F141" i="1"/>
  <c r="F142" i="1"/>
  <c r="F144" i="1"/>
  <c r="F148" i="1"/>
  <c r="F149" i="1"/>
  <c r="F152" i="1"/>
  <c r="F153" i="1"/>
  <c r="F160" i="1"/>
  <c r="F162" i="1"/>
  <c r="F164" i="1"/>
  <c r="F165" i="1"/>
  <c r="F169" i="1"/>
  <c r="F171" i="1"/>
  <c r="F172" i="1"/>
  <c r="F173" i="1"/>
  <c r="F175" i="1"/>
  <c r="F176" i="1"/>
  <c r="F178" i="1"/>
  <c r="F14" i="1"/>
  <c r="F46" i="1"/>
  <c r="F179" i="1"/>
  <c r="F904" i="1"/>
  <c r="F182" i="1"/>
  <c r="F185" i="1"/>
  <c r="F188" i="1"/>
  <c r="F189" i="1"/>
  <c r="F192" i="1"/>
  <c r="F193" i="1"/>
  <c r="F194" i="1"/>
  <c r="F195" i="1"/>
  <c r="F199" i="1"/>
  <c r="F201" i="1"/>
  <c r="F203" i="1"/>
  <c r="F204" i="1"/>
  <c r="F205" i="1"/>
  <c r="F212" i="1"/>
  <c r="F214" i="1"/>
  <c r="F218" i="1"/>
  <c r="F224" i="1"/>
  <c r="F225" i="1"/>
  <c r="F226" i="1"/>
  <c r="F229" i="1"/>
  <c r="F231" i="1"/>
  <c r="F232" i="1"/>
  <c r="F238" i="1"/>
  <c r="F239" i="1"/>
  <c r="F240" i="1"/>
  <c r="F242" i="1"/>
  <c r="F246" i="1"/>
  <c r="F248" i="1"/>
  <c r="F250" i="1"/>
  <c r="F252" i="1"/>
  <c r="F253" i="1"/>
  <c r="F266" i="1"/>
  <c r="F267" i="1"/>
  <c r="F269" i="1"/>
  <c r="F270" i="1"/>
  <c r="F273" i="1"/>
  <c r="F278" i="1"/>
  <c r="F279" i="1"/>
  <c r="F281" i="1"/>
  <c r="F282" i="1"/>
  <c r="F285" i="1"/>
  <c r="F286" i="1"/>
  <c r="F287" i="1"/>
  <c r="F294" i="1"/>
  <c r="F296" i="1"/>
  <c r="F299" i="1"/>
  <c r="F305" i="1"/>
  <c r="F307" i="1"/>
  <c r="F309" i="1"/>
  <c r="F314" i="1"/>
  <c r="F315" i="1"/>
  <c r="F316" i="1"/>
  <c r="F318" i="1"/>
  <c r="F321" i="1"/>
  <c r="F324" i="1"/>
  <c r="F327" i="1"/>
  <c r="F328" i="1"/>
  <c r="F331" i="1"/>
  <c r="F334" i="1"/>
  <c r="F335" i="1"/>
  <c r="F336" i="1"/>
  <c r="F337" i="1"/>
  <c r="F338" i="1"/>
  <c r="F339" i="1"/>
  <c r="F340" i="1"/>
  <c r="F341" i="1"/>
  <c r="F342" i="1"/>
  <c r="F343" i="1"/>
  <c r="F345" i="1"/>
  <c r="F346" i="1"/>
  <c r="F347" i="1"/>
  <c r="F348" i="1"/>
  <c r="F351" i="1"/>
  <c r="F352" i="1"/>
  <c r="F353" i="1"/>
  <c r="F356" i="1"/>
  <c r="F357" i="1"/>
  <c r="F358" i="1"/>
  <c r="F359" i="1"/>
  <c r="F360" i="1"/>
  <c r="F361" i="1"/>
  <c r="F362" i="1"/>
  <c r="F363" i="1"/>
  <c r="F365" i="1"/>
  <c r="F368" i="1"/>
  <c r="F369" i="1"/>
  <c r="F370" i="1"/>
  <c r="F371" i="1"/>
  <c r="F372" i="1"/>
  <c r="F373" i="1"/>
  <c r="F378" i="1"/>
  <c r="F380" i="1"/>
  <c r="F383" i="1"/>
  <c r="F384" i="1"/>
  <c r="F385" i="1"/>
  <c r="F386" i="1"/>
  <c r="F389" i="1"/>
  <c r="F390" i="1"/>
  <c r="F393" i="1"/>
  <c r="F395" i="1"/>
  <c r="F396" i="1"/>
  <c r="F397" i="1"/>
  <c r="F398" i="1"/>
  <c r="F16" i="1"/>
  <c r="F48" i="1"/>
  <c r="F399" i="1"/>
  <c r="F906" i="1"/>
  <c r="F401" i="1"/>
  <c r="F402" i="1"/>
  <c r="F403" i="1"/>
  <c r="F405" i="1"/>
  <c r="F17" i="1"/>
  <c r="F49" i="1"/>
  <c r="F409" i="1"/>
  <c r="F907" i="1"/>
  <c r="F410" i="1"/>
  <c r="F411" i="1"/>
  <c r="F412" i="1"/>
  <c r="F413" i="1"/>
  <c r="F414" i="1"/>
  <c r="F415" i="1"/>
  <c r="F416" i="1"/>
  <c r="F420" i="1"/>
  <c r="F423" i="1"/>
  <c r="F425" i="1"/>
  <c r="F427" i="1"/>
  <c r="F428" i="1"/>
  <c r="F429" i="1"/>
  <c r="F430" i="1"/>
  <c r="F431" i="1"/>
  <c r="F433" i="1"/>
  <c r="F434" i="1"/>
  <c r="F436" i="1"/>
  <c r="F437" i="1"/>
  <c r="F438" i="1"/>
  <c r="F439" i="1"/>
  <c r="F442" i="1"/>
  <c r="F443" i="1"/>
  <c r="F444" i="1"/>
  <c r="F446" i="1"/>
  <c r="F451" i="1"/>
  <c r="F459" i="1"/>
  <c r="F461" i="1"/>
  <c r="F462" i="1"/>
  <c r="F463" i="1"/>
  <c r="F466" i="1"/>
  <c r="F468" i="1"/>
  <c r="F469" i="1"/>
  <c r="F471" i="1"/>
  <c r="F475" i="1"/>
  <c r="F476" i="1"/>
  <c r="F483" i="1"/>
  <c r="F484" i="1"/>
  <c r="F486" i="1"/>
  <c r="F488" i="1"/>
  <c r="F494" i="1"/>
  <c r="F498" i="1"/>
  <c r="F499" i="1"/>
  <c r="F500" i="1"/>
  <c r="F502" i="1"/>
  <c r="F505" i="1"/>
  <c r="F511" i="1"/>
  <c r="F512" i="1"/>
  <c r="F513" i="1"/>
  <c r="F514" i="1"/>
  <c r="F515" i="1"/>
  <c r="F516" i="1"/>
  <c r="F519" i="1"/>
  <c r="F520" i="1"/>
  <c r="F521" i="1"/>
  <c r="F525" i="1"/>
  <c r="F526" i="1"/>
  <c r="F528" i="1"/>
  <c r="F531" i="1"/>
  <c r="F532" i="1"/>
  <c r="F535" i="1"/>
  <c r="F539" i="1"/>
  <c r="F541" i="1"/>
  <c r="F544" i="1"/>
  <c r="F545" i="1"/>
  <c r="F546" i="1"/>
  <c r="F548" i="1"/>
  <c r="F549" i="1"/>
  <c r="F553" i="1"/>
  <c r="F554" i="1"/>
  <c r="F559" i="1"/>
  <c r="F563" i="1"/>
  <c r="F564" i="1"/>
  <c r="F565" i="1"/>
  <c r="F566" i="1"/>
  <c r="F567" i="1"/>
  <c r="F568" i="1"/>
  <c r="F569" i="1"/>
  <c r="F573" i="1"/>
  <c r="F576" i="1"/>
  <c r="F582" i="1"/>
  <c r="F583" i="1"/>
  <c r="F589" i="1"/>
  <c r="F590" i="1"/>
  <c r="F592" i="1"/>
  <c r="F596" i="1"/>
  <c r="F597" i="1"/>
  <c r="F598" i="1"/>
  <c r="F603" i="1"/>
  <c r="F609" i="1"/>
  <c r="F611" i="1"/>
  <c r="F614" i="1"/>
  <c r="F618" i="1"/>
  <c r="F622" i="1"/>
  <c r="F625" i="1"/>
  <c r="F626" i="1"/>
  <c r="F627" i="1"/>
  <c r="F629" i="1"/>
  <c r="F630" i="1"/>
  <c r="F631" i="1"/>
  <c r="F632" i="1"/>
  <c r="F634" i="1"/>
  <c r="F636" i="1"/>
  <c r="F639" i="1"/>
  <c r="F640" i="1"/>
  <c r="F641" i="1"/>
  <c r="F642" i="1"/>
  <c r="F643" i="1"/>
  <c r="F644" i="1"/>
  <c r="F645" i="1"/>
  <c r="F647" i="1"/>
  <c r="F649" i="1"/>
  <c r="F651" i="1"/>
  <c r="F652" i="1"/>
  <c r="F654" i="1"/>
  <c r="F655" i="1"/>
  <c r="F656" i="1"/>
  <c r="F657" i="1"/>
  <c r="F660" i="1"/>
  <c r="F664" i="1"/>
  <c r="F666" i="1"/>
  <c r="F667" i="1"/>
  <c r="F671" i="1"/>
  <c r="F21" i="1"/>
  <c r="F50" i="1"/>
  <c r="F672" i="1"/>
  <c r="F909" i="1"/>
  <c r="F673" i="1"/>
  <c r="F675" i="1"/>
  <c r="F676" i="1"/>
  <c r="F678" i="1"/>
  <c r="F679" i="1"/>
  <c r="F680" i="1"/>
  <c r="F681" i="1"/>
  <c r="F682" i="1"/>
  <c r="F687" i="1"/>
  <c r="F688" i="1"/>
  <c r="F690" i="1"/>
  <c r="F693" i="1"/>
  <c r="F694" i="1"/>
  <c r="F695" i="1"/>
  <c r="F696" i="1"/>
  <c r="F698" i="1"/>
  <c r="F699" i="1"/>
  <c r="F701" i="1"/>
  <c r="F702" i="1"/>
  <c r="F703" i="1"/>
  <c r="F704" i="1"/>
  <c r="F709" i="1"/>
  <c r="F711" i="1"/>
  <c r="F714" i="1"/>
  <c r="F715" i="1"/>
  <c r="F717" i="1"/>
  <c r="F24" i="1"/>
  <c r="F53" i="1"/>
  <c r="F721" i="1"/>
  <c r="F915" i="1"/>
  <c r="F725" i="1"/>
  <c r="F733" i="1"/>
  <c r="F735" i="1"/>
  <c r="F736" i="1"/>
  <c r="F742" i="1"/>
  <c r="F743" i="1"/>
  <c r="F744" i="1"/>
  <c r="F745" i="1"/>
  <c r="F746" i="1"/>
  <c r="F749" i="1"/>
  <c r="F750" i="1"/>
  <c r="F756" i="1"/>
  <c r="F760" i="1"/>
  <c r="F763" i="1"/>
  <c r="F765" i="1"/>
  <c r="F768" i="1"/>
  <c r="F773" i="1"/>
  <c r="F777" i="1"/>
  <c r="F779" i="1"/>
  <c r="F780" i="1"/>
  <c r="F781" i="1"/>
  <c r="F782" i="1"/>
  <c r="F783" i="1"/>
  <c r="F790" i="1"/>
  <c r="F804" i="1"/>
  <c r="F806" i="1"/>
  <c r="F808" i="1"/>
  <c r="F817" i="1"/>
  <c r="F821" i="1"/>
  <c r="F822" i="1"/>
  <c r="F823" i="1"/>
  <c r="F825" i="1"/>
  <c r="F827" i="1"/>
  <c r="F89" i="1"/>
  <c r="F150" i="1"/>
  <c r="F158" i="1"/>
  <c r="F527" i="1"/>
  <c r="F665" i="1"/>
  <c r="F720" i="1"/>
  <c r="F818" i="1"/>
  <c r="F77" i="1"/>
  <c r="F83" i="1"/>
  <c r="F819" i="1"/>
  <c r="F424" i="1"/>
  <c r="F862" i="1"/>
  <c r="F558" i="1"/>
  <c r="F633" i="1"/>
  <c r="F772" i="1"/>
  <c r="F771" i="1"/>
  <c r="F138" i="1"/>
  <c r="AD29" i="3" l="1"/>
  <c r="A12" i="3"/>
  <c r="A11" i="3"/>
  <c r="A10" i="3"/>
  <c r="A9" i="3"/>
  <c r="A8" i="3"/>
  <c r="A7" i="3"/>
  <c r="A6" i="3"/>
  <c r="A5" i="3"/>
  <c r="A4" i="3"/>
  <c r="A3" i="3"/>
  <c r="U60" i="3" l="1"/>
  <c r="AT29" i="3"/>
  <c r="AX29" i="3"/>
  <c r="AL29" i="3"/>
  <c r="AR29" i="3"/>
  <c r="AJ29" i="3"/>
  <c r="AB29" i="3"/>
  <c r="T29" i="3"/>
  <c r="L29" i="3"/>
  <c r="H29" i="3"/>
  <c r="AP29" i="3"/>
  <c r="AH29" i="3"/>
  <c r="Z29" i="3"/>
  <c r="R29" i="3"/>
  <c r="J29" i="3"/>
  <c r="V29" i="3"/>
  <c r="N29" i="3"/>
  <c r="AV29" i="3"/>
  <c r="AN29" i="3"/>
  <c r="AF29" i="3"/>
  <c r="X29" i="3"/>
  <c r="P29" i="3"/>
  <c r="A12" i="4"/>
  <c r="A11" i="4"/>
  <c r="A10" i="4"/>
  <c r="A9" i="4"/>
  <c r="A8" i="4"/>
  <c r="A7" i="4"/>
  <c r="A6" i="4"/>
  <c r="A5" i="4"/>
  <c r="A4" i="4"/>
  <c r="A3" i="4"/>
  <c r="S53" i="2"/>
  <c r="BU53" i="2"/>
  <c r="AB53" i="2"/>
  <c r="CM53" i="2"/>
  <c r="BC53" i="2"/>
  <c r="BL53" i="2"/>
  <c r="AT53" i="2"/>
  <c r="CD53" i="2"/>
  <c r="AK53" i="2"/>
  <c r="CM15" i="2"/>
  <c r="BC15" i="2"/>
  <c r="BL15" i="2"/>
  <c r="CD15" i="2"/>
  <c r="BU15" i="2"/>
  <c r="J18" i="2" l="1"/>
  <c r="BC16" i="2"/>
  <c r="BL16" i="2"/>
  <c r="AK16" i="2"/>
  <c r="CD16" i="2"/>
  <c r="BU16" i="2"/>
  <c r="AB16" i="2"/>
  <c r="AT16" i="2"/>
  <c r="J16" i="2"/>
  <c r="S16" i="2"/>
  <c r="CM16" i="2"/>
  <c r="U38" i="3"/>
  <c r="U53" i="3"/>
  <c r="U46" i="3"/>
  <c r="U34" i="3"/>
  <c r="U37" i="3"/>
  <c r="U52" i="3"/>
  <c r="U57" i="3"/>
  <c r="U44" i="3"/>
  <c r="U56" i="3"/>
  <c r="U58" i="3"/>
  <c r="U48" i="3"/>
  <c r="U63" i="3"/>
  <c r="U41" i="3"/>
  <c r="U36" i="3"/>
  <c r="U49" i="3"/>
  <c r="U43" i="3"/>
  <c r="U40" i="3"/>
  <c r="U42" i="3"/>
  <c r="U47" i="3"/>
  <c r="U45" i="3"/>
  <c r="U55" i="3"/>
  <c r="U51" i="3"/>
  <c r="U61" i="3"/>
  <c r="U50" i="3"/>
  <c r="U39" i="3"/>
  <c r="U35" i="3"/>
  <c r="U54" i="3"/>
  <c r="U59" i="3"/>
  <c r="U62" i="3"/>
  <c r="AW12" i="7"/>
  <c r="AW11" i="7"/>
  <c r="AW10" i="7"/>
  <c r="AW9" i="7"/>
  <c r="AW8" i="7"/>
  <c r="AW7" i="7"/>
  <c r="AW6" i="7"/>
  <c r="AW5" i="7"/>
  <c r="AW4" i="7"/>
  <c r="AW3" i="7"/>
  <c r="F9" i="3"/>
  <c r="F12" i="3"/>
  <c r="F11" i="3"/>
  <c r="F10" i="3"/>
  <c r="F8" i="3"/>
  <c r="F3" i="3"/>
  <c r="F6" i="3"/>
  <c r="F4" i="3"/>
  <c r="F7" i="3"/>
  <c r="F5" i="3"/>
  <c r="F10" i="4"/>
  <c r="F11" i="4"/>
  <c r="F12" i="4"/>
  <c r="F9" i="4"/>
  <c r="F8" i="4"/>
  <c r="F7" i="4"/>
  <c r="F6" i="4"/>
  <c r="F4" i="4"/>
  <c r="F5" i="4"/>
  <c r="F3" i="4"/>
  <c r="CM18" i="2"/>
  <c r="S18" i="2"/>
  <c r="BC18" i="2"/>
  <c r="AT18" i="2"/>
  <c r="BU18" i="2"/>
  <c r="AK18" i="2"/>
  <c r="CD18" i="2"/>
  <c r="BL18" i="2"/>
  <c r="AB18" i="2"/>
  <c r="S64" i="2"/>
  <c r="H3" i="3" a="1"/>
  <c r="H4" i="3" a="1"/>
  <c r="H8" i="3" a="1"/>
  <c r="H11" i="3" a="1"/>
  <c r="H10" i="3" a="1"/>
  <c r="H12" i="3" a="1"/>
  <c r="H9" i="3" a="1"/>
  <c r="AT64" i="2"/>
  <c r="AB64" i="2"/>
  <c r="AK64" i="2"/>
  <c r="H7" i="3" a="1"/>
  <c r="J64" i="2"/>
  <c r="H5" i="3" a="1"/>
  <c r="H6" i="3" a="1"/>
  <c r="BL64" i="2"/>
  <c r="BU64" i="2"/>
  <c r="CM64" i="2"/>
  <c r="CD64" i="2"/>
  <c r="BC64" i="2"/>
  <c r="Q4" i="4" l="1"/>
  <c r="N4" i="4"/>
  <c r="H4" i="4"/>
  <c r="K4" i="4"/>
  <c r="K6" i="4"/>
  <c r="H6" i="4"/>
  <c r="N6" i="4"/>
  <c r="Q6" i="4"/>
  <c r="Q11" i="4"/>
  <c r="N11" i="4"/>
  <c r="K11" i="4"/>
  <c r="H11" i="4"/>
  <c r="H8" i="4"/>
  <c r="Q8" i="4"/>
  <c r="N8" i="4"/>
  <c r="K8" i="4"/>
  <c r="Q9" i="4"/>
  <c r="N9" i="4"/>
  <c r="K9" i="4"/>
  <c r="H9" i="4"/>
  <c r="H12" i="4"/>
  <c r="Q12" i="4"/>
  <c r="N12" i="4"/>
  <c r="K12" i="4"/>
  <c r="Q5" i="4"/>
  <c r="N5" i="4"/>
  <c r="K5" i="4"/>
  <c r="H5" i="4"/>
  <c r="H10" i="4"/>
  <c r="Q10" i="4"/>
  <c r="N10" i="4"/>
  <c r="K10" i="4"/>
  <c r="Q3" i="4"/>
  <c r="N3" i="4"/>
  <c r="K3" i="4"/>
  <c r="H3" i="4"/>
  <c r="Q7" i="4"/>
  <c r="N7" i="4"/>
  <c r="K7" i="4"/>
  <c r="H7" i="4"/>
  <c r="V23" i="4"/>
  <c r="V20" i="4"/>
  <c r="V24" i="4"/>
  <c r="V40" i="4"/>
  <c r="V25" i="4"/>
  <c r="V44" i="4"/>
  <c r="V32" i="4"/>
  <c r="V31" i="4"/>
  <c r="V26" i="4"/>
  <c r="V35" i="4"/>
  <c r="V29" i="4"/>
  <c r="V30" i="4"/>
  <c r="V48" i="4"/>
  <c r="V39" i="4"/>
  <c r="V37" i="4"/>
  <c r="V46" i="4"/>
  <c r="V36" i="4"/>
  <c r="V27" i="4"/>
  <c r="V22" i="4"/>
  <c r="V34" i="4"/>
  <c r="V33" i="4"/>
  <c r="V43" i="4"/>
  <c r="V45" i="4"/>
  <c r="V38" i="4"/>
  <c r="V41" i="4"/>
  <c r="V47" i="4"/>
  <c r="V42" i="4"/>
  <c r="V21" i="4"/>
  <c r="V28" i="4"/>
  <c r="V19" i="4"/>
  <c r="AB9" i="3"/>
  <c r="J9" i="3"/>
  <c r="R9" i="3"/>
  <c r="Z9" i="3"/>
  <c r="X9" i="3"/>
  <c r="Y9" i="3"/>
  <c r="O9" i="3"/>
  <c r="Q9" i="3"/>
  <c r="H9" i="3"/>
  <c r="K9" i="3"/>
  <c r="M9" i="3"/>
  <c r="P9" i="3"/>
  <c r="S9" i="3"/>
  <c r="U9" i="3"/>
  <c r="I9" i="3"/>
  <c r="AA9" i="3"/>
  <c r="AC9" i="3"/>
  <c r="N9" i="3"/>
  <c r="V9" i="3"/>
  <c r="W9" i="3"/>
  <c r="L9" i="3"/>
  <c r="T9" i="3"/>
  <c r="N12" i="3"/>
  <c r="AC12" i="3"/>
  <c r="W12" i="3"/>
  <c r="H12" i="3"/>
  <c r="X12" i="3"/>
  <c r="Y12" i="3"/>
  <c r="V12" i="3"/>
  <c r="M12" i="3"/>
  <c r="I12" i="3"/>
  <c r="Z12" i="3"/>
  <c r="U12" i="3"/>
  <c r="Q12" i="3"/>
  <c r="R12" i="3"/>
  <c r="K12" i="3"/>
  <c r="AA12" i="3"/>
  <c r="L12" i="3"/>
  <c r="AB12" i="3"/>
  <c r="O12" i="3"/>
  <c r="P12" i="3"/>
  <c r="J12" i="3"/>
  <c r="S12" i="3"/>
  <c r="T12" i="3"/>
  <c r="M11" i="3"/>
  <c r="AC11" i="3"/>
  <c r="V11" i="3"/>
  <c r="AB11" i="3"/>
  <c r="W11" i="3"/>
  <c r="X11" i="3"/>
  <c r="I11" i="3"/>
  <c r="R11" i="3"/>
  <c r="P11" i="3"/>
  <c r="Q11" i="3"/>
  <c r="J11" i="3"/>
  <c r="Z11" i="3"/>
  <c r="K11" i="3"/>
  <c r="AA11" i="3"/>
  <c r="Y11" i="3"/>
  <c r="T11" i="3"/>
  <c r="S11" i="3"/>
  <c r="U11" i="3"/>
  <c r="N11" i="3"/>
  <c r="L11" i="3"/>
  <c r="O11" i="3"/>
  <c r="H11" i="3"/>
  <c r="L10" i="3"/>
  <c r="AB10" i="3"/>
  <c r="U10" i="3"/>
  <c r="S10" i="3"/>
  <c r="R10" i="3"/>
  <c r="W10" i="3"/>
  <c r="H10" i="3"/>
  <c r="K10" i="3"/>
  <c r="O10" i="3"/>
  <c r="P10" i="3"/>
  <c r="I10" i="3"/>
  <c r="Y10" i="3"/>
  <c r="AA10" i="3"/>
  <c r="V10" i="3"/>
  <c r="T10" i="3"/>
  <c r="M10" i="3"/>
  <c r="AC10" i="3"/>
  <c r="J10" i="3"/>
  <c r="Z10" i="3"/>
  <c r="X10" i="3"/>
  <c r="Q10" i="3"/>
  <c r="N10" i="3"/>
  <c r="L8" i="3"/>
  <c r="AB8" i="3"/>
  <c r="M8" i="3"/>
  <c r="AC8" i="3"/>
  <c r="R8" i="3"/>
  <c r="W8" i="3"/>
  <c r="X8" i="3"/>
  <c r="Y8" i="3"/>
  <c r="K8" i="3"/>
  <c r="P8" i="3"/>
  <c r="O8" i="3"/>
  <c r="Q8" i="3"/>
  <c r="S8" i="3"/>
  <c r="V8" i="3"/>
  <c r="T8" i="3"/>
  <c r="AA8" i="3"/>
  <c r="U8" i="3"/>
  <c r="J8" i="3"/>
  <c r="Z8" i="3"/>
  <c r="H8" i="3"/>
  <c r="I8" i="3"/>
  <c r="N8" i="3"/>
  <c r="H3" i="3"/>
  <c r="L3" i="3"/>
  <c r="P3" i="3"/>
  <c r="T3" i="3"/>
  <c r="X3" i="3"/>
  <c r="AB3" i="3"/>
  <c r="R3" i="3"/>
  <c r="V3" i="3"/>
  <c r="K3" i="3"/>
  <c r="S3" i="3"/>
  <c r="I3" i="3"/>
  <c r="M3" i="3"/>
  <c r="Q3" i="3"/>
  <c r="U3" i="3"/>
  <c r="Y3" i="3"/>
  <c r="AC3" i="3"/>
  <c r="N3" i="3"/>
  <c r="Z3" i="3"/>
  <c r="O3" i="3"/>
  <c r="W3" i="3"/>
  <c r="J3" i="3"/>
  <c r="AA3" i="3"/>
  <c r="I7" i="3"/>
  <c r="M7" i="3"/>
  <c r="Q7" i="3"/>
  <c r="U7" i="3"/>
  <c r="Y7" i="3"/>
  <c r="AC7" i="3"/>
  <c r="L7" i="3"/>
  <c r="P7" i="3"/>
  <c r="X7" i="3"/>
  <c r="J7" i="3"/>
  <c r="N7" i="3"/>
  <c r="R7" i="3"/>
  <c r="V7" i="3"/>
  <c r="Z7" i="3"/>
  <c r="H7" i="3"/>
  <c r="T7" i="3"/>
  <c r="AB7" i="3"/>
  <c r="K7" i="3"/>
  <c r="O7" i="3"/>
  <c r="S7" i="3"/>
  <c r="W7" i="3"/>
  <c r="AA7" i="3"/>
  <c r="H6" i="3"/>
  <c r="L6" i="3"/>
  <c r="P6" i="3"/>
  <c r="T6" i="3"/>
  <c r="X6" i="3"/>
  <c r="AB6" i="3"/>
  <c r="K6" i="3"/>
  <c r="O6" i="3"/>
  <c r="W6" i="3"/>
  <c r="AA6" i="3"/>
  <c r="I6" i="3"/>
  <c r="M6" i="3"/>
  <c r="Q6" i="3"/>
  <c r="U6" i="3"/>
  <c r="Y6" i="3"/>
  <c r="AC6" i="3"/>
  <c r="S6" i="3"/>
  <c r="J6" i="3"/>
  <c r="N6" i="3"/>
  <c r="R6" i="3"/>
  <c r="V6" i="3"/>
  <c r="Z6" i="3"/>
  <c r="K5" i="3"/>
  <c r="O5" i="3"/>
  <c r="S5" i="3"/>
  <c r="W5" i="3"/>
  <c r="AA5" i="3"/>
  <c r="R5" i="3"/>
  <c r="Z5" i="3"/>
  <c r="H5" i="3"/>
  <c r="L5" i="3"/>
  <c r="P5" i="3"/>
  <c r="T5" i="3"/>
  <c r="X5" i="3"/>
  <c r="AB5" i="3"/>
  <c r="N5" i="3"/>
  <c r="I5" i="3"/>
  <c r="M5" i="3"/>
  <c r="Q5" i="3"/>
  <c r="U5" i="3"/>
  <c r="Y5" i="3"/>
  <c r="AC5" i="3"/>
  <c r="J5" i="3"/>
  <c r="V5" i="3"/>
  <c r="I4" i="3"/>
  <c r="M4" i="3"/>
  <c r="Q4" i="3"/>
  <c r="U4" i="3"/>
  <c r="Y4" i="3"/>
  <c r="AC4" i="3"/>
  <c r="O4" i="3"/>
  <c r="W4" i="3"/>
  <c r="L4" i="3"/>
  <c r="T4" i="3"/>
  <c r="AB4" i="3"/>
  <c r="J4" i="3"/>
  <c r="N4" i="3"/>
  <c r="R4" i="3"/>
  <c r="V4" i="3"/>
  <c r="Z4" i="3"/>
  <c r="K4" i="3"/>
  <c r="S4" i="3"/>
  <c r="AA4" i="3"/>
  <c r="H4" i="3"/>
  <c r="P4" i="3"/>
  <c r="X4" i="3"/>
  <c r="K20" i="3"/>
  <c r="AA20" i="3"/>
  <c r="AC19" i="3"/>
  <c r="X22" i="3"/>
  <c r="K15" i="3"/>
  <c r="T19" i="3"/>
  <c r="R22" i="3"/>
  <c r="L20" i="3"/>
  <c r="Y20" i="3"/>
  <c r="H15" i="3"/>
  <c r="M19" i="3"/>
  <c r="W15" i="3"/>
  <c r="V15" i="3"/>
  <c r="J20" i="3"/>
  <c r="T22" i="3"/>
  <c r="L15" i="3"/>
  <c r="AA15" i="3"/>
  <c r="L22" i="3"/>
  <c r="Q20" i="3"/>
  <c r="H20" i="3"/>
  <c r="K19" i="3"/>
  <c r="O20" i="3"/>
  <c r="M15" i="3"/>
  <c r="Z19" i="3"/>
  <c r="N22" i="3"/>
  <c r="H19" i="3"/>
  <c r="R20" i="3"/>
  <c r="S15" i="3"/>
  <c r="U19" i="3"/>
  <c r="V20" i="3"/>
  <c r="Z15" i="3"/>
  <c r="V19" i="3"/>
  <c r="W19" i="3"/>
  <c r="V22" i="3"/>
  <c r="P22" i="3"/>
  <c r="Y15" i="3"/>
  <c r="Z20" i="3"/>
  <c r="AC20" i="3"/>
  <c r="R15" i="3"/>
  <c r="O19" i="3"/>
  <c r="N20" i="3"/>
  <c r="H22" i="3"/>
  <c r="AB20" i="3"/>
  <c r="M22" i="3"/>
  <c r="AC15" i="3"/>
  <c r="I22" i="3"/>
  <c r="X19" i="3"/>
  <c r="AA22" i="3"/>
  <c r="I19" i="3"/>
  <c r="S22" i="3"/>
  <c r="Q19" i="3"/>
  <c r="J19" i="3"/>
  <c r="S19" i="3"/>
  <c r="N19" i="3"/>
  <c r="J15" i="3"/>
  <c r="R19" i="3"/>
  <c r="U22" i="3"/>
  <c r="W20" i="3"/>
  <c r="N15" i="3"/>
  <c r="AB19" i="3"/>
  <c r="P19" i="3"/>
  <c r="P20" i="3"/>
  <c r="K22" i="3"/>
  <c r="Z22" i="3"/>
  <c r="X15" i="3"/>
  <c r="P15" i="3"/>
  <c r="U15" i="3"/>
  <c r="O22" i="3"/>
  <c r="Q22" i="3"/>
  <c r="T20" i="3"/>
  <c r="W22" i="3"/>
  <c r="AC22" i="3"/>
  <c r="L19" i="3"/>
  <c r="J22" i="3"/>
  <c r="AB15" i="3"/>
  <c r="T15" i="3"/>
  <c r="Y22" i="3"/>
  <c r="U20" i="3"/>
  <c r="X20" i="3"/>
  <c r="I20" i="3"/>
  <c r="AA19" i="3"/>
  <c r="M20" i="3"/>
  <c r="S20" i="3"/>
  <c r="Q15" i="3"/>
  <c r="AB22" i="3"/>
  <c r="Y19" i="3"/>
  <c r="O15" i="3"/>
  <c r="I15" i="3"/>
  <c r="H14" i="4" l="1"/>
  <c r="N14" i="4" s="1"/>
  <c r="AA3" i="4"/>
  <c r="AD3" i="4"/>
  <c r="U3" i="4"/>
  <c r="X3" i="4"/>
  <c r="B2" i="18" l="1"/>
  <c r="H15" i="4"/>
  <c r="AB36" i="4"/>
  <c r="AB19" i="4"/>
  <c r="AB43" i="4"/>
  <c r="AB30" i="4"/>
  <c r="AB38" i="4"/>
  <c r="AB34" i="4"/>
  <c r="AB26" i="4"/>
  <c r="AB27" i="4"/>
  <c r="AB23" i="4"/>
  <c r="AB32" i="4"/>
  <c r="AB39" i="4"/>
  <c r="AB31" i="4"/>
  <c r="AB45" i="4"/>
  <c r="AB24" i="4"/>
  <c r="AB28" i="4"/>
  <c r="AB42" i="4"/>
  <c r="AB41" i="4"/>
  <c r="AB21" i="4"/>
  <c r="AB37" i="4"/>
  <c r="AB48" i="4"/>
  <c r="AB22" i="4"/>
  <c r="AB33" i="4"/>
  <c r="AB44" i="4"/>
  <c r="AB20" i="4"/>
  <c r="AB47" i="4"/>
  <c r="AB29" i="4"/>
  <c r="AB40" i="4"/>
  <c r="AB46" i="4"/>
  <c r="AB35" i="4"/>
  <c r="AB25" i="4"/>
  <c r="Z62" i="3"/>
  <c r="Z47" i="3"/>
  <c r="Z38" i="3"/>
  <c r="Z35" i="3"/>
  <c r="Z50" i="3"/>
  <c r="Z63" i="3"/>
  <c r="Z54" i="3"/>
  <c r="Z41" i="3"/>
  <c r="Z58" i="3"/>
  <c r="Z45" i="3"/>
  <c r="Z43" i="3"/>
  <c r="Z52" i="3"/>
  <c r="Z51" i="3"/>
  <c r="Z57" i="3"/>
  <c r="Z55" i="3"/>
  <c r="Z61" i="3"/>
  <c r="Z59" i="3"/>
  <c r="Z42" i="3"/>
  <c r="Z40" i="3"/>
  <c r="Z39" i="3"/>
  <c r="Z44" i="3"/>
  <c r="Z36" i="3"/>
  <c r="Z48" i="3"/>
  <c r="Z53" i="3"/>
  <c r="Z56" i="3"/>
  <c r="Z46" i="3"/>
  <c r="Z60" i="3"/>
  <c r="Z37" i="3"/>
  <c r="Z49" i="3"/>
  <c r="Z34" i="3"/>
  <c r="S21" i="3"/>
  <c r="K21" i="3"/>
  <c r="S23" i="3"/>
  <c r="J16" i="3"/>
  <c r="AB16" i="3"/>
  <c r="Q18" i="3"/>
  <c r="T18" i="3"/>
  <c r="R16" i="3"/>
  <c r="L14" i="3"/>
  <c r="AB23" i="3"/>
  <c r="Y21" i="3"/>
  <c r="W21" i="3"/>
  <c r="H14" i="3"/>
  <c r="AC18" i="3"/>
  <c r="O16" i="3"/>
  <c r="S18" i="3"/>
  <c r="Q16" i="3"/>
  <c r="M16" i="3"/>
  <c r="R21" i="3"/>
  <c r="AA23" i="3"/>
  <c r="T21" i="3"/>
  <c r="Q14" i="3"/>
  <c r="K18" i="3"/>
  <c r="K14" i="3"/>
  <c r="M23" i="3"/>
  <c r="P21" i="3"/>
  <c r="T16" i="3"/>
  <c r="AC16" i="3"/>
  <c r="V16" i="3"/>
  <c r="W23" i="3"/>
  <c r="Z21" i="3"/>
  <c r="M18" i="3"/>
  <c r="W18" i="3"/>
  <c r="Y18" i="3"/>
  <c r="X16" i="3"/>
  <c r="X23" i="3"/>
  <c r="T14" i="3"/>
  <c r="M14" i="3"/>
  <c r="AB14" i="3"/>
  <c r="I14" i="3"/>
  <c r="Q23" i="3"/>
  <c r="H18" i="3"/>
  <c r="Z14" i="3"/>
  <c r="K16" i="3"/>
  <c r="V18" i="3"/>
  <c r="U18" i="3"/>
  <c r="X21" i="3"/>
  <c r="V14" i="3"/>
  <c r="N16" i="3"/>
  <c r="N14" i="3"/>
  <c r="X18" i="3"/>
  <c r="L21" i="3"/>
  <c r="V23" i="3"/>
  <c r="P16" i="3"/>
  <c r="S16" i="3"/>
  <c r="O18" i="3"/>
  <c r="J21" i="3"/>
  <c r="R23" i="3"/>
  <c r="Q21" i="3"/>
  <c r="R18" i="3"/>
  <c r="O23" i="3"/>
  <c r="O21" i="3"/>
  <c r="Z23" i="3"/>
  <c r="V21" i="3"/>
  <c r="X14" i="3"/>
  <c r="W14" i="3"/>
  <c r="U23" i="3"/>
  <c r="J18" i="3"/>
  <c r="U14" i="3"/>
  <c r="AC14" i="3"/>
  <c r="T23" i="3"/>
  <c r="AC21" i="3"/>
  <c r="N23" i="3"/>
  <c r="R14" i="3"/>
  <c r="L23" i="3"/>
  <c r="U16" i="3"/>
  <c r="Y14" i="3"/>
  <c r="J23" i="3"/>
  <c r="L18" i="3"/>
  <c r="I21" i="3"/>
  <c r="I16" i="3"/>
  <c r="I23" i="3"/>
  <c r="P14" i="3"/>
  <c r="L16" i="3"/>
  <c r="M21" i="3"/>
  <c r="AB18" i="3"/>
  <c r="AA21" i="3"/>
  <c r="N18" i="3"/>
  <c r="H21" i="3"/>
  <c r="AA18" i="3"/>
  <c r="K23" i="3"/>
  <c r="Z18" i="3"/>
  <c r="P18" i="3"/>
  <c r="AB21" i="3"/>
  <c r="N21" i="3"/>
  <c r="O14" i="3"/>
  <c r="W16" i="3"/>
  <c r="H23" i="3"/>
  <c r="AA16" i="3"/>
  <c r="S14" i="3"/>
  <c r="U21" i="3"/>
  <c r="AA14" i="3"/>
  <c r="H16" i="3"/>
  <c r="Y23" i="3"/>
  <c r="Y16" i="3"/>
  <c r="P23" i="3"/>
  <c r="Z16" i="3"/>
  <c r="AC23" i="3"/>
  <c r="J14" i="3"/>
  <c r="I18" i="3"/>
  <c r="AB17" i="3"/>
  <c r="J17" i="3"/>
  <c r="Y17" i="3"/>
  <c r="H17" i="3"/>
  <c r="T17" i="3"/>
  <c r="V17" i="3"/>
  <c r="W17" i="3"/>
  <c r="M17" i="3"/>
  <c r="Q17" i="3"/>
  <c r="S17" i="3"/>
  <c r="X17" i="3"/>
  <c r="L17" i="3"/>
  <c r="Z17" i="3"/>
  <c r="AC17" i="3"/>
  <c r="I17" i="3"/>
  <c r="P17" i="3"/>
  <c r="U17" i="3"/>
  <c r="O17" i="3"/>
  <c r="N17" i="3"/>
  <c r="R17" i="3"/>
  <c r="AA17" i="3"/>
  <c r="K17" i="3"/>
  <c r="AP26" i="3" l="1"/>
  <c r="L26" i="3"/>
  <c r="V26" i="3"/>
  <c r="Z26" i="3"/>
  <c r="AR26" i="3"/>
  <c r="AN26" i="3"/>
  <c r="AL26" i="3"/>
  <c r="AH26" i="3"/>
  <c r="AT26" i="3"/>
  <c r="AJ26" i="3"/>
  <c r="AV26" i="3"/>
  <c r="AF26" i="3"/>
  <c r="AX26" i="3"/>
  <c r="AD26" i="3"/>
  <c r="H26" i="3"/>
  <c r="T26" i="3"/>
  <c r="X26" i="3"/>
  <c r="N26" i="3"/>
  <c r="R26" i="3"/>
  <c r="J26" i="3"/>
  <c r="AB26" i="3"/>
  <c r="P26" i="3"/>
  <c r="AP27" i="3" l="1"/>
  <c r="AP28" i="3" s="1"/>
  <c r="N27" i="3"/>
  <c r="N28" i="3" s="1"/>
  <c r="T27" i="3"/>
  <c r="T28" i="3" s="1"/>
  <c r="H27" i="3"/>
  <c r="H28" i="3" s="1"/>
  <c r="V27" i="3"/>
  <c r="V28" i="3" s="1"/>
  <c r="AB27" i="3"/>
  <c r="AB28" i="3" s="1"/>
  <c r="AF27" i="3"/>
  <c r="AF28" i="3" s="1"/>
  <c r="L27" i="3"/>
  <c r="L28" i="3" s="1"/>
  <c r="P27" i="3"/>
  <c r="P28" i="3" s="1"/>
  <c r="X27" i="3"/>
  <c r="X28" i="3" s="1"/>
  <c r="AR27" i="3"/>
  <c r="AR28" i="3" s="1"/>
  <c r="AV27" i="3"/>
  <c r="AV28" i="3" s="1"/>
  <c r="AL27" i="3"/>
  <c r="AL28" i="3" s="1"/>
  <c r="Z27" i="3"/>
  <c r="Z28" i="3" s="1"/>
  <c r="J27" i="3"/>
  <c r="J28" i="3" s="1"/>
  <c r="AX27" i="3"/>
  <c r="AX28" i="3" s="1"/>
  <c r="R27" i="3"/>
  <c r="R28" i="3" s="1"/>
  <c r="AH27" i="3"/>
  <c r="AH28" i="3" s="1"/>
  <c r="AN27" i="3"/>
  <c r="AN28" i="3" s="1"/>
  <c r="AD27" i="3"/>
  <c r="AD28" i="3" s="1"/>
  <c r="AJ27" i="3"/>
  <c r="AJ28" i="3" s="1"/>
  <c r="AT27" i="3"/>
  <c r="AT28" i="3" s="1"/>
  <c r="C28" i="3" l="1"/>
  <c r="H30" i="3" s="1"/>
  <c r="R30" i="3" l="1"/>
  <c r="J30" i="3"/>
  <c r="N30" i="3"/>
  <c r="AB30" i="3"/>
  <c r="V30" i="3"/>
  <c r="P30" i="3"/>
  <c r="AN30" i="3"/>
  <c r="AJ30" i="3"/>
  <c r="AF30" i="3"/>
  <c r="AP30" i="3"/>
  <c r="T30" i="3"/>
  <c r="AD30" i="3"/>
  <c r="AV30" i="3"/>
  <c r="L30" i="3"/>
  <c r="AH30" i="3"/>
  <c r="Z30" i="3"/>
  <c r="AT30" i="3"/>
  <c r="AX30" i="3"/>
  <c r="X30" i="3"/>
  <c r="AL30" i="3"/>
  <c r="AR30"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Tech Fellow Admin Account</author>
  </authors>
  <commentList>
    <comment ref="C2" authorId="0" shapeId="0" xr:uid="{00000000-0006-0000-0100-000001000000}">
      <text>
        <r>
          <rPr>
            <b/>
            <sz val="9"/>
            <color indexed="81"/>
            <rFont val="Tahoma"/>
            <family val="2"/>
          </rPr>
          <t>Must sum to 1</t>
        </r>
      </text>
    </comment>
  </commentList>
</comments>
</file>

<file path=xl/sharedStrings.xml><?xml version="1.0" encoding="utf-8"?>
<sst xmlns="http://schemas.openxmlformats.org/spreadsheetml/2006/main" count="15702" uniqueCount="5747">
  <si>
    <t>Yes/No</t>
  </si>
  <si>
    <t>EXP Thresholds</t>
  </si>
  <si>
    <t>Encounter Multipliers</t>
  </si>
  <si>
    <t>Numb</t>
  </si>
  <si>
    <t>Encounter Difficulty</t>
  </si>
  <si>
    <t>CR to XP</t>
  </si>
  <si>
    <t>Ratios</t>
  </si>
  <si>
    <t>PlayerLevel</t>
  </si>
  <si>
    <t>Legitimate Sources</t>
  </si>
  <si>
    <t>Active Players</t>
  </si>
  <si>
    <t>Beholder Eye Rays</t>
  </si>
  <si>
    <t>Magic Item Value</t>
  </si>
  <si>
    <t>YesNo</t>
  </si>
  <si>
    <t>Level</t>
  </si>
  <si>
    <t>Easy</t>
  </si>
  <si>
    <t>Medium</t>
  </si>
  <si>
    <t>Hard</t>
  </si>
  <si>
    <t>Deadly</t>
  </si>
  <si>
    <t>Enemies</t>
  </si>
  <si>
    <t>Multiplier</t>
  </si>
  <si>
    <t>Numbers</t>
  </si>
  <si>
    <t>Character Level</t>
  </si>
  <si>
    <t>CR</t>
  </si>
  <si>
    <t>EXP</t>
  </si>
  <si>
    <t>1/8</t>
  </si>
  <si>
    <t>1/4</t>
  </si>
  <si>
    <t>1/2</t>
  </si>
  <si>
    <t>1</t>
  </si>
  <si>
    <t>2</t>
  </si>
  <si>
    <t>3</t>
  </si>
  <si>
    <t>4</t>
  </si>
  <si>
    <t>5</t>
  </si>
  <si>
    <t>6</t>
  </si>
  <si>
    <t>7</t>
  </si>
  <si>
    <t>8</t>
  </si>
  <si>
    <t>9</t>
  </si>
  <si>
    <t>10</t>
  </si>
  <si>
    <t>11</t>
  </si>
  <si>
    <t>12</t>
  </si>
  <si>
    <t>13</t>
  </si>
  <si>
    <t>14</t>
  </si>
  <si>
    <t>15</t>
  </si>
  <si>
    <t>16</t>
  </si>
  <si>
    <t>17</t>
  </si>
  <si>
    <t>18</t>
  </si>
  <si>
    <t>19</t>
  </si>
  <si>
    <t>20</t>
  </si>
  <si>
    <t>Player</t>
  </si>
  <si>
    <t>Name</t>
  </si>
  <si>
    <t>Active</t>
  </si>
  <si>
    <t>Names</t>
  </si>
  <si>
    <t>Rarity</t>
  </si>
  <si>
    <t>Value Range</t>
  </si>
  <si>
    <t>1st</t>
  </si>
  <si>
    <t>Baldur's Gate: Descent Into Avernus</t>
  </si>
  <si>
    <t>Charm Ray</t>
  </si>
  <si>
    <t>Charm Ray. The targeted creature must succeed on a DC 16 Wisdom saving throw or be charmed by the beholder for 1 hour, or until the beholder harms the creature.</t>
  </si>
  <si>
    <t>Common</t>
  </si>
  <si>
    <t>50-100 gp</t>
  </si>
  <si>
    <t>✓</t>
  </si>
  <si>
    <t>2nd</t>
  </si>
  <si>
    <t>Curse of Strahd</t>
  </si>
  <si>
    <t>Paralyzing Ray</t>
  </si>
  <si>
    <t>Paralyzing Ray. The targeted creature must succeed on a DC 16 Constitution saving throw or be paralyzed for 1 minute. The target can repeat the saving throw at the end of each of its turns, ending the effect on itself on a success.</t>
  </si>
  <si>
    <t>Uncommon</t>
  </si>
  <si>
    <t>101-500 gp</t>
  </si>
  <si>
    <t>3rd</t>
  </si>
  <si>
    <t>Dungeon Master's Guide</t>
  </si>
  <si>
    <t>Fear Ray</t>
  </si>
  <si>
    <t>Fear Ray. The targeted creature must succeed on a DC 16 Wisdom saving throw or be frightened for 1 minute. The target can repeat the saving throw at the end of each of its turns, ending the effect on itself on a success.</t>
  </si>
  <si>
    <t>Rare</t>
  </si>
  <si>
    <t>501-5000 gp</t>
  </si>
  <si>
    <t>4th</t>
  </si>
  <si>
    <t>Dungeons &amp; Dragons Essentials Kit</t>
  </si>
  <si>
    <t>Slowing Ray</t>
  </si>
  <si>
    <t>Slowing Ray. The targeted creature must succeed on a DC 16 Dexterity saving throw. On a failed save, the target's speed is halved for 1 minute. In addition, the creature can't take reactions, and it can take either an action or a bonus action on its turn, not both. The creature can repeat the saving throw at the end of each of its turns, ending the effect on itself on a success.</t>
  </si>
  <si>
    <t>Very Rare</t>
  </si>
  <si>
    <t>5001-50000 gp</t>
  </si>
  <si>
    <t>5th</t>
  </si>
  <si>
    <t>Dungeons &amp; Dragons vs. Rick and Morty</t>
  </si>
  <si>
    <t>Enervation Ray</t>
  </si>
  <si>
    <t>Enervation Ray. The targeted creature must make a DC 16 Constitution saving throw, taking 36 (8d8) necrotic damage on a failed save, or half as much damage on a successful one.</t>
  </si>
  <si>
    <t>Legendary</t>
  </si>
  <si>
    <t>500001+ gp</t>
  </si>
  <si>
    <t>6th</t>
  </si>
  <si>
    <t>Eberron: Rising From The Last War</t>
  </si>
  <si>
    <t>Telekinetic Ray</t>
  </si>
  <si>
    <t>Telekinetic Ray. If the target is a creature, it must succeed on a DC 16 Strength saving throw or the beholder moves it up to 30 ft. in any direction. It is restrained by the ray's telekinetic grip until the start of the beholder's next turn or until the beholder is incapacitated.
If the target is an object weighing 300 pounds or less that isn't being worn or carried, it is moved up to 30 ft. in any direction. The beholder can also exert fine control on objects with this ray, such as manipulating a simple tool or opening a door or a container.</t>
  </si>
  <si>
    <t>Artifact</t>
  </si>
  <si>
    <t>Priceless</t>
  </si>
  <si>
    <t>7th</t>
  </si>
  <si>
    <t>Elemental Evil Player's Companion</t>
  </si>
  <si>
    <t>Sleep Ray</t>
  </si>
  <si>
    <t>Sleep Ray. The targeted creature must succeed on a DC 16 Wisdom saving throw or fall asleep and remain unconscious for 1 minute. The target awakens if it takes damage or another creature takes an action to wake it. This ray has no effect on constructs and undead.</t>
  </si>
  <si>
    <t>8th</t>
  </si>
  <si>
    <t>Ghosts of Saltmarsh</t>
  </si>
  <si>
    <t>Petrification Ray</t>
  </si>
  <si>
    <t>Petrification Ray. The targeted creature must make a DC 16 Dexterity saving throw. On a failed save, the creature begins to turn to stone and is restrained. It must repeat the saving throw at the end of its next turn. On a success, the effect ends. On a failure, the creature is petrified until freed by the greater restoration spell or other magic.</t>
  </si>
  <si>
    <t>9th</t>
  </si>
  <si>
    <t>Guildmasters' Guide to Ravnica</t>
  </si>
  <si>
    <t>Disintegration Ray</t>
  </si>
  <si>
    <t>Disintegration Ray. If the target is a creature, it must succeed on a DC 16 Dexterity saving throw or take 45 (10d8) force damage. If this damage reduces the creature to 0 hit points, its body becomes a pile of fine gray dust.
If the target is a Large or smaller nonmagical object or creation of magical force, it is disintegrated without a saving throw. If the target is a Huge or larger object or creation of magical force, this ray disintegrates a 10-foot cube of it.</t>
  </si>
  <si>
    <t>10th</t>
  </si>
  <si>
    <t>Hoard of the Dragon Queen</t>
  </si>
  <si>
    <t>Death Ray</t>
  </si>
  <si>
    <t>Death Ray. The targeted creature must succeed on a DC 16 Dexterity saving throw or take 55 (10d10) necrotic damage. The target dies if the ray reduces it to 0 hit points.</t>
  </si>
  <si>
    <t>11th</t>
  </si>
  <si>
    <t>Locathah Rising</t>
  </si>
  <si>
    <t>12th</t>
  </si>
  <si>
    <t>Lost Laboratory of Kwalish</t>
  </si>
  <si>
    <t>13th</t>
  </si>
  <si>
    <t>Monster Manual</t>
  </si>
  <si>
    <t>14th</t>
  </si>
  <si>
    <t>Mordenkainen's Tome of Foes</t>
  </si>
  <si>
    <t>15th</t>
  </si>
  <si>
    <t>One Grung Above</t>
  </si>
  <si>
    <t>16th</t>
  </si>
  <si>
    <t>Out of the Abyss</t>
  </si>
  <si>
    <t>17th</t>
  </si>
  <si>
    <t>Player's Handbook</t>
  </si>
  <si>
    <t>18th</t>
  </si>
  <si>
    <t>Princes of the Apocalypse</t>
  </si>
  <si>
    <t>19th</t>
  </si>
  <si>
    <t>Starter Set</t>
  </si>
  <si>
    <t>20th</t>
  </si>
  <si>
    <t>Storm King's Thunder</t>
  </si>
  <si>
    <t>Stranger Things Dungeons &amp; Dragons Roleplaying Game Starter Set</t>
  </si>
  <si>
    <t>Sword Coast Adventurer's Guide</t>
  </si>
  <si>
    <t>Tales from the Yawning Portal</t>
  </si>
  <si>
    <t>The Lost Kenku</t>
  </si>
  <si>
    <t>The Rise of Tiamat</t>
  </si>
  <si>
    <t>The Tortle Package</t>
  </si>
  <si>
    <t>Tomb of Annihilation</t>
  </si>
  <si>
    <t>Tyranny of Dragons</t>
  </si>
  <si>
    <t>Volo's Guide to Monsters</t>
  </si>
  <si>
    <t>Waterdeep: Dragon Heist</t>
  </si>
  <si>
    <t>Waterdeep: Dungeon of the Mad Mage</t>
  </si>
  <si>
    <t>NA</t>
  </si>
  <si>
    <t>Wayfinder's Guide to Eberron</t>
  </si>
  <si>
    <t>Xanathar's Guide to Everything</t>
  </si>
  <si>
    <t>Acquisitions Incorporated</t>
  </si>
  <si>
    <t>Explorer's Guide to Wildemount</t>
  </si>
  <si>
    <t>Mythic Odysseys of Theros</t>
  </si>
  <si>
    <t>Icewind Dale</t>
  </si>
  <si>
    <t>Van Richten's Guide to Ravenloft</t>
  </si>
  <si>
    <t>Lingering Injuries</t>
  </si>
  <si>
    <t>Level Info</t>
  </si>
  <si>
    <t>Conditions</t>
  </si>
  <si>
    <t>Races</t>
  </si>
  <si>
    <t>Classes</t>
  </si>
  <si>
    <t>Armor</t>
  </si>
  <si>
    <t>Injury</t>
  </si>
  <si>
    <t>Effect</t>
  </si>
  <si>
    <t>d20</t>
  </si>
  <si>
    <t>XP</t>
  </si>
  <si>
    <t>Proficiency</t>
  </si>
  <si>
    <t>Condition</t>
  </si>
  <si>
    <t>Race</t>
  </si>
  <si>
    <t>Immunities/Resistances</t>
  </si>
  <si>
    <t>Lift/Carry</t>
  </si>
  <si>
    <t>Size</t>
  </si>
  <si>
    <t>Class</t>
  </si>
  <si>
    <t>Value</t>
  </si>
  <si>
    <t>Weight</t>
  </si>
  <si>
    <t>Properties</t>
  </si>
  <si>
    <t>Type</t>
  </si>
  <si>
    <t>Lose an Eye</t>
  </si>
  <si>
    <t xml:space="preserve"> You have disadvantage on Wisdom (Perception) checks that rely on sight and on ranged attack rolls. Magic such as the regenerate spell can restore the lost eye. If you have no eyes left after sustaining this injury, you're blinded. </t>
  </si>
  <si>
    <t>Blinded</t>
  </si>
  <si>
    <t>• A blinded creature can’t see and automatically fails any ability check that requires sight. 
• Attack rolls against the creature have advantage, and the creature’s attack rolls have disadvantage.</t>
  </si>
  <si>
    <t>Aarakocra</t>
  </si>
  <si>
    <t>Medium Humanoid</t>
  </si>
  <si>
    <t>Barbarian</t>
  </si>
  <si>
    <t>Padded</t>
  </si>
  <si>
    <t>5gp</t>
  </si>
  <si>
    <t>8 lb.</t>
  </si>
  <si>
    <t>AC: 11+Dex Modifier. Stealth: Disadvantage</t>
  </si>
  <si>
    <t>Light Armor</t>
  </si>
  <si>
    <t>Lose an Arm or a Hand</t>
  </si>
  <si>
    <t xml:space="preserve">You can no longer hold anything with two hands, and you can hold only a single object at a time. Magic such as the regenerate spell can restore the lost appendage. </t>
  </si>
  <si>
    <t>Charmed</t>
  </si>
  <si>
    <t>• A charmed creature can't attack the charmer or target the charmer with harmful abilities or magical effects.
• The charmer has advantage on any ability check to interact socially with the creature.</t>
  </si>
  <si>
    <t>Air Genasi</t>
  </si>
  <si>
    <t>Bard</t>
  </si>
  <si>
    <t>Leather</t>
  </si>
  <si>
    <t>10gp</t>
  </si>
  <si>
    <t>10 lb.</t>
  </si>
  <si>
    <t>AC: 11+Dex Modifier.</t>
  </si>
  <si>
    <t>Lose a Foot or Leg</t>
  </si>
  <si>
    <t xml:space="preserve">Your speed on foot is halved, and you must use a cane or crutch to move unless you have a peg leg or other prosthesis. You fall prone after using the Dash action. You have disadvantage on Dexterity checks made to balance. Magic such as the regenerate spell can restore the lost appendage. </t>
  </si>
  <si>
    <t>Deafened</t>
  </si>
  <si>
    <t>• A deafened creature can’t hear and automatically fails any ability check that requires hearing.</t>
  </si>
  <si>
    <t>Beasthide Shifter</t>
  </si>
  <si>
    <t>Cleric</t>
  </si>
  <si>
    <t>Studded Leather</t>
  </si>
  <si>
    <t>45gp</t>
  </si>
  <si>
    <t>13 lb.</t>
  </si>
  <si>
    <t>AC: 12+Dex Modifier.</t>
  </si>
  <si>
    <t>Limp</t>
  </si>
  <si>
    <t xml:space="preserve">Your speed on foot is reduced by 5 feet. You must make a DC 10 Dexterity saving throw after using the Dash action. If you fail the save, you fall prone. Magical healing removes the limp. </t>
  </si>
  <si>
    <t>Exhausted (LV1)</t>
  </si>
  <si>
    <t>• Disadvantage on ability checks</t>
  </si>
  <si>
    <t>Bugbear</t>
  </si>
  <si>
    <t>Druid</t>
  </si>
  <si>
    <t>Hide</t>
  </si>
  <si>
    <t>12 lb.</t>
  </si>
  <si>
    <t>AC: 12+Dex Modifier (Max 2)</t>
  </si>
  <si>
    <t>Medium Armor</t>
  </si>
  <si>
    <t>Internal Injury</t>
  </si>
  <si>
    <t xml:space="preserve">Whenever you attempt an action in combat, you must make a DC 15 Constitution saving throw. On a failed save, you lose your action and can't use reactions until the start of your next turn. The injury heals if you receive magical healing or if you spend ten days doing nothing but resting. </t>
  </si>
  <si>
    <t>5-7</t>
  </si>
  <si>
    <t>Exhausted (LV2)</t>
  </si>
  <si>
    <t>• Disadvantage on ability checks
• Speed halved</t>
  </si>
  <si>
    <t>Centaur</t>
  </si>
  <si>
    <t>Medium Fey</t>
  </si>
  <si>
    <t>Fighter</t>
  </si>
  <si>
    <t>Chain Shirt</t>
  </si>
  <si>
    <t>50gp</t>
  </si>
  <si>
    <t>20 lb.</t>
  </si>
  <si>
    <t>AC: 13+Dex Modifier (Max 2).</t>
  </si>
  <si>
    <t>Broken Ribs</t>
  </si>
  <si>
    <t xml:space="preserve">This has the same effect as Internal Injury above, except that the save DC is 10. </t>
  </si>
  <si>
    <t>8-10</t>
  </si>
  <si>
    <t>Exhausted (LV3)</t>
  </si>
  <si>
    <t xml:space="preserve">• Disadvantage on ability checks
• Speed halved
• Disadvantage on attack rolls and saving throws </t>
  </si>
  <si>
    <t>Changeling</t>
  </si>
  <si>
    <t>Monk</t>
  </si>
  <si>
    <t>Scale Mail</t>
  </si>
  <si>
    <t>45 lb.</t>
  </si>
  <si>
    <t>AC: 14+Dex Modifier (Max 2). Stealth: Disadvantage</t>
  </si>
  <si>
    <t>Horrible Scar</t>
  </si>
  <si>
    <t xml:space="preserve">You are disfigured to the extent that the wound can't be easily concealed . You have disadvantage on Charisma (Persuasion) checks and advantage on Charisma (Intimidation) checks. Magical healing of 6th level or higher, such as heal and regenerate, removes the scar. </t>
  </si>
  <si>
    <t>11-13</t>
  </si>
  <si>
    <t>Exhausted (LV4)</t>
  </si>
  <si>
    <t>• Disadvantage on ability checks
• Speed halved
• Disadvantage on attack rolls and saving throws 
• Hit point maximum halved</t>
  </si>
  <si>
    <t>Dark Elf (Drow)</t>
  </si>
  <si>
    <t>Advantage on saving throws against being charmed, and magic cannot put you to sleep. You have disadvantage on attack rolls and wisdom (perception) checks that rely on sight when you, the target of your attack, or whatever you are trying to percieve is in direct sunlight.</t>
  </si>
  <si>
    <t>Paladin</t>
  </si>
  <si>
    <t>Breastplate</t>
  </si>
  <si>
    <t>400gp</t>
  </si>
  <si>
    <t>AC: 14+Dex Modifier (Max 2).</t>
  </si>
  <si>
    <t>Festering Wound</t>
  </si>
  <si>
    <t xml:space="preserve">Your hit point maximum is reduced by 1 every 24 hours the wound persists. If your hit point maximum drops to 0, you die. The wound heals if you receive magical healing. Alternatively, someone can tend to the wound and make a DC 15 Wisdom (Medicine) check once every 24 hours. After ten successes, the wound heals. </t>
  </si>
  <si>
    <t>14-16</t>
  </si>
  <si>
    <t>Exhausted (LV5)</t>
  </si>
  <si>
    <t>• Disadvantage on ability checks
• Speed halved
• Disadvantage on attack rolls and saving throws 
• Hit point maximum halved
• Speed reduced to 0</t>
  </si>
  <si>
    <t>Deep Gnome (Svirfneblin)</t>
  </si>
  <si>
    <t>You have advantage on all intelligence, wisdom, and charisma saving throws against magic. You have advantage on Dexterity (stealth) checks to hide in rocky terrain</t>
  </si>
  <si>
    <t>Small Humanoid</t>
  </si>
  <si>
    <t>Ranger</t>
  </si>
  <si>
    <t>Half Plate</t>
  </si>
  <si>
    <t>750gp</t>
  </si>
  <si>
    <t>40 lb.</t>
  </si>
  <si>
    <t>AC: 15+Dex Modifier (Max 2). Stealth: Disadvantage</t>
  </si>
  <si>
    <t>Minor Scar</t>
  </si>
  <si>
    <t>The scar doesn't have any adverse effect. Magical healing of 6th level or higher, such as heal and regenerate, removes the scar.</t>
  </si>
  <si>
    <t>17-20</t>
  </si>
  <si>
    <t>Exhausted (LV6)</t>
  </si>
  <si>
    <t>• Disadvantage on ability checks
• Speed halved
• Disadvantage on attack rolls and saving throws 
• Hit point maximum halved
• Speed reduced to 0
• Death</t>
  </si>
  <si>
    <t>Draconblood Dragonborn</t>
  </si>
  <si>
    <t>Rogue</t>
  </si>
  <si>
    <t>Ring Mail</t>
  </si>
  <si>
    <t>30gp</t>
  </si>
  <si>
    <t>AC: 14. Stealth: Disadvantage</t>
  </si>
  <si>
    <t>Heavy Armor</t>
  </si>
  <si>
    <t>Frightened</t>
  </si>
  <si>
    <t>• A frightened creature has disadvantage on ability checks and attack rolls while the source of its fear is within line of sight. 
• The creature can’t willingly move closer to the source of its fear.</t>
  </si>
  <si>
    <t>Dragonborn</t>
  </si>
  <si>
    <t>You have resistance to the damage type associated with your dragon ancestry</t>
  </si>
  <si>
    <t>Sorcerer</t>
  </si>
  <si>
    <t>Chain Mail</t>
  </si>
  <si>
    <t>75gp</t>
  </si>
  <si>
    <t>55 lb.</t>
  </si>
  <si>
    <t>AC: 16 Str 13. Stealth: Disadvantage</t>
  </si>
  <si>
    <t>Grappled</t>
  </si>
  <si>
    <t>• A grappled creature’s speed becom es 0, and it can't benefit from any bonus to its speed. 
• The condition ends if the grappler is incapacitated (see the condition). 
• The condition also ends if an effect removes the grappled creature from the reach of the grappler or grappling effect, such as when a creature is hurled away by the thunderwave spell.</t>
  </si>
  <si>
    <t>Duergar</t>
  </si>
  <si>
    <t xml:space="preserve">Advantage on saving throws against poison, and resistance against poison damage.  You have advantage on saving throws against illusions and against being charmed or paralyzed. </t>
  </si>
  <si>
    <t>Warlock</t>
  </si>
  <si>
    <t>Splint</t>
  </si>
  <si>
    <t>200gp</t>
  </si>
  <si>
    <t>60 lb.</t>
  </si>
  <si>
    <t>AC: 17 Str 15. Stealth: Disadvantage</t>
  </si>
  <si>
    <t>Incapacitated</t>
  </si>
  <si>
    <t>• An incapacitated creature can’t take actions or reactions.</t>
  </si>
  <si>
    <t>Earth Genasi</t>
  </si>
  <si>
    <t>Wizard</t>
  </si>
  <si>
    <t>Plate</t>
  </si>
  <si>
    <t>1500gp</t>
  </si>
  <si>
    <t>65 lb.</t>
  </si>
  <si>
    <t>AC: 18 Str 15. Stealth: Disadvantage</t>
  </si>
  <si>
    <t>Invisible</t>
  </si>
  <si>
    <t>• An invisible creature is impossible to see without the aid of magic or a special sense. For the purpose of hiding, the creature is heavily obscured. The creature’s location can be detected by any noise it makes or any tracks it leaves. 
• Attack rolls against the creature have disadvantage, and the creature’s attack rolls have advantage.</t>
  </si>
  <si>
    <t>Eladrin</t>
  </si>
  <si>
    <t>Advantage on saving throws against being charmed, and magic cannot put you to sleep</t>
  </si>
  <si>
    <t>UA_Artificer</t>
  </si>
  <si>
    <t>Natural Armor: 12 + Con Modifier</t>
  </si>
  <si>
    <t>AC: 12+Con Modifier.</t>
  </si>
  <si>
    <t>Natural</t>
  </si>
  <si>
    <t>None</t>
  </si>
  <si>
    <t>• None</t>
  </si>
  <si>
    <t>Fallen Aasimar</t>
  </si>
  <si>
    <t>You have resistance to necrotic damage and radiant damage</t>
  </si>
  <si>
    <t>UA_Mystic</t>
  </si>
  <si>
    <t>Natural Armor: 13 + Dex Modifier</t>
  </si>
  <si>
    <t>AC: 13+Dex Modifier.</t>
  </si>
  <si>
    <t>Paralyzed</t>
  </si>
  <si>
    <t>• A paralyzed creature is incapacitated (see the condition) and can’t move or speak. 
• The creature automatically fails Strength and Dexterity saving throws.
• Attack rolls against the creature have advantage. 
• Any attack that hits the creature is a critical hit if the attacker is within 5 feet of the creature.</t>
  </si>
  <si>
    <t>Firbolg</t>
  </si>
  <si>
    <t>Natural Armor: 17</t>
  </si>
  <si>
    <t>AC: 17.</t>
  </si>
  <si>
    <t>Petrified</t>
  </si>
  <si>
    <t>• A petrified creature is transformed, along with any nonmagical object it is wearing or carrying, into a solid inanimate substance (usually stone). Its weight increases by a factor of ten, and it ceases aging. 
• The creature is incapacitated (see the condition), can’t move or speak, and is unaware of its surroundings. 
• Attack rolls against the creature have advantage. 
• The creature automatically fails Strength and Dexterity saving throws. 
• The creature has resistance to all damage. 
• The creature is immune to poison and disease, although a poison or disease already in its system is suspended, not neutralized.</t>
  </si>
  <si>
    <t>Fire Genasi</t>
  </si>
  <si>
    <t>You have resistance to fire damage</t>
  </si>
  <si>
    <t>Poisoned</t>
  </si>
  <si>
    <t>• A poisoned creature has disadvantage on attack rolls and ability checks.</t>
  </si>
  <si>
    <t>Forest Gnome</t>
  </si>
  <si>
    <t>You have advantage on all intelligence, wisdom, and charisma saving throws against magic</t>
  </si>
  <si>
    <t>Prone</t>
  </si>
  <si>
    <t>• A prone creature’s only movement option is to crawl, unless it stands up and thereby ends the condition. 
• The creature has disadvantage on attack rolls. 
• An attack roll against the creature has advantage if the attacker is within 5 feet of the creature. Otherwise, the attack roll has disadvantage.</t>
  </si>
  <si>
    <t>Ghostwise Halfling</t>
  </si>
  <si>
    <t>Restrained</t>
  </si>
  <si>
    <t>• A restrained creature’s speed becomes 0, and it can’t benefit from any bonus to its speed. 
• Attack rolls against the creature have advantage, and the creature’s attack rolls have disadvantage. 
• The creature has disadvantage on Dexterity saving throws.</t>
  </si>
  <si>
    <t>Githyanki</t>
  </si>
  <si>
    <t>Stunned</t>
  </si>
  <si>
    <t>• A stunned creature is incapacitated (see the condition), can’t move, and can speak only falteringly. 
• The creature automatically fails Strength and Dexterity saving throws. 
• Attack rolls against the creature have advantage.</t>
  </si>
  <si>
    <t>Githzerai</t>
  </si>
  <si>
    <t>Unconscious</t>
  </si>
  <si>
    <t>• An unconscious creature is incapacitated (see the condition), can’t move or speak, and is unaware of its surroundings 
• The creature drops whatever it’s holding and falls prone. 
• The creature automatically fails Strength and Dexterity saving throws. 
• Attack rolls against the creature have advantage. 
• Any attack that hits the creature is a critical hit if the attacker is within 5 feet of the creature.</t>
  </si>
  <si>
    <t>Goblin</t>
  </si>
  <si>
    <t>Goliath</t>
  </si>
  <si>
    <t>Grung</t>
  </si>
  <si>
    <t xml:space="preserve"> You’re immune to poison damage and the poisoned condition.</t>
  </si>
  <si>
    <t>Half-elf</t>
  </si>
  <si>
    <t>Half-orc</t>
  </si>
  <si>
    <t>High Elf</t>
  </si>
  <si>
    <t>Hill Dwarf</t>
  </si>
  <si>
    <t>Advantage on saving throws against poison, and resistance against poison damage</t>
  </si>
  <si>
    <t>Hobgoblin</t>
  </si>
  <si>
    <t>Hollow One</t>
  </si>
  <si>
    <t>Human</t>
  </si>
  <si>
    <t>Human (Variant)</t>
  </si>
  <si>
    <t>Kalashtar</t>
  </si>
  <si>
    <t>You have resistance to psychic damage. 
When you make a Wisdom saving throw, you can use your reaction to gain advantage on the roll. You can use this trait immediately before or after you roll, but before any of the roll's effects occur</t>
  </si>
  <si>
    <t>Kenku</t>
  </si>
  <si>
    <t>Kobold</t>
  </si>
  <si>
    <t>You have disadvantage on attack rolls and wisdom (perception) checks that rely on sight when you, the target of your attack, or whatever you are trying to percieve is in direct sunlight.</t>
  </si>
  <si>
    <t>Lightfoot Halfling</t>
  </si>
  <si>
    <t>You have advantage on saving throws against being  frightened.</t>
  </si>
  <si>
    <t>Lizardfolk</t>
  </si>
  <si>
    <t>Locathah</t>
  </si>
  <si>
    <t>Longtooth Shifter</t>
  </si>
  <si>
    <t>Lotusden Halfling</t>
  </si>
  <si>
    <t>Loxodon</t>
  </si>
  <si>
    <t>You have advantage on saving throws against being charmed or frightened.</t>
  </si>
  <si>
    <t>Minotaur</t>
  </si>
  <si>
    <t>Mountain Dwarf</t>
  </si>
  <si>
    <t>Orc</t>
  </si>
  <si>
    <t>Pallid Elf</t>
  </si>
  <si>
    <t xml:space="preserve">Advantage on saving throws against being charmed, and magic cannot put you to sleep
You have advantage on Intelligence (Investigation) and Wisdom (Insight) checks. </t>
  </si>
  <si>
    <t>Protector Aasimar</t>
  </si>
  <si>
    <t>Ravenite Dragonborn</t>
  </si>
  <si>
    <t>Rock Gnome</t>
  </si>
  <si>
    <t>Scourge Aasimar</t>
  </si>
  <si>
    <t>Sea Elf</t>
  </si>
  <si>
    <t>Shadar-kai</t>
  </si>
  <si>
    <t>Advantage on saving throws against being charmed, and magic cannot put you to sleep. You have resistance to necrotic damage.</t>
  </si>
  <si>
    <t>Simic Hybrid</t>
  </si>
  <si>
    <t>Stout Halfling (Stronghearts)</t>
  </si>
  <si>
    <t>You have advantage on saving throws against being  frightened. You have advantage on saving throws against poison, and resistance against poison damage</t>
  </si>
  <si>
    <t>Swiftstride Shifter</t>
  </si>
  <si>
    <t>Tabaxi</t>
  </si>
  <si>
    <t>Tiefling</t>
  </si>
  <si>
    <t>Tortle</t>
  </si>
  <si>
    <t>You can withdraw into your shell as an action. Until you emerge, you gain a +4 bonus to AC, and you have advantage on strength and constitution saving throws. While in your shell, you are prone, your speed is 0 and can't increase, you have disadvantage on Dexterity saving throws, you can't take reactions, and the only action you can take is a bonus action to emerge from your shell.</t>
  </si>
  <si>
    <t>Triton</t>
  </si>
  <si>
    <t>You have resistance to cold damage, and you ignore any drawbacks caused by a deep underwater environment</t>
  </si>
  <si>
    <t>Veldaken</t>
  </si>
  <si>
    <t xml:space="preserve">You have advantage on all Intelligence, Wisdom, and Charisma saving throws. </t>
  </si>
  <si>
    <t>Verdan</t>
  </si>
  <si>
    <t xml:space="preserve">You have advantage on all Wisdom and Charisma saving throws. </t>
  </si>
  <si>
    <t>Warforged</t>
  </si>
  <si>
    <t>You were created to have remarkable fortitude, represented by the
following benefits
• You have advantage on saving throws
against being poisoned, and you have
resistance to poison damage.
• You are immune to disease.
• You don’t need to eat, drink, or breathe.
• You don't need to sleep and don't suffer the effects of exhaustion due to lack of rest, and magic can't put you to sleep.</t>
  </si>
  <si>
    <t>Water Genasi</t>
  </si>
  <si>
    <t>You have resistance to acid damage</t>
  </si>
  <si>
    <t>Wildhunt Shifter</t>
  </si>
  <si>
    <t>Wood Elf</t>
  </si>
  <si>
    <t>Yuan-Ti Pureblood</t>
  </si>
  <si>
    <t>You have advantage on saving throws against spells and other magical effects. You are also immune to poison damage, and the poisoned condition</t>
  </si>
  <si>
    <t>Dhampir</t>
  </si>
  <si>
    <t>Medium/Small Humanoid</t>
  </si>
  <si>
    <t>Hexblood</t>
  </si>
  <si>
    <t>Reborn</t>
  </si>
  <si>
    <t>Clear Player Data</t>
  </si>
  <si>
    <t>Number of Players</t>
  </si>
  <si>
    <t>Award</t>
  </si>
  <si>
    <t>Search Tables</t>
  </si>
  <si>
    <t>Character Name</t>
  </si>
  <si>
    <t>Exp Until Level Up</t>
  </si>
  <si>
    <t>Current EXP</t>
  </si>
  <si>
    <t>Proficiency Bonus</t>
  </si>
  <si>
    <t>Max HP</t>
  </si>
  <si>
    <t>Current HP</t>
  </si>
  <si>
    <t>Racial Immunities and Resistances</t>
  </si>
  <si>
    <t>Height</t>
  </si>
  <si>
    <t>Effects</t>
  </si>
  <si>
    <t>Concentration</t>
  </si>
  <si>
    <t>Sanity</t>
  </si>
  <si>
    <t>Honor</t>
  </si>
  <si>
    <t>Passive Perception</t>
  </si>
  <si>
    <t>STR</t>
  </si>
  <si>
    <t>DEX</t>
  </si>
  <si>
    <t>CON</t>
  </si>
  <si>
    <t>Initiative Modifier</t>
  </si>
  <si>
    <t>Carrying Capacity</t>
  </si>
  <si>
    <t>Shield</t>
  </si>
  <si>
    <t>Armor Statistics</t>
  </si>
  <si>
    <t>Special Modifiers</t>
  </si>
  <si>
    <t>AC</t>
  </si>
  <si>
    <t xml:space="preserve">Generate Loot          </t>
  </si>
  <si>
    <t>Clear Defeated Enemies</t>
  </si>
  <si>
    <t>Award EXP</t>
  </si>
  <si>
    <t>Creature</t>
  </si>
  <si>
    <t>#</t>
  </si>
  <si>
    <t>Initiative</t>
  </si>
  <si>
    <t>HP Max</t>
  </si>
  <si>
    <t>Wound</t>
  </si>
  <si>
    <t>Unweighted EXP Value</t>
  </si>
  <si>
    <t>Source</t>
  </si>
  <si>
    <t>Small beast</t>
  </si>
  <si>
    <t>Tiny beast</t>
  </si>
  <si>
    <t>-</t>
  </si>
  <si>
    <t>Award Weighted EXP</t>
  </si>
  <si>
    <t>Auto Roll NPC Initiative</t>
  </si>
  <si>
    <t>Auto Roll Player Initiative</t>
  </si>
  <si>
    <t>Individual Exp Thresholds</t>
  </si>
  <si>
    <t>Party Exp Thresholds</t>
  </si>
  <si>
    <t>Encounter Total:</t>
  </si>
  <si>
    <t>Encounter Difficulty:</t>
  </si>
  <si>
    <t>Individual EXP</t>
  </si>
  <si>
    <t>Group EXP</t>
  </si>
  <si>
    <t>% of Total</t>
  </si>
  <si>
    <t>Rat</t>
  </si>
  <si>
    <t>Giant Rat</t>
  </si>
  <si>
    <t>Party</t>
  </si>
  <si>
    <t>Conversions</t>
  </si>
  <si>
    <t>Used</t>
  </si>
  <si>
    <t>Convert</t>
  </si>
  <si>
    <t>Creatures</t>
  </si>
  <si>
    <t>Encounter Name</t>
  </si>
  <si>
    <t>Creature 1</t>
  </si>
  <si>
    <t>Creature 2</t>
  </si>
  <si>
    <t>#2</t>
  </si>
  <si>
    <t>Creature 3</t>
  </si>
  <si>
    <t>#3</t>
  </si>
  <si>
    <t>Creature 4</t>
  </si>
  <si>
    <t>#4</t>
  </si>
  <si>
    <t>Creature 5</t>
  </si>
  <si>
    <t>#5</t>
  </si>
  <si>
    <t>Creature 6</t>
  </si>
  <si>
    <t>#6</t>
  </si>
  <si>
    <t>Creature 7</t>
  </si>
  <si>
    <t>#7</t>
  </si>
  <si>
    <t>Creature 8</t>
  </si>
  <si>
    <t>#8</t>
  </si>
  <si>
    <t>Creature 9</t>
  </si>
  <si>
    <t>#9</t>
  </si>
  <si>
    <t>Creature 10</t>
  </si>
  <si>
    <t>#10</t>
  </si>
  <si>
    <t>Creature 11</t>
  </si>
  <si>
    <t>#11</t>
  </si>
  <si>
    <t>Creature 12</t>
  </si>
  <si>
    <t>#12</t>
  </si>
  <si>
    <t>Creature 13</t>
  </si>
  <si>
    <t>#13</t>
  </si>
  <si>
    <t>Creature 14</t>
  </si>
  <si>
    <t>#14</t>
  </si>
  <si>
    <t>Creature 15</t>
  </si>
  <si>
    <t>#15</t>
  </si>
  <si>
    <t>Creature 16</t>
  </si>
  <si>
    <t>#16</t>
  </si>
  <si>
    <t>Creature 17</t>
  </si>
  <si>
    <t>#17</t>
  </si>
  <si>
    <t>Creature 18</t>
  </si>
  <si>
    <t>#18</t>
  </si>
  <si>
    <t>Creature 19</t>
  </si>
  <si>
    <t>#19</t>
  </si>
  <si>
    <t>Creature 20</t>
  </si>
  <si>
    <t>#20</t>
  </si>
  <si>
    <t>Creature 21</t>
  </si>
  <si>
    <t>#21</t>
  </si>
  <si>
    <t>Creature 22</t>
  </si>
  <si>
    <t>#22</t>
  </si>
  <si>
    <t>Creature 23</t>
  </si>
  <si>
    <t>#23</t>
  </si>
  <si>
    <t>Creature 24</t>
  </si>
  <si>
    <t>#24</t>
  </si>
  <si>
    <t>Creature 25</t>
  </si>
  <si>
    <t>#25</t>
  </si>
  <si>
    <t>Creature 26</t>
  </si>
  <si>
    <t>#26</t>
  </si>
  <si>
    <t>Creature 27</t>
  </si>
  <si>
    <t>#27</t>
  </si>
  <si>
    <t>Creature 28</t>
  </si>
  <si>
    <t>#28</t>
  </si>
  <si>
    <t>Creature 29</t>
  </si>
  <si>
    <t>#29</t>
  </si>
  <si>
    <t>Creature 30</t>
  </si>
  <si>
    <t>#30</t>
  </si>
  <si>
    <t>Common goods</t>
  </si>
  <si>
    <t>Weapons</t>
  </si>
  <si>
    <t>Low Level Humanoid Money Pouches</t>
  </si>
  <si>
    <t>Commonly Carried tems</t>
  </si>
  <si>
    <t>10 GP Gemstones</t>
  </si>
  <si>
    <t>50 GP Gemstones</t>
  </si>
  <si>
    <t>100 GP Gemstones</t>
  </si>
  <si>
    <t>500 GP Gemstones</t>
  </si>
  <si>
    <t>1000 GP Gemstones</t>
  </si>
  <si>
    <t>5000 GP Gemstones</t>
  </si>
  <si>
    <t>25 GP Art Objects</t>
  </si>
  <si>
    <t>250 GP Art Objects</t>
  </si>
  <si>
    <t>750 GP Art Objects</t>
  </si>
  <si>
    <t>2500 GP Art Objects</t>
  </si>
  <si>
    <t>7500 GP Art Object</t>
  </si>
  <si>
    <t>Magic Item Table A</t>
  </si>
  <si>
    <t>Magic Item Table B</t>
  </si>
  <si>
    <t>Magic Item Table C</t>
  </si>
  <si>
    <t>Magic Item Table D</t>
  </si>
  <si>
    <t>Magic Item Table E</t>
  </si>
  <si>
    <t>Magic Item Table F</t>
  </si>
  <si>
    <t>Magic Item Table G</t>
  </si>
  <si>
    <t>Magic Item Table H</t>
  </si>
  <si>
    <t>Magic Item Table I</t>
  </si>
  <si>
    <t>Item</t>
  </si>
  <si>
    <t>% Chance</t>
  </si>
  <si>
    <t>Abacus</t>
  </si>
  <si>
    <t>Battleaxe</t>
  </si>
  <si>
    <t>Pouch with 1-30 cp</t>
  </si>
  <si>
    <t>Azurite (opaque mottled deep blue)</t>
  </si>
  <si>
    <t>Bloodstone (opaque dark gray with red flecks)</t>
  </si>
  <si>
    <t>Amber (transparent watery gold to rich gold)</t>
  </si>
  <si>
    <t>Alexandrite (transparent dark green)</t>
  </si>
  <si>
    <t>Black opal (translucent dark green with black mottling and golden flecks)</t>
  </si>
  <si>
    <t>Black sapphire (translucent lustrous black with glowing highlights)</t>
  </si>
  <si>
    <t>Silver ewer</t>
  </si>
  <si>
    <t>Gold ring set with bloodstones</t>
  </si>
  <si>
    <t>Silver chalice set with moonstones</t>
  </si>
  <si>
    <t>Fine gold chain set with a fire opal</t>
  </si>
  <si>
    <t>Jeweled gold crown</t>
  </si>
  <si>
    <t>Potion of healing</t>
  </si>
  <si>
    <t>Potion of greater healing</t>
  </si>
  <si>
    <t>Potion of superior healing</t>
  </si>
  <si>
    <t>Potion of supreme healing</t>
  </si>
  <si>
    <t>Spell scroll (8th level)</t>
  </si>
  <si>
    <t>Weapon, +1</t>
  </si>
  <si>
    <t>Weapon, +2</t>
  </si>
  <si>
    <t>Weapon, +3</t>
  </si>
  <si>
    <t>Defender</t>
  </si>
  <si>
    <t>Acid (vial)</t>
  </si>
  <si>
    <t>Flail</t>
  </si>
  <si>
    <t>Pouch with 1-10 sp</t>
  </si>
  <si>
    <t>Banded agate (translucent striped brown, blue, white, or red)</t>
  </si>
  <si>
    <t>Carnelian (opaque orange to red-brown)</t>
  </si>
  <si>
    <t>Amethyst (transparent deep purple)</t>
  </si>
  <si>
    <t>Aquamarine (transparent pale blue-green)</t>
  </si>
  <si>
    <t>Blue sapphire (transparent blue-white to medium blue)</t>
  </si>
  <si>
    <t>Diamond (transparent blue-white, canary, pink, brown, or blue)</t>
  </si>
  <si>
    <t>Carved bone statuette</t>
  </si>
  <si>
    <t>Carved ivory statuette</t>
  </si>
  <si>
    <t>Silver-plated steellongsword with jet set in hilt</t>
  </si>
  <si>
    <t>Old masterpiece painting</t>
  </si>
  <si>
    <t>Jeweled platinum ring</t>
  </si>
  <si>
    <t>Spell scroll (cantrip)</t>
  </si>
  <si>
    <t>Potion of fire breath</t>
  </si>
  <si>
    <t>Spell scroll (4th level)</t>
  </si>
  <si>
    <t>Potion of invisibility</t>
  </si>
  <si>
    <t>Potion of storm giant strength</t>
  </si>
  <si>
    <t>Shield,+ 1</t>
  </si>
  <si>
    <t>Bronze griffon</t>
  </si>
  <si>
    <t>Amulet of the planes</t>
  </si>
  <si>
    <t>Hammer of thunderbolts</t>
  </si>
  <si>
    <t>Alchemist's fire (Flask)</t>
  </si>
  <si>
    <t>Glaive</t>
  </si>
  <si>
    <t>Pouch with 1-3 ep</t>
  </si>
  <si>
    <t>Blue quartz (transparent pale blue)</t>
  </si>
  <si>
    <t>Chalcedony (opaque white)</t>
  </si>
  <si>
    <t>Chrysoberyl (transparent yellow-green to pale
green)</t>
  </si>
  <si>
    <t>Black pearl (opaque pure black)</t>
  </si>
  <si>
    <t>Emerald (transparent deep bright green)</t>
  </si>
  <si>
    <t>Jacinth (transparent fiery orange)</t>
  </si>
  <si>
    <t>Small gold bracelet</t>
  </si>
  <si>
    <t>Large gold bracelet</t>
  </si>
  <si>
    <t>Carved harp of exotic wood with ivory inlay and zircon gems</t>
  </si>
  <si>
    <t>Embroidered silk and velvet mantle set with numerous moonstones</t>
  </si>
  <si>
    <t>Small gold statuette set with rubies</t>
  </si>
  <si>
    <t>Potion of climbing</t>
  </si>
  <si>
    <t>Potion of resistance</t>
  </si>
  <si>
    <t>Ammunition, +2</t>
  </si>
  <si>
    <t>Potion of speed</t>
  </si>
  <si>
    <t>Sentinel shield</t>
  </si>
  <si>
    <t>Ebony fly</t>
  </si>
  <si>
    <t>Carpet of flying</t>
  </si>
  <si>
    <t>Luck Blade</t>
  </si>
  <si>
    <t>Amulet</t>
  </si>
  <si>
    <t>Greataxe</t>
  </si>
  <si>
    <t>Pouch with 1-5 gp</t>
  </si>
  <si>
    <t>Eye agate (translucent circles of gray, white, brown, blue, or green)</t>
  </si>
  <si>
    <t>Chrysoprase (translucent green)</t>
  </si>
  <si>
    <t>Coral (opaque crimson)</t>
  </si>
  <si>
    <t>Blue spinel (transparent deep blue)</t>
  </si>
  <si>
    <t>Fire opal (translucent fiery red)</t>
  </si>
  <si>
    <t>Ruby (transparent clear red to deep crimson)</t>
  </si>
  <si>
    <t>Cloth-of-gold vestments</t>
  </si>
  <si>
    <t>Silver necklace with a gemstone pendant</t>
  </si>
  <si>
    <t>Small gold idol</t>
  </si>
  <si>
    <t>Platinum bracelet set with a sapphire</t>
  </si>
  <si>
    <t>Gold cup set with emeralds</t>
  </si>
  <si>
    <t>Spell scroll (1st level)</t>
  </si>
  <si>
    <t>Ammunition, +1</t>
  </si>
  <si>
    <t>Potion of clairvoyance</t>
  </si>
  <si>
    <t>Spell scroll (6th level)</t>
  </si>
  <si>
    <t>Spell scroll (9st level)</t>
  </si>
  <si>
    <t>Amulet of proof against detection and location</t>
  </si>
  <si>
    <t>Golden lions</t>
  </si>
  <si>
    <t>Crystal ball (very rare version)</t>
  </si>
  <si>
    <t>Sword of answering</t>
  </si>
  <si>
    <t>Antitoxin (vial)</t>
  </si>
  <si>
    <t>Greatsword</t>
  </si>
  <si>
    <t>Pouch with 1-2 pp</t>
  </si>
  <si>
    <t>Hematite (opaque gray-black)</t>
  </si>
  <si>
    <t>Citrine (transparent pale yellow-brown)</t>
  </si>
  <si>
    <t xml:space="preserve">Garnet (transparent red, brown-green, or violet) </t>
  </si>
  <si>
    <t>Peridot (transparent rich olive green)</t>
  </si>
  <si>
    <t>Opal (translucent pale blue with green and golden mottling)</t>
  </si>
  <si>
    <t>Black velvet mask stitched with silver thread</t>
  </si>
  <si>
    <t>Bronze crown</t>
  </si>
  <si>
    <t>Gold dragon comb set with red garnets as eyes</t>
  </si>
  <si>
    <t>Embroidered glove set with jewel chips</t>
  </si>
  <si>
    <t>Gold jewelry box with platinum filigree</t>
  </si>
  <si>
    <t>Spell scroll (2nd level)</t>
  </si>
  <si>
    <t>Potion of animal friendship</t>
  </si>
  <si>
    <t>Potion of diminution</t>
  </si>
  <si>
    <t>Spell scroll (7th level)</t>
  </si>
  <si>
    <t>Universal solvent</t>
  </si>
  <si>
    <t>Boots of elvenkind</t>
  </si>
  <si>
    <t>Ivory goats</t>
  </si>
  <si>
    <t>Ring of regeneration</t>
  </si>
  <si>
    <t>Holy avenger</t>
  </si>
  <si>
    <t>Backpack</t>
  </si>
  <si>
    <t>Halberd</t>
  </si>
  <si>
    <t>Ball bearings (bag of 1,000)</t>
  </si>
  <si>
    <t>Lapis lazuli (opaque light and dark blue with yellow flecks)</t>
  </si>
  <si>
    <t>Jasper (opaque blue, black, or brown)</t>
  </si>
  <si>
    <t>jade (translucent light green, deep green , or white)</t>
  </si>
  <si>
    <t>Topaz (transparent golden yellow)</t>
  </si>
  <si>
    <t>Star ruby (translucent ruby with white star-shaped center)</t>
  </si>
  <si>
    <t>Copper chalice with silver filigree</t>
  </si>
  <si>
    <t>Silk robe with gold embroidery</t>
  </si>
  <si>
    <t>Bottle stopper cork embossed with gold leaf and set with amethysts</t>
  </si>
  <si>
    <t>Jeweled anklet</t>
  </si>
  <si>
    <t>Painted gold child's sarcophagus</t>
  </si>
  <si>
    <t>Potion of hill giant strength</t>
  </si>
  <si>
    <t>Potion of gaseous form</t>
  </si>
  <si>
    <t>Ammunition, +3</t>
  </si>
  <si>
    <t>Arrow of slaying</t>
  </si>
  <si>
    <t>Boots of striding and springing</t>
  </si>
  <si>
    <t>Marble elephant</t>
  </si>
  <si>
    <t>Ring of shooting stars</t>
  </si>
  <si>
    <t>Ring of djinni summoning</t>
  </si>
  <si>
    <t>Lance</t>
  </si>
  <si>
    <t>Bell</t>
  </si>
  <si>
    <t>Malachite (opaque striated light and dark green)</t>
  </si>
  <si>
    <t>Moonstone (translucent white with pale blue glow)</t>
  </si>
  <si>
    <t>jet (opaque deep black)</t>
  </si>
  <si>
    <t>Star sapphire (translucent blue sapphire with white star-shaped center)</t>
  </si>
  <si>
    <t>Pair of engraved bone dice</t>
  </si>
  <si>
    <t>Large well-made tapestry</t>
  </si>
  <si>
    <t>Ceremonial electrum dagger with a black pearl in the pommel</t>
  </si>
  <si>
    <t>Gold music box</t>
  </si>
  <si>
    <t>Jade game board with solid gold playing pieces</t>
  </si>
  <si>
    <t>Bag of holding</t>
  </si>
  <si>
    <t>Potion of growth</t>
  </si>
  <si>
    <t>Potion of frost giant strength</t>
  </si>
  <si>
    <t>Oil of sharpness</t>
  </si>
  <si>
    <t>Sovereign glue</t>
  </si>
  <si>
    <t>Bracers of archery</t>
  </si>
  <si>
    <t>6-7: Onyx dog</t>
  </si>
  <si>
    <t>Ring of telekinesis</t>
  </si>
  <si>
    <t>Ring of invisibility</t>
  </si>
  <si>
    <t>Barrel</t>
  </si>
  <si>
    <t>Longsword</t>
  </si>
  <si>
    <t>Block and tackle</t>
  </si>
  <si>
    <t>Moss agate (translucent pink or yellow-white with mossy gray or green markings)</t>
  </si>
  <si>
    <t>Onyx (opaque bands of black and white, or pure black or white)</t>
  </si>
  <si>
    <t>Pearl (opaque lustrous white , yellow, or pink)</t>
  </si>
  <si>
    <t>Yellow sapphire (transparent fiery yellow or yellow green)</t>
  </si>
  <si>
    <t>Small mirror set in a painted wooden frame</t>
  </si>
  <si>
    <t>Brass mug with jade inlay</t>
  </si>
  <si>
    <t>Silver and gold brooch</t>
  </si>
  <si>
    <t>Gold circlet set with four aquamarines</t>
  </si>
  <si>
    <t>Bejeweled ivory drinking horn with gold filigree</t>
  </si>
  <si>
    <t>Driftglobe</t>
  </si>
  <si>
    <t>Potion of water breathing</t>
  </si>
  <si>
    <t>Potion of stone giant strength</t>
  </si>
  <si>
    <t>Potion of flying</t>
  </si>
  <si>
    <t>Brooch of shielding</t>
  </si>
  <si>
    <t>Serpentine owl</t>
  </si>
  <si>
    <t>Robe of scintillating colors</t>
  </si>
  <si>
    <t>Ring of spell turning</t>
  </si>
  <si>
    <t>Basket</t>
  </si>
  <si>
    <t>Maul</t>
  </si>
  <si>
    <t>Book</t>
  </si>
  <si>
    <t>Obsidian (opaque black)</t>
  </si>
  <si>
    <t>Quartz (transparent white, smoky gray, or yellow)</t>
  </si>
  <si>
    <t>Spinel (transparent red, red-brown, or deep green)</t>
  </si>
  <si>
    <t>Embroidered silk handkerchief</t>
  </si>
  <si>
    <t>Box of turquoise animal figurines</t>
  </si>
  <si>
    <t>Obsidian statuette with gold fittings and inlay</t>
  </si>
  <si>
    <t>Eye patch with a mock eye set in blue sapphire andmoonstone</t>
  </si>
  <si>
    <t>Potion of heroism</t>
  </si>
  <si>
    <t>Potion of cloud giant strength</t>
  </si>
  <si>
    <t>Broom of flying</t>
  </si>
  <si>
    <t>Adamantine armor (breastplate)</t>
  </si>
  <si>
    <t>Robe of stars</t>
  </si>
  <si>
    <t>Rod of lordly might</t>
  </si>
  <si>
    <t>Bedroll</t>
  </si>
  <si>
    <t>Morningstar</t>
  </si>
  <si>
    <t>Bottle, glass</t>
  </si>
  <si>
    <t>Rhodochrosite (opaque light pink)</t>
  </si>
  <si>
    <t>Sardonyx (opaque bands of red and white)</t>
  </si>
  <si>
    <t>Tourmaline (transparent pale green , blue, brown , or red)</t>
  </si>
  <si>
    <t>Gold locket with a painted portrait inside</t>
  </si>
  <si>
    <t>Gold bird cage with electrum filigree</t>
  </si>
  <si>
    <t>Painted gold war mask</t>
  </si>
  <si>
    <t>A necklace string of small pink pearls</t>
  </si>
  <si>
    <t>Spell scroll (3rd level)</t>
  </si>
  <si>
    <t>Potion of invulnerability</t>
  </si>
  <si>
    <t>Potion of longevity</t>
  </si>
  <si>
    <t>Cloak of elvenkind</t>
  </si>
  <si>
    <t>Adamantine armor (splint)</t>
  </si>
  <si>
    <t>Rod of absorption</t>
  </si>
  <si>
    <t>Vorpal sword</t>
  </si>
  <si>
    <t>Pike</t>
  </si>
  <si>
    <t>Caltrops (bag of 20)</t>
  </si>
  <si>
    <t>Tiger eye (translucent brown with golden center)</t>
  </si>
  <si>
    <t>Star rose quartz (translucent rosy stone with white star-shaped center)</t>
  </si>
  <si>
    <t>Potion of mind reading</t>
  </si>
  <si>
    <t>Potion of vitality</t>
  </si>
  <si>
    <t>Cloak of protection</t>
  </si>
  <si>
    <t>Amulet of health</t>
  </si>
  <si>
    <t>Rod of alertness</t>
  </si>
  <si>
    <t>Belt of cloud giant strength</t>
  </si>
  <si>
    <t>Blanket</t>
  </si>
  <si>
    <t>Rapier</t>
  </si>
  <si>
    <t>Candle</t>
  </si>
  <si>
    <t>Turquoise (opaque light blue-green)</t>
  </si>
  <si>
    <t>Zircon (transparent pale blue-green)</t>
  </si>
  <si>
    <t>Keoghtom's ointment</t>
  </si>
  <si>
    <t>Spell scroll (5th level)</t>
  </si>
  <si>
    <t>Gauntlets of ogre power</t>
  </si>
  <si>
    <t>Armor of vulnerability</t>
  </si>
  <si>
    <t>Rod of security</t>
  </si>
  <si>
    <t>Armor, +2 breastplate</t>
  </si>
  <si>
    <t>Scimitar</t>
  </si>
  <si>
    <t>Sheild</t>
  </si>
  <si>
    <t>Case, map or scroll</t>
  </si>
  <si>
    <t>Oil of slipperiness</t>
  </si>
  <si>
    <t>Elixir of health</t>
  </si>
  <si>
    <t>Horseshoes of a zephyr</t>
  </si>
  <si>
    <t>Hat of disguise</t>
  </si>
  <si>
    <t>Arrow-catching shield</t>
  </si>
  <si>
    <t>Rod of the pact keeper, +3</t>
  </si>
  <si>
    <t>Armor, +3 chain mail</t>
  </si>
  <si>
    <t>Shortsword</t>
  </si>
  <si>
    <t>Chalk (1 piece)</t>
  </si>
  <si>
    <t>Dust of disappearance</t>
  </si>
  <si>
    <t>Oil of etherealness</t>
  </si>
  <si>
    <t>Nolzur's marvelous pigments</t>
  </si>
  <si>
    <t>Javelin of lightning</t>
  </si>
  <si>
    <t>Belt of dwarvenkind</t>
  </si>
  <si>
    <t>Scimitar of speed</t>
  </si>
  <si>
    <t>Armor, +3 chain shirt</t>
  </si>
  <si>
    <t>Trident</t>
  </si>
  <si>
    <t>Climber's kit</t>
  </si>
  <si>
    <t>Dust of dryness</t>
  </si>
  <si>
    <t>Potion of fire giant strength</t>
  </si>
  <si>
    <t>Bag of devouring</t>
  </si>
  <si>
    <t>Pearl of power</t>
  </si>
  <si>
    <t>Belt of hill giant strength</t>
  </si>
  <si>
    <t>Shield, +3</t>
  </si>
  <si>
    <t>Cloak of invisibility</t>
  </si>
  <si>
    <t>Bucket</t>
  </si>
  <si>
    <t>War Pick</t>
  </si>
  <si>
    <t>Crowbar</t>
  </si>
  <si>
    <t>Dust of sneezing and choking</t>
  </si>
  <si>
    <t>Quaal's feather token</t>
  </si>
  <si>
    <t>Portable hole</t>
  </si>
  <si>
    <t>Rod of the pact keeper, + 1</t>
  </si>
  <si>
    <t>Berserker axe</t>
  </si>
  <si>
    <t>Staff of fire</t>
  </si>
  <si>
    <t>Crystal ball (legendary version)</t>
  </si>
  <si>
    <t>Warhammer</t>
  </si>
  <si>
    <t>Emblem</t>
  </si>
  <si>
    <t>Elemental gem</t>
  </si>
  <si>
    <t>Scroll of protection</t>
  </si>
  <si>
    <t>Slippers of spider climbing</t>
  </si>
  <si>
    <t>Boots of levitation</t>
  </si>
  <si>
    <t>Staff of frost</t>
  </si>
  <si>
    <t>Armor, + 1 half plate</t>
  </si>
  <si>
    <t>Whip</t>
  </si>
  <si>
    <t>Fishing tackle</t>
  </si>
  <si>
    <t>Philter of love</t>
  </si>
  <si>
    <t>Bag of beans</t>
  </si>
  <si>
    <t>Staff of the adder</t>
  </si>
  <si>
    <t>Boots of speed</t>
  </si>
  <si>
    <t>Staff of power</t>
  </si>
  <si>
    <t>Iron flask</t>
  </si>
  <si>
    <t>Case, crossbow bolt</t>
  </si>
  <si>
    <t>Blowgun</t>
  </si>
  <si>
    <t>Flask or tankard</t>
  </si>
  <si>
    <t>Alchemy jug</t>
  </si>
  <si>
    <t>Bead of force</t>
  </si>
  <si>
    <t>Staff of the python</t>
  </si>
  <si>
    <t>Bowl of commanding water elementals</t>
  </si>
  <si>
    <t>Staff of striking</t>
  </si>
  <si>
    <t>Armor, +3 leather</t>
  </si>
  <si>
    <t>Crossbow, hand</t>
  </si>
  <si>
    <t>Grappling hook</t>
  </si>
  <si>
    <t>Cap of water breathing</t>
  </si>
  <si>
    <t>Chime of opening</t>
  </si>
  <si>
    <t>Sword of vengeance</t>
  </si>
  <si>
    <t>Bracers of defense</t>
  </si>
  <si>
    <t>Staff of thunder and lightning</t>
  </si>
  <si>
    <t>Armor, +1 plate</t>
  </si>
  <si>
    <t>Chain (10 feet)</t>
  </si>
  <si>
    <t>Crossbow, heavy</t>
  </si>
  <si>
    <t>Hammer</t>
  </si>
  <si>
    <t>Cloak of the manta ray</t>
  </si>
  <si>
    <t>Decanter of endless water</t>
  </si>
  <si>
    <t>Trident of fish command</t>
  </si>
  <si>
    <t>Brazier of commanding fire elementals</t>
  </si>
  <si>
    <t>Sword of sharpnes</t>
  </si>
  <si>
    <t>Robe of the archmagi</t>
  </si>
  <si>
    <t>Longbow</t>
  </si>
  <si>
    <t>Hammer, sledge</t>
  </si>
  <si>
    <t>Eyes of minute seeing</t>
  </si>
  <si>
    <t>Wand of magic missiles</t>
  </si>
  <si>
    <t>Cape of the mountebank</t>
  </si>
  <si>
    <t>Wand of polymorph</t>
  </si>
  <si>
    <t>Rod of resurrection</t>
  </si>
  <si>
    <t>Chest</t>
  </si>
  <si>
    <t>Net</t>
  </si>
  <si>
    <t>Healer's kit</t>
  </si>
  <si>
    <t>Goggles of night</t>
  </si>
  <si>
    <t>Folding boat</t>
  </si>
  <si>
    <t>Wand of the war mage, + 1</t>
  </si>
  <si>
    <t>Censer of controlling air elementals</t>
  </si>
  <si>
    <t>Wand of the war mage, + 3</t>
  </si>
  <si>
    <t>Armor, +1 scale mail</t>
  </si>
  <si>
    <t>Double-bladed Scimitar</t>
  </si>
  <si>
    <t>Holy water (flask)</t>
  </si>
  <si>
    <t>Helm of comprehending languages</t>
  </si>
  <si>
    <t>Heward's handy haversack</t>
  </si>
  <si>
    <t>Wand of web</t>
  </si>
  <si>
    <t>Armor, +1 chain mail</t>
  </si>
  <si>
    <t>Adamantine armor (half plate)</t>
  </si>
  <si>
    <t>Scarab of protection</t>
  </si>
  <si>
    <t>Component pouch</t>
  </si>
  <si>
    <t>Club</t>
  </si>
  <si>
    <t>Hourglass</t>
  </si>
  <si>
    <t>Immovable rod</t>
  </si>
  <si>
    <t>Horseshoes of speed</t>
  </si>
  <si>
    <t>Weapon of warning</t>
  </si>
  <si>
    <t>Armor of resistance (chain mail)</t>
  </si>
  <si>
    <t>Adamantine armor (plate)</t>
  </si>
  <si>
    <t>Armor, +2 splint</t>
  </si>
  <si>
    <t>Dagger</t>
  </si>
  <si>
    <t>Hunting trap</t>
  </si>
  <si>
    <t>Lantern of revealing</t>
  </si>
  <si>
    <t>Necklace of fireballs</t>
  </si>
  <si>
    <t>Adamantine armor (chain mail)</t>
  </si>
  <si>
    <t>Armor of resistance (chain shirt)</t>
  </si>
  <si>
    <t>Animated shield</t>
  </si>
  <si>
    <t>Armor, +2 studded leather</t>
  </si>
  <si>
    <t>Greatclub</t>
  </si>
  <si>
    <t>Ink (1 ounce bottle)</t>
  </si>
  <si>
    <t>Mariner's armor</t>
  </si>
  <si>
    <t>Periapt of health</t>
  </si>
  <si>
    <t>Adamantine armor (chain shirt)</t>
  </si>
  <si>
    <t>Armor,+ 1 chain shirt</t>
  </si>
  <si>
    <t>Belt of fire giant strength</t>
  </si>
  <si>
    <t>Well of many worlds</t>
  </si>
  <si>
    <t>Handaxe</t>
  </si>
  <si>
    <t>Ink pen</t>
  </si>
  <si>
    <t>Mithral armor</t>
  </si>
  <si>
    <t>Sending Stones</t>
  </si>
  <si>
    <t>Adamantine armor (scale mail)</t>
  </si>
  <si>
    <t>Cloak of displacement</t>
  </si>
  <si>
    <t>Belt of frost (or stone) giant strength</t>
  </si>
  <si>
    <t>Armor, +2 half plate</t>
  </si>
  <si>
    <t>Javelin</t>
  </si>
  <si>
    <t>Lamp</t>
  </si>
  <si>
    <t>Potion of poison</t>
  </si>
  <si>
    <t>Bag of tricks (gray)</t>
  </si>
  <si>
    <t>Cloak of the bat</t>
  </si>
  <si>
    <t>Armor, + 1 breastplate</t>
  </si>
  <si>
    <t>Armor, +2 plate</t>
  </si>
  <si>
    <t>Foci pouch</t>
  </si>
  <si>
    <t>Light Hammer</t>
  </si>
  <si>
    <t>Lantern, bullseye</t>
  </si>
  <si>
    <t>Ring of swimming</t>
  </si>
  <si>
    <t>Bag of tricks (rust)</t>
  </si>
  <si>
    <t>Cube of force</t>
  </si>
  <si>
    <t>Armor of resistance (breastplate)</t>
  </si>
  <si>
    <t>Armor, +3 studded leather</t>
  </si>
  <si>
    <t>Mace</t>
  </si>
  <si>
    <t>Lantern, hooded</t>
  </si>
  <si>
    <t>Robe of useful items</t>
  </si>
  <si>
    <t>Bag of tricks (tan)</t>
  </si>
  <si>
    <t>Daern's instant fortress</t>
  </si>
  <si>
    <t>Candle of invocation</t>
  </si>
  <si>
    <t>Armor, +3 breastplate</t>
  </si>
  <si>
    <t>Quarterstaff</t>
  </si>
  <si>
    <t>Lock</t>
  </si>
  <si>
    <t>Rope of climbing</t>
  </si>
  <si>
    <t>Boots of the winterlands</t>
  </si>
  <si>
    <t>Dagger of venom</t>
  </si>
  <si>
    <t>Armor, +2 chain mail</t>
  </si>
  <si>
    <t>Armor, +3 splint</t>
  </si>
  <si>
    <t>Sickle</t>
  </si>
  <si>
    <t>Magnifying glass</t>
  </si>
  <si>
    <t>Saddle of the cavalier</t>
  </si>
  <si>
    <t>Circlet of blasting</t>
  </si>
  <si>
    <t>Dimensional shackles</t>
  </si>
  <si>
    <t>Armor, +2 chain shirt</t>
  </si>
  <si>
    <t>Armor, +3 half plate</t>
  </si>
  <si>
    <t>Spear</t>
  </si>
  <si>
    <t>Manacles</t>
  </si>
  <si>
    <t>Wand of magic detection</t>
  </si>
  <si>
    <t>Deck of illusions</t>
  </si>
  <si>
    <t>Dragon slayer</t>
  </si>
  <si>
    <t>Cloak of arachnida</t>
  </si>
  <si>
    <t>Armor, +3 plate</t>
  </si>
  <si>
    <t>Crossbow, light</t>
  </si>
  <si>
    <t>Mess kit</t>
  </si>
  <si>
    <t>Wand of secrets</t>
  </si>
  <si>
    <t>Eversmoking bottle</t>
  </si>
  <si>
    <t>Elven chain</t>
  </si>
  <si>
    <t>Dancing sword</t>
  </si>
  <si>
    <t>Apparatus of Kwalish</t>
  </si>
  <si>
    <t>Dart</t>
  </si>
  <si>
    <t>Mirror, steel</t>
  </si>
  <si>
    <t>Eyes of charming</t>
  </si>
  <si>
    <t>Flame tongue</t>
  </si>
  <si>
    <t>Demon armor</t>
  </si>
  <si>
    <t>Armor of invulnerability</t>
  </si>
  <si>
    <t>Shortbow</t>
  </si>
  <si>
    <t>Oil (flask)</t>
  </si>
  <si>
    <t>Eyes of the eagle</t>
  </si>
  <si>
    <t>Gem of seeing</t>
  </si>
  <si>
    <t>Dragon scale mail</t>
  </si>
  <si>
    <t>Belt of storm giant strength</t>
  </si>
  <si>
    <t>Sling</t>
  </si>
  <si>
    <t>Paper (one sheet)</t>
  </si>
  <si>
    <t>Figurine of wondrous power (silver raven)</t>
  </si>
  <si>
    <t>Giant slayer</t>
  </si>
  <si>
    <t>Dwarven plate</t>
  </si>
  <si>
    <t>Cubic gate</t>
  </si>
  <si>
    <t>Parchment (one sheet)</t>
  </si>
  <si>
    <t>Gem of brightness</t>
  </si>
  <si>
    <t>Clamoured studded leather</t>
  </si>
  <si>
    <t>Dwarven thrower</t>
  </si>
  <si>
    <t>Deck of many things</t>
  </si>
  <si>
    <t>Jug or pitcher</t>
  </si>
  <si>
    <t>Perfume (vial)</t>
  </si>
  <si>
    <t>Gloves of missile snaring</t>
  </si>
  <si>
    <t>Helm of teleportation</t>
  </si>
  <si>
    <t>Efreeti bottle</t>
  </si>
  <si>
    <t>Efreeti chain</t>
  </si>
  <si>
    <t>Ladder (10-foot)</t>
  </si>
  <si>
    <t>Pick, miner's</t>
  </si>
  <si>
    <t>Gloves of swimming and climbing</t>
  </si>
  <si>
    <t>Horn of blasting</t>
  </si>
  <si>
    <t>Figurine of wondrous power (obsidian steed)</t>
  </si>
  <si>
    <t>Armor of resistance (half plate)</t>
  </si>
  <si>
    <t>Piton</t>
  </si>
  <si>
    <t>Gloves of thievery</t>
  </si>
  <si>
    <t>Horn of Valhalla (silver or brass)</t>
  </si>
  <si>
    <t>Frost brand</t>
  </si>
  <si>
    <t>Horn ofValhalla (iron)</t>
  </si>
  <si>
    <t>Poison, basic (vial)</t>
  </si>
  <si>
    <t>Headband of intellect</t>
  </si>
  <si>
    <t>Instrument of the bards (Canaithmandolin)</t>
  </si>
  <si>
    <t>Helm of brilliance</t>
  </si>
  <si>
    <t>Instrument of the bards (OIIamh harp)</t>
  </si>
  <si>
    <t>Helm of telepathy</t>
  </si>
  <si>
    <t>Instrument ofthe bards (Cii lyre)</t>
  </si>
  <si>
    <t>Horn ofValhalla (bronze)</t>
  </si>
  <si>
    <t>loun stone (greater absorption)</t>
  </si>
  <si>
    <t>Pouch</t>
  </si>
  <si>
    <t>Instrument of the bards (Doss lute)</t>
  </si>
  <si>
    <t>loun stone (awareness)</t>
  </si>
  <si>
    <t>Instrument of the bards (Anstruthharp)</t>
  </si>
  <si>
    <t>loun stone (mastery)</t>
  </si>
  <si>
    <t>Quiver</t>
  </si>
  <si>
    <t>Instrument of the bards (Fochlucan bandore)</t>
  </si>
  <si>
    <t>loun stone (protection)</t>
  </si>
  <si>
    <t>loun stone (absorption)</t>
  </si>
  <si>
    <t>loun stone (regeneration)</t>
  </si>
  <si>
    <t>Rations (1 day)</t>
  </si>
  <si>
    <t>Instrument of the bards (Mac-Fuimidh cittern)</t>
  </si>
  <si>
    <t>loun stone (reserve)</t>
  </si>
  <si>
    <t>loun stone (agility)</t>
  </si>
  <si>
    <t>Plate armor of etherealness</t>
  </si>
  <si>
    <t>Rope, hempen (50 feet)</t>
  </si>
  <si>
    <t>Medallion of thoughts</t>
  </si>
  <si>
    <t>loun stone (sustenance)</t>
  </si>
  <si>
    <t>loun stone (fortitude)</t>
  </si>
  <si>
    <t>Plate armor of resistance</t>
  </si>
  <si>
    <t>Rope, silk (50 feet)</t>
  </si>
  <si>
    <t>Necklace of adaptation</t>
  </si>
  <si>
    <t>Iron bands of Bilarro</t>
  </si>
  <si>
    <t>loun stone (insight)</t>
  </si>
  <si>
    <t>Ring of air elemental command</t>
  </si>
  <si>
    <t>Sack</t>
  </si>
  <si>
    <t>Periapt of wound closure</t>
  </si>
  <si>
    <t>Armor, + 1 leather</t>
  </si>
  <si>
    <t>loun stone (intellect)</t>
  </si>
  <si>
    <t>Ring of earthelemental command</t>
  </si>
  <si>
    <t>Scale merchant's</t>
  </si>
  <si>
    <t>Pipes of haunting</t>
  </si>
  <si>
    <t>Armor of resistance (leather)</t>
  </si>
  <si>
    <t>loun stone (leadership)</t>
  </si>
  <si>
    <t>Ring of fire elemental command</t>
  </si>
  <si>
    <t>Sealing wax</t>
  </si>
  <si>
    <t>Pipes of the sewers</t>
  </si>
  <si>
    <t>Mace of disruption</t>
  </si>
  <si>
    <t>loun stone (strength)</t>
  </si>
  <si>
    <t>Ring of three wishes</t>
  </si>
  <si>
    <t>Shovel</t>
  </si>
  <si>
    <t>Ring of jumping</t>
  </si>
  <si>
    <t>Mace of smiting</t>
  </si>
  <si>
    <t>Armor, +2 leather</t>
  </si>
  <si>
    <t>Ring of water elemental command</t>
  </si>
  <si>
    <t>Signal whistle</t>
  </si>
  <si>
    <t>Ring of mind shielding</t>
  </si>
  <si>
    <t>Mace of terror</t>
  </si>
  <si>
    <t>Manual of bodily health</t>
  </si>
  <si>
    <t>Sphere of annihilation</t>
  </si>
  <si>
    <t>Signet ring</t>
  </si>
  <si>
    <t>Ring of warmth</t>
  </si>
  <si>
    <t>Mantle of spell resistance</t>
  </si>
  <si>
    <t>Manual of gainful exercise</t>
  </si>
  <si>
    <t>Talisman of pure good</t>
  </si>
  <si>
    <t>Soap</t>
  </si>
  <si>
    <t>Ring of water walking</t>
  </si>
  <si>
    <t>Necklace of prayer beads</t>
  </si>
  <si>
    <t>Manual of golems</t>
  </si>
  <si>
    <t>Talisman of the sphere</t>
  </si>
  <si>
    <t>Pole (10-foot)</t>
  </si>
  <si>
    <t>Spikes, iron (10)</t>
  </si>
  <si>
    <t>Quiver of Ehlonna</t>
  </si>
  <si>
    <t>Periapt of proof against poison</t>
  </si>
  <si>
    <t>Manual of quickness of action</t>
  </si>
  <si>
    <t>Talisman of ultimate evil</t>
  </si>
  <si>
    <t>Pot, iron</t>
  </si>
  <si>
    <t>Spyglass</t>
  </si>
  <si>
    <t>Stone of good luck</t>
  </si>
  <si>
    <t>Ring of animal influence</t>
  </si>
  <si>
    <t>Mirror of life trapping</t>
  </si>
  <si>
    <t>Tome of the stilled tongue</t>
  </si>
  <si>
    <t>Tent, two-person</t>
  </si>
  <si>
    <t>Wind fan</t>
  </si>
  <si>
    <t>Ring of evasion</t>
  </si>
  <si>
    <t>Nine lives stealer</t>
  </si>
  <si>
    <t>Tinderbox</t>
  </si>
  <si>
    <t>Winged boots</t>
  </si>
  <si>
    <t>Ring of feather falling</t>
  </si>
  <si>
    <t>Oathbow</t>
  </si>
  <si>
    <t>Torch</t>
  </si>
  <si>
    <t>Ring of free action</t>
  </si>
  <si>
    <t>Armor, +2 scale mail</t>
  </si>
  <si>
    <t>Ram, portable</t>
  </si>
  <si>
    <t>Vial</t>
  </si>
  <si>
    <t>Ring of protection</t>
  </si>
  <si>
    <t>Spellguard shield</t>
  </si>
  <si>
    <t>Waterskin</t>
  </si>
  <si>
    <t>Ring of resistance</t>
  </si>
  <si>
    <t>Armor, + 1 splint</t>
  </si>
  <si>
    <t>Whetstone</t>
  </si>
  <si>
    <t>Ring of spell storing</t>
  </si>
  <si>
    <t>Armor of resistance (splint)</t>
  </si>
  <si>
    <t>Ring of the ram</t>
  </si>
  <si>
    <t>Armor, + 1 studded leather</t>
  </si>
  <si>
    <t>Ring of X-ray vision</t>
  </si>
  <si>
    <t>Armor of resistance (studded leather)</t>
  </si>
  <si>
    <t>Robe of eyes</t>
  </si>
  <si>
    <t>Tome of clear thought</t>
  </si>
  <si>
    <t>Rod of rulership</t>
  </si>
  <si>
    <t>Tome of leadership and influence</t>
  </si>
  <si>
    <t>Rod of the pact keeper, +2</t>
  </si>
  <si>
    <t>Tome of understanding</t>
  </si>
  <si>
    <t>Rope of entanglement</t>
  </si>
  <si>
    <t>Armor of resistance (scale mail)</t>
  </si>
  <si>
    <t>Spellbook</t>
  </si>
  <si>
    <t>Shield, +2</t>
  </si>
  <si>
    <t>Shield of missile attraction</t>
  </si>
  <si>
    <t>Staff of charming</t>
  </si>
  <si>
    <t>Staff of healing</t>
  </si>
  <si>
    <t>Staff of swarming insects</t>
  </si>
  <si>
    <t>Staff of the woodlands</t>
  </si>
  <si>
    <t>Staff of withering</t>
  </si>
  <si>
    <t>Stone of controlling earthelementals</t>
  </si>
  <si>
    <t>Sun blade</t>
  </si>
  <si>
    <t>Sword of life stealing</t>
  </si>
  <si>
    <t>Sword of wounding</t>
  </si>
  <si>
    <t>Tentacle rod</t>
  </si>
  <si>
    <t>Vicious weapon</t>
  </si>
  <si>
    <t>Wand of binding</t>
  </si>
  <si>
    <t>Wand of enemy detection</t>
  </si>
  <si>
    <t>Wand of fear</t>
  </si>
  <si>
    <t>Wand of fireballs</t>
  </si>
  <si>
    <t>Wand of lightning bolts</t>
  </si>
  <si>
    <t>Wand of paralysis</t>
  </si>
  <si>
    <t>Wand of the war mage, +2</t>
  </si>
  <si>
    <t>Wand of wonder</t>
  </si>
  <si>
    <t>Wings of flying</t>
  </si>
  <si>
    <t>Block</t>
  </si>
  <si>
    <t>HP</t>
  </si>
  <si>
    <t>Dex Score</t>
  </si>
  <si>
    <t>Medium humanoid</t>
  </si>
  <si>
    <t>13 (3d8)</t>
  </si>
  <si>
    <t>Aboleth</t>
  </si>
  <si>
    <t>Large aberration</t>
  </si>
  <si>
    <t>135 (18d10+36)</t>
  </si>
  <si>
    <t>Abominable Yeti</t>
  </si>
  <si>
    <t>Huge monstrosity</t>
  </si>
  <si>
    <t>137 (11d12 + 66)</t>
  </si>
  <si>
    <t>Abyssal Wretch</t>
  </si>
  <si>
    <t>Medium fiend (demon)</t>
  </si>
  <si>
    <t>18 (4d8)</t>
  </si>
  <si>
    <t>Acolyte</t>
  </si>
  <si>
    <t>Medium humanoid (any race)</t>
  </si>
  <si>
    <t>9 (2d8)</t>
  </si>
  <si>
    <t>Adult Amethyst Dragon</t>
  </si>
  <si>
    <t>Huge dragon</t>
  </si>
  <si>
    <t>135 (18d12 + 18)</t>
  </si>
  <si>
    <t>Strongholds &amp; Followers</t>
  </si>
  <si>
    <t>Adult Black Dragon</t>
  </si>
  <si>
    <t>195 (17d12 + 85)</t>
  </si>
  <si>
    <t>Adult Blue Dracolich</t>
  </si>
  <si>
    <t>Varies undead</t>
  </si>
  <si>
    <t>225 (18d12 + 108)</t>
  </si>
  <si>
    <t>Adult Blue Dragon</t>
  </si>
  <si>
    <t>Adult Brass Dragon</t>
  </si>
  <si>
    <t>172 (15d12 + 75)</t>
  </si>
  <si>
    <t>Adult Bronze Dragon</t>
  </si>
  <si>
    <t>212 (17d12 + 102)</t>
  </si>
  <si>
    <t>Adult Copper Dragon</t>
  </si>
  <si>
    <t>184 (16d12 + 80)</t>
  </si>
  <si>
    <t>Adult Emerald Dragon</t>
  </si>
  <si>
    <t>127 (17d12 + 17)</t>
  </si>
  <si>
    <t>Adult Gold Dragon</t>
  </si>
  <si>
    <t>256 (19d12 + 133)</t>
  </si>
  <si>
    <t>Adult Green Dragon</t>
  </si>
  <si>
    <t>207 (18d12 + 90)</t>
  </si>
  <si>
    <t>Adult Kruthik</t>
  </si>
  <si>
    <t>Medium monstrosity</t>
  </si>
  <si>
    <t>39 (6d8 + 12)</t>
  </si>
  <si>
    <t>Adult Oblex</t>
  </si>
  <si>
    <t>Medium ooze</t>
  </si>
  <si>
    <t>75 (10d8 + 30)</t>
  </si>
  <si>
    <t>Adult Red Dragon</t>
  </si>
  <si>
    <t>Adult Ruby Dragon</t>
  </si>
  <si>
    <t>Adult Sapphire Dragon</t>
  </si>
  <si>
    <t>161 (19d12 + 38)</t>
  </si>
  <si>
    <t>Adult Silver Dragon</t>
  </si>
  <si>
    <t>243 (18d12 + 126)</t>
  </si>
  <si>
    <t>Adult Topaz Dragon</t>
  </si>
  <si>
    <t>104 (16d12 + 0)</t>
  </si>
  <si>
    <t>Adult White Dragon</t>
  </si>
  <si>
    <t>200 (16d1 2 + 96)</t>
  </si>
  <si>
    <t>Air Elemental</t>
  </si>
  <si>
    <t>Large elemental</t>
  </si>
  <si>
    <t>90 (12d10 + 24)</t>
  </si>
  <si>
    <t>Air Elemental Myrmidon</t>
  </si>
  <si>
    <t>Medium elemental</t>
  </si>
  <si>
    <t>117 (18d8 + 36)</t>
  </si>
  <si>
    <t>Albino Dwarf Warrior</t>
  </si>
  <si>
    <t>Medium humanoid (dwarf)</t>
  </si>
  <si>
    <t>Aldani (Lobsterfolk)</t>
  </si>
  <si>
    <t>Alhoon</t>
  </si>
  <si>
    <t>Medium undead</t>
  </si>
  <si>
    <t>120 (16d8 + 48)</t>
  </si>
  <si>
    <t>Alkilith</t>
  </si>
  <si>
    <t>157 (15d8 + 90)</t>
  </si>
  <si>
    <t>Allcorn</t>
  </si>
  <si>
    <t>Large celestial</t>
  </si>
  <si>
    <t>76 (9d10 + 27)</t>
  </si>
  <si>
    <t>Allip</t>
  </si>
  <si>
    <t>40 (9d8)</t>
  </si>
  <si>
    <t>Allosaurus</t>
  </si>
  <si>
    <t>Large beast</t>
  </si>
  <si>
    <t>51 (6d10 + 18)</t>
  </si>
  <si>
    <t>Almiraj</t>
  </si>
  <si>
    <t>Ambush Drake</t>
  </si>
  <si>
    <t>Medium dragon</t>
  </si>
  <si>
    <t>Amethyst Wyrmling</t>
  </si>
  <si>
    <t>36 (8d8 + 0)</t>
  </si>
  <si>
    <t>Amnizu</t>
  </si>
  <si>
    <t>Medium fiend (devil)</t>
  </si>
  <si>
    <t>202 (27d8 + 81)</t>
  </si>
  <si>
    <t>Anarch</t>
  </si>
  <si>
    <t>Small or medium humanoid</t>
  </si>
  <si>
    <t>11 (2d8 + 2)</t>
  </si>
  <si>
    <t>Ancient Amethyst Dragon</t>
  </si>
  <si>
    <t>Gargantuan dragon</t>
  </si>
  <si>
    <t>276 (24d20 + 24)</t>
  </si>
  <si>
    <t>Ancient Black Dragon</t>
  </si>
  <si>
    <t>367 (21d20 + 147)</t>
  </si>
  <si>
    <t>Ancient Blue Dragon</t>
  </si>
  <si>
    <t>481 (26d20 + 208)</t>
  </si>
  <si>
    <t>Ancient Brass Dragon</t>
  </si>
  <si>
    <t>297 (17d20 + 119)</t>
  </si>
  <si>
    <t>Ancient Bronze Dragon</t>
  </si>
  <si>
    <t>444 (24d20 + 192)</t>
  </si>
  <si>
    <t>Ancient Copper Dragon</t>
  </si>
  <si>
    <t>350 (20d20 + 140)</t>
  </si>
  <si>
    <t>Ancient Emerald Dragon</t>
  </si>
  <si>
    <t>252 (24d20 + 0)</t>
  </si>
  <si>
    <t>Ancient Gold Dragon</t>
  </si>
  <si>
    <t>546 (28d20 + 252)</t>
  </si>
  <si>
    <t>Ancient Green Dragon</t>
  </si>
  <si>
    <t>385 (22d20 + 154)</t>
  </si>
  <si>
    <t>Ancient Red Dragon</t>
  </si>
  <si>
    <t>Ancient Ruby Dragon</t>
  </si>
  <si>
    <t>299 (26D20 + 26)</t>
  </si>
  <si>
    <t>Ancient Sapphire Dragon</t>
  </si>
  <si>
    <t>350 (28d20 + 56)</t>
  </si>
  <si>
    <t>Ancient Silver Dragon</t>
  </si>
  <si>
    <t>487 (25d20 + 225)</t>
  </si>
  <si>
    <t>Ancient Topaz Dragon</t>
  </si>
  <si>
    <t>231 (22d20 + 0)</t>
  </si>
  <si>
    <t>Ancient White Dragon</t>
  </si>
  <si>
    <t>333 (18d20 + 144)</t>
  </si>
  <si>
    <t>Androsphinx</t>
  </si>
  <si>
    <t>Large monstrosity</t>
  </si>
  <si>
    <t>199 (19d10 + 95)</t>
  </si>
  <si>
    <t>Animated Armor</t>
  </si>
  <si>
    <t>Medium construct</t>
  </si>
  <si>
    <t>33 (6d8+6)</t>
  </si>
  <si>
    <t>Animated Object, Table</t>
  </si>
  <si>
    <t>Large construct</t>
  </si>
  <si>
    <t>Ankheg</t>
  </si>
  <si>
    <t>39 (6d10+6)</t>
  </si>
  <si>
    <t>Ankylosaurus</t>
  </si>
  <si>
    <t>Huge beast</t>
  </si>
  <si>
    <t>68 (8d12 + 16)</t>
  </si>
  <si>
    <t>Annis Hag</t>
  </si>
  <si>
    <t>Large fey</t>
  </si>
  <si>
    <t>75 (10d10 + 20)</t>
  </si>
  <si>
    <t>Ape</t>
  </si>
  <si>
    <t>Medium beast</t>
  </si>
  <si>
    <t>19 (3d8 + 6)</t>
  </si>
  <si>
    <t>Arcanaloth</t>
  </si>
  <si>
    <t>Medium fiend</t>
  </si>
  <si>
    <t>104 (16d8 + 32)</t>
  </si>
  <si>
    <t>Archmage</t>
  </si>
  <si>
    <t>12 (15 with mage armor)</t>
  </si>
  <si>
    <t>99 (18d8 + 18)</t>
  </si>
  <si>
    <t>Archon of the Triumvirate</t>
  </si>
  <si>
    <t>Medium celestial</t>
  </si>
  <si>
    <t>144 (17d8 + 68)</t>
  </si>
  <si>
    <t>Arclight Phoenix</t>
  </si>
  <si>
    <t>142 (19d8 + 57)</t>
  </si>
  <si>
    <t>Armanite</t>
  </si>
  <si>
    <t>Large fiend (demon)</t>
  </si>
  <si>
    <t>84 (8d10 + 40)</t>
  </si>
  <si>
    <t>Ash Marshall</t>
  </si>
  <si>
    <t>Medium fey</t>
  </si>
  <si>
    <t>157 (15d10 + 75)</t>
  </si>
  <si>
    <t>Assassin</t>
  </si>
  <si>
    <t>78 (12d8 + 24)</t>
  </si>
  <si>
    <t>Assassin Vine</t>
  </si>
  <si>
    <t>Large plant</t>
  </si>
  <si>
    <t>Astral Dreadnought</t>
  </si>
  <si>
    <t>Gargantuan monstrosity (titan)</t>
  </si>
  <si>
    <t>Atropal</t>
  </si>
  <si>
    <t>Huge undead (titan)</t>
  </si>
  <si>
    <t>Aurelia</t>
  </si>
  <si>
    <t>287 (25d8 + 175)</t>
  </si>
  <si>
    <t>Aurochs</t>
  </si>
  <si>
    <t>38 (4d10 + 16)</t>
  </si>
  <si>
    <t>Authority</t>
  </si>
  <si>
    <t>97 (13d8 + 39)</t>
  </si>
  <si>
    <t>Autumn Eladrin</t>
  </si>
  <si>
    <t>Medium fey (elf)</t>
  </si>
  <si>
    <t>127 (17d8 + 51)</t>
  </si>
  <si>
    <t>Avatar of Death</t>
  </si>
  <si>
    <t>Awakened Shrub</t>
  </si>
  <si>
    <t>Small plant</t>
  </si>
  <si>
    <t>10 (3d6)</t>
  </si>
  <si>
    <t>Awakened Tree</t>
  </si>
  <si>
    <t>Huge plant</t>
  </si>
  <si>
    <t>59 (7d12 + 14)</t>
  </si>
  <si>
    <t>Awakened Zurkhwood</t>
  </si>
  <si>
    <t>Axe Beak</t>
  </si>
  <si>
    <t>19 (3d10 + 3)</t>
  </si>
  <si>
    <t>Azer</t>
  </si>
  <si>
    <t>39 (6d8+12)</t>
  </si>
  <si>
    <t>Baba Lysaga's Creeping Hut</t>
  </si>
  <si>
    <t>Gargantuan construct</t>
  </si>
  <si>
    <t>Babau</t>
  </si>
  <si>
    <t>82 (11d8 + 33)</t>
  </si>
  <si>
    <t>Baboon</t>
  </si>
  <si>
    <t>3 (1d6)</t>
  </si>
  <si>
    <t>Badger</t>
  </si>
  <si>
    <t>3 (1d4 + 1)</t>
  </si>
  <si>
    <t>Bael</t>
  </si>
  <si>
    <t>Large fiend (devil)</t>
  </si>
  <si>
    <t>189 (18d10 + 90)</t>
  </si>
  <si>
    <t>Balhanoth</t>
  </si>
  <si>
    <t>114 (12d10 + 48)</t>
  </si>
  <si>
    <t>Ballista</t>
  </si>
  <si>
    <t>Large object</t>
  </si>
  <si>
    <t>Balor</t>
  </si>
  <si>
    <t>Huge fiend</t>
  </si>
  <si>
    <t>262 (21d12+126)</t>
  </si>
  <si>
    <t>Banderhobb</t>
  </si>
  <si>
    <t>Bandit</t>
  </si>
  <si>
    <t>12 (Leather Armor)</t>
  </si>
  <si>
    <t>Bandit Captain</t>
  </si>
  <si>
    <t>15 (Studded Leather)</t>
  </si>
  <si>
    <t>65 (10d8 + 20)</t>
  </si>
  <si>
    <t>Banshee</t>
  </si>
  <si>
    <t>58 (13d8)</t>
  </si>
  <si>
    <t>Baphomet</t>
  </si>
  <si>
    <t>Huge fiend (demon)</t>
  </si>
  <si>
    <t>275 (19d12 + 152)</t>
  </si>
  <si>
    <t>Barbed Devil</t>
  </si>
  <si>
    <t>110 (13d8 +52)</t>
  </si>
  <si>
    <t>Barghest</t>
  </si>
  <si>
    <t>Large fiend</t>
  </si>
  <si>
    <t>Barlgura</t>
  </si>
  <si>
    <t>68 (8d10+24)</t>
  </si>
  <si>
    <t>Baron Malgas</t>
  </si>
  <si>
    <t>Medium aberration</t>
  </si>
  <si>
    <t>71 (11d8 + 22)</t>
  </si>
  <si>
    <t>Basilisk</t>
  </si>
  <si>
    <t>52 (8d8+16)</t>
  </si>
  <si>
    <t>Bat</t>
  </si>
  <si>
    <t>1 (1d4 - 1)</t>
  </si>
  <si>
    <t>Battleforce Angel</t>
  </si>
  <si>
    <t>66 (12d8 + 12)</t>
  </si>
  <si>
    <t>Bearded Devil</t>
  </si>
  <si>
    <t>52 (8d8 + 16)</t>
  </si>
  <si>
    <t>Behir</t>
  </si>
  <si>
    <t>168 (16d12+64)</t>
  </si>
  <si>
    <t>Beholder</t>
  </si>
  <si>
    <t>180 (19d10+76)</t>
  </si>
  <si>
    <t>Beholder Zombie</t>
  </si>
  <si>
    <t>Large undead</t>
  </si>
  <si>
    <t>93 (11d10+33)</t>
  </si>
  <si>
    <t>Berbalang</t>
  </si>
  <si>
    <t>38 (11d8 - 11)</t>
  </si>
  <si>
    <t>Berzerker</t>
  </si>
  <si>
    <t>67 (9d8 + 27)</t>
  </si>
  <si>
    <t>Bheur Hag</t>
  </si>
  <si>
    <t>91 (14d8 + 28)</t>
  </si>
  <si>
    <t>Biomancer</t>
  </si>
  <si>
    <t>110 (17d8 + 34)</t>
  </si>
  <si>
    <t>Black Abishai</t>
  </si>
  <si>
    <t>58 (9d8 + 18)</t>
  </si>
  <si>
    <t>Black Bear</t>
  </si>
  <si>
    <t>19 (3d8 + 4)</t>
  </si>
  <si>
    <t>Black Dragon Wyrmling</t>
  </si>
  <si>
    <t>33 (6d8 + 6)</t>
  </si>
  <si>
    <t>Black Earth Guard</t>
  </si>
  <si>
    <t>Medium humanoid (human)</t>
  </si>
  <si>
    <t>Black Earth Priest</t>
  </si>
  <si>
    <t>Black Pudding</t>
  </si>
  <si>
    <t>Large ooze</t>
  </si>
  <si>
    <t>85 (10d10 + 30)</t>
  </si>
  <si>
    <t>Blink Dog</t>
  </si>
  <si>
    <t>22 (4d8 + 4)</t>
  </si>
  <si>
    <t>Blistercoil Weird</t>
  </si>
  <si>
    <t>45 (7d8 + 14)</t>
  </si>
  <si>
    <t>Blood Drinker Vampire</t>
  </si>
  <si>
    <t>90 (12d8 + 36)</t>
  </si>
  <si>
    <t>Blood Hawk</t>
  </si>
  <si>
    <t>7 (2d6)</t>
  </si>
  <si>
    <t>Blood Witch</t>
  </si>
  <si>
    <t>Bloodfray Giant</t>
  </si>
  <si>
    <t>Huge giant</t>
  </si>
  <si>
    <t>103 (9d12 + 45)</t>
  </si>
  <si>
    <t>Blue Abishai</t>
  </si>
  <si>
    <t>195 (26d8 + 78)</t>
  </si>
  <si>
    <t>Blue Dragon Wyrmling</t>
  </si>
  <si>
    <t>Blue Slaad</t>
  </si>
  <si>
    <t>123 (13d10 + 52)</t>
  </si>
  <si>
    <t>Boar</t>
  </si>
  <si>
    <t>Bodak</t>
  </si>
  <si>
    <t>Boggle</t>
  </si>
  <si>
    <t>Small fey</t>
  </si>
  <si>
    <t>18 (4d6 + 4)</t>
  </si>
  <si>
    <t>Bone Devil</t>
  </si>
  <si>
    <t>142 (15d10 + 60)</t>
  </si>
  <si>
    <t>Bone Naga</t>
  </si>
  <si>
    <t>58 (9d10 + 9)</t>
  </si>
  <si>
    <t>Bonebreaker Dorokor</t>
  </si>
  <si>
    <t>Medium humanoid (orc)</t>
  </si>
  <si>
    <t>102 (12d8 + 48)</t>
  </si>
  <si>
    <t>Boneclaw</t>
  </si>
  <si>
    <t>127 (17d10 + 34)</t>
  </si>
  <si>
    <t>Borborygmos</t>
  </si>
  <si>
    <t>270 (20d12 + 140)</t>
  </si>
  <si>
    <t>Brass Dragon Wyrmling</t>
  </si>
  <si>
    <t>16 (3d8 + 3)</t>
  </si>
  <si>
    <t>Brontosaurus</t>
  </si>
  <si>
    <t>Gargantuan beast</t>
  </si>
  <si>
    <t>121 (9d20 + 27)</t>
  </si>
  <si>
    <t>Bronze Dragon Wyrmling</t>
  </si>
  <si>
    <t>32 (5d8 + 10)</t>
  </si>
  <si>
    <t>Bronze Scout</t>
  </si>
  <si>
    <t>Broom of Attack</t>
  </si>
  <si>
    <t>Small construct</t>
  </si>
  <si>
    <t>Brown Bear</t>
  </si>
  <si>
    <t>34 (4d10 + 12)</t>
  </si>
  <si>
    <t>27 (5d8+5)</t>
  </si>
  <si>
    <t>Bugbear Chief</t>
  </si>
  <si>
    <t>65 (10d8+20)</t>
  </si>
  <si>
    <t>Bulette</t>
  </si>
  <si>
    <t>94 (9d10+45)</t>
  </si>
  <si>
    <t>Bulezau</t>
  </si>
  <si>
    <t>52 (7d8 + 21)</t>
  </si>
  <si>
    <t>Bullywug</t>
  </si>
  <si>
    <t>11 (2d8+2)</t>
  </si>
  <si>
    <t>Burrowshark</t>
  </si>
  <si>
    <t>Cackler</t>
  </si>
  <si>
    <t>Small fiend (demon)</t>
  </si>
  <si>
    <t>Cadaver Collector</t>
  </si>
  <si>
    <t>Cambion</t>
  </si>
  <si>
    <t>82 (11d8+33)</t>
  </si>
  <si>
    <t>Camel</t>
  </si>
  <si>
    <t>15 (2d10 +4)</t>
  </si>
  <si>
    <t>Cannon</t>
  </si>
  <si>
    <t>Canoloth</t>
  </si>
  <si>
    <t>Medium fiend (yugoloth)</t>
  </si>
  <si>
    <t>Carrion Crawler</t>
  </si>
  <si>
    <t>51 (6d10+18)</t>
  </si>
  <si>
    <t>Cat</t>
  </si>
  <si>
    <t>2 (1d4)</t>
  </si>
  <si>
    <t>Category 1 Krasis</t>
  </si>
  <si>
    <t>Category 2 Krasis</t>
  </si>
  <si>
    <t>136 (16d10 + 48)</t>
  </si>
  <si>
    <t>Category 3 Krasis</t>
  </si>
  <si>
    <t>287 (25d12 + 125)</t>
  </si>
  <si>
    <t>Catoblepas</t>
  </si>
  <si>
    <t>Cauldron, Suspended</t>
  </si>
  <si>
    <t>Cave Fisher</t>
  </si>
  <si>
    <t>45 (6d10+12)</t>
  </si>
  <si>
    <t>Centaur Mummy</t>
  </si>
  <si>
    <t>Chain Devil</t>
  </si>
  <si>
    <t>85 (10d8 + 40)</t>
  </si>
  <si>
    <t>Change</t>
  </si>
  <si>
    <t>Chasme</t>
  </si>
  <si>
    <t>84 (13d10+13)</t>
  </si>
  <si>
    <t>Chimera</t>
  </si>
  <si>
    <t>114 (12d10+48)</t>
  </si>
  <si>
    <t>Chitine</t>
  </si>
  <si>
    <t>Small monstrosity</t>
  </si>
  <si>
    <t>Choker</t>
  </si>
  <si>
    <t>Small aberration</t>
  </si>
  <si>
    <t>13 (3d6 + 3)</t>
  </si>
  <si>
    <t>Choldrith</t>
  </si>
  <si>
    <t>Chuul</t>
  </si>
  <si>
    <t>Chwinga</t>
  </si>
  <si>
    <t>Tiny elemental</t>
  </si>
  <si>
    <t>5 (2d4)</t>
  </si>
  <si>
    <t>Clay Golem</t>
  </si>
  <si>
    <t>133 (14d10 + 56)</t>
  </si>
  <si>
    <t>Cloaker</t>
  </si>
  <si>
    <t>78 (12d10+12)</t>
  </si>
  <si>
    <t>Cloud Giant</t>
  </si>
  <si>
    <t>200 (16d12 + 96)</t>
  </si>
  <si>
    <t>Cloud Giant Smiling One</t>
  </si>
  <si>
    <t>262 (21d12 + 126)</t>
  </si>
  <si>
    <t>Cockatrice</t>
  </si>
  <si>
    <t>27 (6d6+6)</t>
  </si>
  <si>
    <t>Commoner</t>
  </si>
  <si>
    <t>4 (1d8)</t>
  </si>
  <si>
    <t>Conclave Dryad</t>
  </si>
  <si>
    <t>143 (22d8 + 44)</t>
  </si>
  <si>
    <t>Constrictor Snake</t>
  </si>
  <si>
    <t>13 (2d10 + 2)</t>
  </si>
  <si>
    <t>Copper Dragon Wyrmling</t>
  </si>
  <si>
    <t>Corpse Flower</t>
  </si>
  <si>
    <t>127 (15d10 + 45)</t>
  </si>
  <si>
    <t>Cosmotronic Blastseeker</t>
  </si>
  <si>
    <t>37 (5d8 + 15)</t>
  </si>
  <si>
    <t>Couatl</t>
  </si>
  <si>
    <t>97 (13d8+39)</t>
  </si>
  <si>
    <t>Counterflux Blastseeker</t>
  </si>
  <si>
    <t>Cow</t>
  </si>
  <si>
    <t>15 (2d10 + 4)</t>
  </si>
  <si>
    <t>Crab</t>
  </si>
  <si>
    <t>Crag Cat</t>
  </si>
  <si>
    <t>Cranium Rat</t>
  </si>
  <si>
    <t>Crawling Claw</t>
  </si>
  <si>
    <t>Tiny undead</t>
  </si>
  <si>
    <t>Crocodile</t>
  </si>
  <si>
    <t>Crushing Wave Priest</t>
  </si>
  <si>
    <t>Crushing Wave Reaver</t>
  </si>
  <si>
    <t>Cult Fanatic</t>
  </si>
  <si>
    <t>Cultist</t>
  </si>
  <si>
    <t>Cyclops</t>
  </si>
  <si>
    <t>138 (12d12 +60)</t>
  </si>
  <si>
    <t>Dao</t>
  </si>
  <si>
    <t>187 (15d10 + 105)</t>
  </si>
  <si>
    <t>Dark Tide Knight</t>
  </si>
  <si>
    <t>Darkling</t>
  </si>
  <si>
    <t>Darkling Elder</t>
  </si>
  <si>
    <t>27 (5d8 + 5)</t>
  </si>
  <si>
    <t>Darkmantle</t>
  </si>
  <si>
    <t>22 (5d6 + 5)</t>
  </si>
  <si>
    <t>Death</t>
  </si>
  <si>
    <t>112 (15d8 + 45)</t>
  </si>
  <si>
    <t>Death Dog</t>
  </si>
  <si>
    <t>Death Kiss</t>
  </si>
  <si>
    <t>161 (17d10 + 68)</t>
  </si>
  <si>
    <t>Death Knight</t>
  </si>
  <si>
    <t>180 (19d8+95)</t>
  </si>
  <si>
    <t>Death Slaad</t>
  </si>
  <si>
    <t>Medium aberration (shapechanger)</t>
  </si>
  <si>
    <t>170 (20d8 + 80)</t>
  </si>
  <si>
    <t>Death Tyrant</t>
  </si>
  <si>
    <t>187 (25d10 +50)</t>
  </si>
  <si>
    <t>Deathlock</t>
  </si>
  <si>
    <t>36 (8d8)</t>
  </si>
  <si>
    <t>Deathlock Mastermind</t>
  </si>
  <si>
    <t>110 (20d8 + 20)</t>
  </si>
  <si>
    <t>Deathlock Wight</t>
  </si>
  <si>
    <t>Deathpact Angel</t>
  </si>
  <si>
    <t>175 (27d8 + 54)</t>
  </si>
  <si>
    <t>Decapus</t>
  </si>
  <si>
    <t>Deep Scion</t>
  </si>
  <si>
    <t>Deer</t>
  </si>
  <si>
    <t>Deinonychus</t>
  </si>
  <si>
    <t>26 (4d8 + 8)</t>
  </si>
  <si>
    <t>Demilich</t>
  </si>
  <si>
    <t>80 (20d4)</t>
  </si>
  <si>
    <t>Demogorgon</t>
  </si>
  <si>
    <t>406 (28d12 + 224)</t>
  </si>
  <si>
    <t>Derro</t>
  </si>
  <si>
    <t>Small humanoid (derro)</t>
  </si>
  <si>
    <t>Derro Savant</t>
  </si>
  <si>
    <t>36 (8d6 + 8)</t>
  </si>
  <si>
    <t>Deva</t>
  </si>
  <si>
    <t>136 (16d8+64)</t>
  </si>
  <si>
    <t>Devkarin Lich</t>
  </si>
  <si>
    <t>97 (15d8 + 30)</t>
  </si>
  <si>
    <t>Devourer</t>
  </si>
  <si>
    <t>178 (17d10 + 85)</t>
  </si>
  <si>
    <t>Dhergoloth</t>
  </si>
  <si>
    <t>119 (14d8 + 56)</t>
  </si>
  <si>
    <t>Dimetrodon</t>
  </si>
  <si>
    <t>Dire Troll</t>
  </si>
  <si>
    <t>Dire Wolf</t>
  </si>
  <si>
    <t>37 (5d10 + 10)</t>
  </si>
  <si>
    <t>Displacer Beast</t>
  </si>
  <si>
    <t>Djinni</t>
  </si>
  <si>
    <t>161 (14d10 + 84)</t>
  </si>
  <si>
    <t>Dolphin</t>
  </si>
  <si>
    <t>Domination</t>
  </si>
  <si>
    <t>Doppelganger</t>
  </si>
  <si>
    <t>Draegloth</t>
  </si>
  <si>
    <t>Draft Horse</t>
  </si>
  <si>
    <t>Dragon Turtle</t>
  </si>
  <si>
    <t>341 (22d20 + 110)</t>
  </si>
  <si>
    <t>Dragonclaw</t>
  </si>
  <si>
    <t>Dragonfang</t>
  </si>
  <si>
    <t>Dragonsoul</t>
  </si>
  <si>
    <t>Dragonwing</t>
  </si>
  <si>
    <t>Dread Warrior</t>
  </si>
  <si>
    <t>Dretch</t>
  </si>
  <si>
    <t>Small fiend</t>
  </si>
  <si>
    <t>18 (4d6+4)</t>
  </si>
  <si>
    <t>Drider</t>
  </si>
  <si>
    <t>123 (13d10 +52)</t>
  </si>
  <si>
    <t>Drow</t>
  </si>
  <si>
    <t>Drow Archanomancer</t>
  </si>
  <si>
    <t>Medium humanoid (elf)</t>
  </si>
  <si>
    <t>162 (25d8 + 50)</t>
  </si>
  <si>
    <t>Drow Elite Warrior</t>
  </si>
  <si>
    <t>Drow Favored Consort</t>
  </si>
  <si>
    <t>225 (30d8 + 90)</t>
  </si>
  <si>
    <t>Drow House Captain</t>
  </si>
  <si>
    <t>Drow Inquisitor</t>
  </si>
  <si>
    <t>Drow Mage</t>
  </si>
  <si>
    <t>45 (10d8)</t>
  </si>
  <si>
    <t>Drow Matron Mother</t>
  </si>
  <si>
    <t>262 (35d8 + 105)</t>
  </si>
  <si>
    <t>Drow Priestess of Lolth</t>
  </si>
  <si>
    <t>71 (13d8 + 13)</t>
  </si>
  <si>
    <t>Drow Shadowblade</t>
  </si>
  <si>
    <t>150 (20d8 + 60)</t>
  </si>
  <si>
    <t>Druid of the Old Ways</t>
  </si>
  <si>
    <t>Dryad</t>
  </si>
  <si>
    <t>22 (5d8)</t>
  </si>
  <si>
    <t>Duergar Darkhaft</t>
  </si>
  <si>
    <t>Duergar Despot</t>
  </si>
  <si>
    <t>Duergar Hammerer</t>
  </si>
  <si>
    <t>Duergar Kavalrachini</t>
  </si>
  <si>
    <t>Duergar Keeper of the Flame</t>
  </si>
  <si>
    <t>Duergar Mind Master</t>
  </si>
  <si>
    <t>Duergar Screamer</t>
  </si>
  <si>
    <t>38 (7d8 + 7)</t>
  </si>
  <si>
    <t>Duergar Soulblade</t>
  </si>
  <si>
    <t>Duergar Spy</t>
  </si>
  <si>
    <t>Duergar Stone Guard</t>
  </si>
  <si>
    <t>Duergar Warlord</t>
  </si>
  <si>
    <t>Duergar Xarrorn</t>
  </si>
  <si>
    <t>Duodrone</t>
  </si>
  <si>
    <t>Dust Mephit</t>
  </si>
  <si>
    <t>Small elemental</t>
  </si>
  <si>
    <t>17 (5d6)</t>
  </si>
  <si>
    <t>Dybbuk</t>
  </si>
  <si>
    <t>Eagle</t>
  </si>
  <si>
    <t>Earth Elemental</t>
  </si>
  <si>
    <t>126 (12d10 + 60)</t>
  </si>
  <si>
    <t>Earth Elemental Myrmidon</t>
  </si>
  <si>
    <t>Eblis</t>
  </si>
  <si>
    <t>Efreeti</t>
  </si>
  <si>
    <t>200 (16d10 + 112)</t>
  </si>
  <si>
    <t>Eidolon</t>
  </si>
  <si>
    <t>63 (18d8 - 18)</t>
  </si>
  <si>
    <t>Elder Brain</t>
  </si>
  <si>
    <t>210 (20d10 + 100)</t>
  </si>
  <si>
    <t>Elder Oblex</t>
  </si>
  <si>
    <t>Huge ooze</t>
  </si>
  <si>
    <t>115 (10d12 + 50)</t>
  </si>
  <si>
    <t>Elder Tempest</t>
  </si>
  <si>
    <t>Gargantuan elemental</t>
  </si>
  <si>
    <t>264 (16d20 + 96)</t>
  </si>
  <si>
    <t>Elephant</t>
  </si>
  <si>
    <t>76 (8d12 +24)</t>
  </si>
  <si>
    <t>Elk</t>
  </si>
  <si>
    <t>Emerald Wyrmling</t>
  </si>
  <si>
    <t>31 (7d8 + 0)</t>
  </si>
  <si>
    <t>Empyrean</t>
  </si>
  <si>
    <t>Huge celestial</t>
  </si>
  <si>
    <t>313 (19d12 + 190)</t>
  </si>
  <si>
    <t>Erinyes</t>
  </si>
  <si>
    <t>153 (18d8 + 72)</t>
  </si>
  <si>
    <t>Eternal Flame Guardian</t>
  </si>
  <si>
    <t>Eternal Flame Priest</t>
  </si>
  <si>
    <t>Ettercap</t>
  </si>
  <si>
    <t>44 (8d8 + 8)</t>
  </si>
  <si>
    <t>Ettin</t>
  </si>
  <si>
    <t>Large giant</t>
  </si>
  <si>
    <t>Faerie Dragon</t>
  </si>
  <si>
    <t>Tiny dragon</t>
  </si>
  <si>
    <t>14 (4d4 + 4)</t>
  </si>
  <si>
    <t>Faldric the Archer</t>
  </si>
  <si>
    <t>Fate</t>
  </si>
  <si>
    <t>136 (16d8 + 64)</t>
  </si>
  <si>
    <t>Fathomer</t>
  </si>
  <si>
    <t>Feathergale Knight</t>
  </si>
  <si>
    <t>Felidar</t>
  </si>
  <si>
    <t>93 (11d10 + 33)</t>
  </si>
  <si>
    <t>Female Steeder</t>
  </si>
  <si>
    <t>30 (4d10 + 8)</t>
  </si>
  <si>
    <t>Fire Elemental</t>
  </si>
  <si>
    <t>102 (12d10 + 36)</t>
  </si>
  <si>
    <t>Fire Elemental Myrmidon</t>
  </si>
  <si>
    <t>123 (19d8 + 38)</t>
  </si>
  <si>
    <t>Fire Giant</t>
  </si>
  <si>
    <t>162 (13d12 + 78)</t>
  </si>
  <si>
    <t>Fire Giant Dreadnought</t>
  </si>
  <si>
    <t>187 (15d12 + 90)</t>
  </si>
  <si>
    <t>Fire Mote</t>
  </si>
  <si>
    <t>49 (11d6 + 11)</t>
  </si>
  <si>
    <t>Fire Snake</t>
  </si>
  <si>
    <t>Firefist</t>
  </si>
  <si>
    <t>Firemane Angel</t>
  </si>
  <si>
    <t>135 (18d8 + 54)</t>
  </si>
  <si>
    <t>Firenewt Warlock of Imix</t>
  </si>
  <si>
    <t>10 (13 w/ mage armor)</t>
  </si>
  <si>
    <t>Firenewt Warrior</t>
  </si>
  <si>
    <t>Flail Snail</t>
  </si>
  <si>
    <t>52 (5d10 + 25)</t>
  </si>
  <si>
    <t>Flameskull</t>
  </si>
  <si>
    <t>40 (9d4 + 18)</t>
  </si>
  <si>
    <t>Flamewrath</t>
  </si>
  <si>
    <t>Flesh Golem</t>
  </si>
  <si>
    <t>93 (11d8 + 44)</t>
  </si>
  <si>
    <t>Flind</t>
  </si>
  <si>
    <t>127 (15d8 + 60)</t>
  </si>
  <si>
    <t>Flumph</t>
  </si>
  <si>
    <t>Flux Blastseeker</t>
  </si>
  <si>
    <t>55 (10d8 + 10)</t>
  </si>
  <si>
    <t>Fluxcharger</t>
  </si>
  <si>
    <t>60 (8d10 + 16)</t>
  </si>
  <si>
    <t>Flying Horror</t>
  </si>
  <si>
    <t>49 (9d8 + 9)</t>
  </si>
  <si>
    <t>Flying Monkey</t>
  </si>
  <si>
    <t>Flying Snake</t>
  </si>
  <si>
    <t>Flying Sword</t>
  </si>
  <si>
    <t>Fomorian</t>
  </si>
  <si>
    <t>149 (13d12 + 65)</t>
  </si>
  <si>
    <t>Fraz-Urb'luu</t>
  </si>
  <si>
    <t>337 (27d10 + 189)</t>
  </si>
  <si>
    <t>Frog</t>
  </si>
  <si>
    <t>Froghemoth</t>
  </si>
  <si>
    <t>Frontline Medic</t>
  </si>
  <si>
    <t>Frost Giant</t>
  </si>
  <si>
    <t>138 (12d12 + 60)</t>
  </si>
  <si>
    <t>Frost Giant Everlasting One</t>
  </si>
  <si>
    <t>189 (14d12 +98)</t>
  </si>
  <si>
    <t>Frost Salamander</t>
  </si>
  <si>
    <t>Huge elemental</t>
  </si>
  <si>
    <t>168 (16d12 + 64)</t>
  </si>
  <si>
    <t>Galeb Duhr</t>
  </si>
  <si>
    <t>85 (9d8 + 45)</t>
  </si>
  <si>
    <t>Galvanic Blastseeker</t>
  </si>
  <si>
    <t>Galvanice Weird</t>
  </si>
  <si>
    <t>22 (3d8 + 9)</t>
  </si>
  <si>
    <t>Gargoyle</t>
  </si>
  <si>
    <t>Gas Spore</t>
  </si>
  <si>
    <t>1 (1d10 - 4)</t>
  </si>
  <si>
    <t>Gauth</t>
  </si>
  <si>
    <t>Gazer</t>
  </si>
  <si>
    <t>Tiny aberration</t>
  </si>
  <si>
    <t>13 (3d4 + 6)</t>
  </si>
  <si>
    <t>Gelatinous Cube</t>
  </si>
  <si>
    <t>Geonid</t>
  </si>
  <si>
    <t>17 (natural)</t>
  </si>
  <si>
    <t>26 (4d6 + 12)</t>
  </si>
  <si>
    <t>Geryon</t>
  </si>
  <si>
    <t>Huge fiend (devil)</t>
  </si>
  <si>
    <t>300 (24d12 + 144)</t>
  </si>
  <si>
    <t>Ghast</t>
  </si>
  <si>
    <t>Ghost</t>
  </si>
  <si>
    <t>Ghoul</t>
  </si>
  <si>
    <t>Giant Ape</t>
  </si>
  <si>
    <t>157 (15d12 + 60)</t>
  </si>
  <si>
    <t>Giant Badger</t>
  </si>
  <si>
    <t>13 (2d8 + 4)</t>
  </si>
  <si>
    <t>Giant Bat</t>
  </si>
  <si>
    <t>22 (4d10)</t>
  </si>
  <si>
    <t>Giant Boar</t>
  </si>
  <si>
    <t>42 (5d10 + 15)</t>
  </si>
  <si>
    <t>Giant Centipede</t>
  </si>
  <si>
    <t>4 (1d6 + 1)</t>
  </si>
  <si>
    <t>Giant Constrictor Snake</t>
  </si>
  <si>
    <t>60 (8d12 + 8)</t>
  </si>
  <si>
    <t>Giant Crab</t>
  </si>
  <si>
    <t>Giant Crayfish</t>
  </si>
  <si>
    <t>Giant Crocodile</t>
  </si>
  <si>
    <t>85 (9d12 + 27)</t>
  </si>
  <si>
    <t>Giant Eagle</t>
  </si>
  <si>
    <t>26 (4d10 + 4)</t>
  </si>
  <si>
    <t>Giant Elk</t>
  </si>
  <si>
    <t>42 (5d12 + 10)</t>
  </si>
  <si>
    <t>Giant Fire Beetle</t>
  </si>
  <si>
    <t>4 (1d6+1)</t>
  </si>
  <si>
    <t>Giant Fly</t>
  </si>
  <si>
    <t>Giant Four-Armed Gargoyle</t>
  </si>
  <si>
    <t>Giant Frog</t>
  </si>
  <si>
    <t>Giant Goat</t>
  </si>
  <si>
    <t>Giant Hyena</t>
  </si>
  <si>
    <t>45 (6d10 + 12)</t>
  </si>
  <si>
    <t>Giant Ice Toad</t>
  </si>
  <si>
    <t>Giant Lightning Eel</t>
  </si>
  <si>
    <t>Giant Lizard</t>
  </si>
  <si>
    <t>Giant Octopus</t>
  </si>
  <si>
    <t>52 (8d10 + 8)</t>
  </si>
  <si>
    <t>Giant Owl</t>
  </si>
  <si>
    <t>Giant Poisonous Snake</t>
  </si>
  <si>
    <t>Giant Scorpion</t>
  </si>
  <si>
    <t>52 (7d10 + 14)</t>
  </si>
  <si>
    <t>Giant Sea Horse</t>
  </si>
  <si>
    <t>16 (3d10)</t>
  </si>
  <si>
    <t>Giant Shark</t>
  </si>
  <si>
    <t>126 (11d12 + 53)</t>
  </si>
  <si>
    <t>Giant Snapping Turtle</t>
  </si>
  <si>
    <t>Giant Spider</t>
  </si>
  <si>
    <t>Giant Strider</t>
  </si>
  <si>
    <t>22 (3d10 + 6)</t>
  </si>
  <si>
    <t>Giant Subterranean Lizard</t>
  </si>
  <si>
    <t>Giant Toad</t>
  </si>
  <si>
    <t>Giant Vulture</t>
  </si>
  <si>
    <t>Giant Wasp</t>
  </si>
  <si>
    <t>Giant Weasel</t>
  </si>
  <si>
    <t>Giant Wolf Spider</t>
  </si>
  <si>
    <t>Gibbering Mouther</t>
  </si>
  <si>
    <t>Giff</t>
  </si>
  <si>
    <t>60 (8d8 + 24)</t>
  </si>
  <si>
    <t>Girallon</t>
  </si>
  <si>
    <t>59 (7d10 + 21)</t>
  </si>
  <si>
    <t>Githyanki Gish</t>
  </si>
  <si>
    <t>Medium humanoid (gith)</t>
  </si>
  <si>
    <t>Githyanki Kith'rak</t>
  </si>
  <si>
    <t>180 (24d8 + 72)</t>
  </si>
  <si>
    <t>Githyanki Knight</t>
  </si>
  <si>
    <t>91 (14d8 +28)</t>
  </si>
  <si>
    <t>Githyanki Supreme Commander</t>
  </si>
  <si>
    <t>187 (22d8 + 88)</t>
  </si>
  <si>
    <t>Githyanki Warrior</t>
  </si>
  <si>
    <t>Githzerai Anarch</t>
  </si>
  <si>
    <t>Githzerai Enlightened</t>
  </si>
  <si>
    <t>Githzerai Monk</t>
  </si>
  <si>
    <t>Githzerai Zerth</t>
  </si>
  <si>
    <t>84 (13d8 + 26)</t>
  </si>
  <si>
    <t>Glabrezu</t>
  </si>
  <si>
    <t>157 (15d10+75)</t>
  </si>
  <si>
    <t>Gladiator</t>
  </si>
  <si>
    <t>Gloamwing</t>
  </si>
  <si>
    <t>Gloom Weaver</t>
  </si>
  <si>
    <t>Gnoll</t>
  </si>
  <si>
    <t>Gnoll Fang of Yeenoghu</t>
  </si>
  <si>
    <t>Gnoll Flesh Gnawer</t>
  </si>
  <si>
    <t>Gnoll Hunter</t>
  </si>
  <si>
    <t>Gnoll Pack Lord</t>
  </si>
  <si>
    <t>Gnoll Witherling</t>
  </si>
  <si>
    <t>Gnome, Deep (Svirfneblin)</t>
  </si>
  <si>
    <t>Small humanoid</t>
  </si>
  <si>
    <t>16 (3d6 + 6)</t>
  </si>
  <si>
    <t>Goat</t>
  </si>
  <si>
    <t>Goblin Boss</t>
  </si>
  <si>
    <t>21 (6d6)</t>
  </si>
  <si>
    <t>Gold Dragon Wyrmling</t>
  </si>
  <si>
    <t>Golgari Shaman</t>
  </si>
  <si>
    <t>88 (16d8 + 16)</t>
  </si>
  <si>
    <t>Gorgon</t>
  </si>
  <si>
    <t>Goristro</t>
  </si>
  <si>
    <t>310 (23d12+161)</t>
  </si>
  <si>
    <t>Gray Ooze</t>
  </si>
  <si>
    <t>Gray Render</t>
  </si>
  <si>
    <t>Gray Slaad</t>
  </si>
  <si>
    <t>Graz'et</t>
  </si>
  <si>
    <t>346 (33d10 + 165)</t>
  </si>
  <si>
    <t>Greater Zombie</t>
  </si>
  <si>
    <t>Green Abishai</t>
  </si>
  <si>
    <t>187 (25d8 + 75)</t>
  </si>
  <si>
    <t>Green Dragon Wyrmling</t>
  </si>
  <si>
    <t>Green Hag</t>
  </si>
  <si>
    <t>Green Slaad</t>
  </si>
  <si>
    <t>Large aberration (shapechanger)</t>
  </si>
  <si>
    <t>Grell</t>
  </si>
  <si>
    <t>Grick</t>
  </si>
  <si>
    <t>27 (6d8)</t>
  </si>
  <si>
    <t>Grick Alpha</t>
  </si>
  <si>
    <t>Griffon</t>
  </si>
  <si>
    <t>Grimlock</t>
  </si>
  <si>
    <t>11 (2d6 + 4)</t>
  </si>
  <si>
    <t>Grung Elite Warrior</t>
  </si>
  <si>
    <t>49 (9d6 + 18)</t>
  </si>
  <si>
    <t>Grung Wildling</t>
  </si>
  <si>
    <t>27 (5d6 + 10)</t>
  </si>
  <si>
    <t>Guard</t>
  </si>
  <si>
    <t>Guard Drake</t>
  </si>
  <si>
    <t>Guardian Giant</t>
  </si>
  <si>
    <t>Guardian Naga</t>
  </si>
  <si>
    <t>127 (15dl0 + 45)</t>
  </si>
  <si>
    <t>Guardian Portrait</t>
  </si>
  <si>
    <t>Gynosphinx</t>
  </si>
  <si>
    <t>Hadrosaurus</t>
  </si>
  <si>
    <t>19 (3d10 +3)</t>
  </si>
  <si>
    <t>Half Ogre</t>
  </si>
  <si>
    <t>Half-Red Dragon Veteran</t>
  </si>
  <si>
    <t>Harpy</t>
  </si>
  <si>
    <t>Hawk</t>
  </si>
  <si>
    <t>Hell Hound</t>
  </si>
  <si>
    <t>Hellfire Engine</t>
  </si>
  <si>
    <t>Huge construct (devil)</t>
  </si>
  <si>
    <t>216 (16d12 + 112)</t>
  </si>
  <si>
    <t>Helmed Horror</t>
  </si>
  <si>
    <t>Hezrou</t>
  </si>
  <si>
    <t>136 (13d10+65)</t>
  </si>
  <si>
    <t>High Templar of Dust</t>
  </si>
  <si>
    <t>Hill Giant</t>
  </si>
  <si>
    <t>105 (10d12 + 40)</t>
  </si>
  <si>
    <t>Hippogriff</t>
  </si>
  <si>
    <t>Hobgoblin Captain</t>
  </si>
  <si>
    <t>Hobgoblin Devastator</t>
  </si>
  <si>
    <t>Hobgoblin Iron Shadow</t>
  </si>
  <si>
    <t>Hobgoblin Warlord</t>
  </si>
  <si>
    <t>Homunculus</t>
  </si>
  <si>
    <t>Tiny construct</t>
  </si>
  <si>
    <t>Hook Horror</t>
  </si>
  <si>
    <t>Horncaller</t>
  </si>
  <si>
    <t>Horned Devil</t>
  </si>
  <si>
    <t>178 (17d10 + 55)</t>
  </si>
  <si>
    <t>Howler</t>
  </si>
  <si>
    <t>Howling Hatred Initiate</t>
  </si>
  <si>
    <t>Howling Hatred Priest</t>
  </si>
  <si>
    <t>Hulking Crab</t>
  </si>
  <si>
    <t>Hunter Shark</t>
  </si>
  <si>
    <t>Hurricane</t>
  </si>
  <si>
    <t>Hutijin</t>
  </si>
  <si>
    <t>200 (16d10 +112)</t>
  </si>
  <si>
    <t>Hybrid Brute</t>
  </si>
  <si>
    <t>Medium humanoid (simic hybrid)</t>
  </si>
  <si>
    <t>Hybrid Flier</t>
  </si>
  <si>
    <t>Hybrid Poisoner</t>
  </si>
  <si>
    <t>Hybrid Shocker</t>
  </si>
  <si>
    <t>Hybrid Spy</t>
  </si>
  <si>
    <t>Hydra</t>
  </si>
  <si>
    <t>Hydroloth</t>
  </si>
  <si>
    <t>Hyena</t>
  </si>
  <si>
    <t>5 (1d8 + 1)</t>
  </si>
  <si>
    <t>Ice Devil</t>
  </si>
  <si>
    <t>180 (19d10 + 76)</t>
  </si>
  <si>
    <t>Ice Mephit</t>
  </si>
  <si>
    <t>Ice Toad</t>
  </si>
  <si>
    <t>Imix</t>
  </si>
  <si>
    <t>Imp</t>
  </si>
  <si>
    <t>Tiny fiend (devil)</t>
  </si>
  <si>
    <t>10 (3d4 +3)</t>
  </si>
  <si>
    <t>Indentured Spirit</t>
  </si>
  <si>
    <t>Intellect Devourer</t>
  </si>
  <si>
    <t>21 (6d4 + 6)</t>
  </si>
  <si>
    <t>Invisible Stalker</t>
  </si>
  <si>
    <t>Iron Cobra</t>
  </si>
  <si>
    <t>Iron Golem</t>
  </si>
  <si>
    <t>Isperia</t>
  </si>
  <si>
    <t>Gargantuan monstrosity</t>
  </si>
  <si>
    <t>261 (18d20 + 72)</t>
  </si>
  <si>
    <t>Ixitxachitl</t>
  </si>
  <si>
    <t>Ixitxachitl, Vampiric</t>
  </si>
  <si>
    <t>Jackal</t>
  </si>
  <si>
    <t>Jackalwere</t>
  </si>
  <si>
    <t>Jaculi</t>
  </si>
  <si>
    <t>Jarad Vod Savo</t>
  </si>
  <si>
    <t>Juiblex</t>
  </si>
  <si>
    <t>350 (28d12 + 168)</t>
  </si>
  <si>
    <t>Kalka-Kylla</t>
  </si>
  <si>
    <t>Kamadan</t>
  </si>
  <si>
    <t>Kelpie</t>
  </si>
  <si>
    <t>Medium plant</t>
  </si>
  <si>
    <t>Killer Whale</t>
  </si>
  <si>
    <t>90 (12d12 + 12)</t>
  </si>
  <si>
    <t>Ki-rin</t>
  </si>
  <si>
    <t>152 (16d12 + 48)</t>
  </si>
  <si>
    <t>Knight</t>
  </si>
  <si>
    <t>Knight of Air</t>
  </si>
  <si>
    <t>77 (14d8 + 14)</t>
  </si>
  <si>
    <t>5 (2d6 - 2)</t>
  </si>
  <si>
    <t>Kobold Dragonshield</t>
  </si>
  <si>
    <t>44 (8d6 + 16)</t>
  </si>
  <si>
    <t>Kobold Inventor</t>
  </si>
  <si>
    <t>13 (3d6 +3)</t>
  </si>
  <si>
    <t>Kobold Scale Sorcerer</t>
  </si>
  <si>
    <t>Korred</t>
  </si>
  <si>
    <t>102 (12d6 + 60)</t>
  </si>
  <si>
    <t>Korsoth Vastikan</t>
  </si>
  <si>
    <t>Kraken</t>
  </si>
  <si>
    <t>472 (27d20 + 189)</t>
  </si>
  <si>
    <t>Kraul Death Priest</t>
  </si>
  <si>
    <t>Medium humanoid (kraul)</t>
  </si>
  <si>
    <t>Kraul Warrior</t>
  </si>
  <si>
    <t>Kruthik Hive Lord</t>
  </si>
  <si>
    <t>Kuo-Toa</t>
  </si>
  <si>
    <t>Kuo-Toa Archpriest</t>
  </si>
  <si>
    <t>Kuo-Toa Whip</t>
  </si>
  <si>
    <t>Lady Czorgan</t>
  </si>
  <si>
    <t>Lamia</t>
  </si>
  <si>
    <t>97 (13d10 + 26)</t>
  </si>
  <si>
    <t>Lawmage</t>
  </si>
  <si>
    <t>Lazav</t>
  </si>
  <si>
    <t>204 (24d8 + 96</t>
  </si>
  <si>
    <t>Lemure</t>
  </si>
  <si>
    <t>Lesser Balor</t>
  </si>
  <si>
    <t>Lesser Erinyes</t>
  </si>
  <si>
    <t>Lesser Marilith</t>
  </si>
  <si>
    <t>Leucrotta</t>
  </si>
  <si>
    <t>67 (9d10 + 18)</t>
  </si>
  <si>
    <t>Leviathan</t>
  </si>
  <si>
    <t>328 (16d20  160)</t>
  </si>
  <si>
    <t>Lich</t>
  </si>
  <si>
    <t>135 (18d8 +54)</t>
  </si>
  <si>
    <t>Lion</t>
  </si>
  <si>
    <t>Lizard</t>
  </si>
  <si>
    <t>Lizard King/Queen</t>
  </si>
  <si>
    <t>78 (l2d8 + 24)</t>
  </si>
  <si>
    <t>Lizardfolk Shaman</t>
  </si>
  <si>
    <t>Lord Rall</t>
  </si>
  <si>
    <t>Machine Lieutenant</t>
  </si>
  <si>
    <t>Mage</t>
  </si>
  <si>
    <t>Magma Mephit</t>
  </si>
  <si>
    <t>Magmin</t>
  </si>
  <si>
    <t>9 (2d6 + 2)</t>
  </si>
  <si>
    <t>Maladar Dictum</t>
  </si>
  <si>
    <t>Huge aberration</t>
  </si>
  <si>
    <t>210 (20d12 +80)</t>
  </si>
  <si>
    <t>Male Steeder</t>
  </si>
  <si>
    <t>Malformed Kraken</t>
  </si>
  <si>
    <t>Mammoth</t>
  </si>
  <si>
    <t>Manes</t>
  </si>
  <si>
    <t>9 (2d6+2)</t>
  </si>
  <si>
    <t>Mangonel</t>
  </si>
  <si>
    <t>Manticore</t>
  </si>
  <si>
    <t>68 (8d10 + 24)</t>
  </si>
  <si>
    <t>Mantis Knight</t>
  </si>
  <si>
    <t>Mantrap</t>
  </si>
  <si>
    <t>Marid</t>
  </si>
  <si>
    <t>229 (17d10 + 136)</t>
  </si>
  <si>
    <t>Marilith</t>
  </si>
  <si>
    <t>189 (18d10+90)</t>
  </si>
  <si>
    <t>Marut</t>
  </si>
  <si>
    <t>432 (32d10 + 256)</t>
  </si>
  <si>
    <t>Master of Cruelties</t>
  </si>
  <si>
    <t>Mastiff</t>
  </si>
  <si>
    <t>Maurezhi</t>
  </si>
  <si>
    <t>Maw Demon</t>
  </si>
  <si>
    <t>Meazel</t>
  </si>
  <si>
    <t>Medium humanoid (meazel)</t>
  </si>
  <si>
    <t>35 (10d8 - 10)</t>
  </si>
  <si>
    <t>Medusa</t>
  </si>
  <si>
    <t>127 (17d8 +51)</t>
  </si>
  <si>
    <t>Meenlock</t>
  </si>
  <si>
    <t>31 (7d6 + 7)</t>
  </si>
  <si>
    <t>Merfolk</t>
  </si>
  <si>
    <t>Merregon</t>
  </si>
  <si>
    <t>45 (6d8 + 18)</t>
  </si>
  <si>
    <t>Merrenoloth</t>
  </si>
  <si>
    <t>Merrow</t>
  </si>
  <si>
    <t>Mezzoloth</t>
  </si>
  <si>
    <t>Mimic</t>
  </si>
  <si>
    <t>Medium monstrosity (shapechanger)</t>
  </si>
  <si>
    <t>Mind Drinker Vampire</t>
  </si>
  <si>
    <t>Mind Flayer</t>
  </si>
  <si>
    <t>Mind Flayer Arcanist</t>
  </si>
  <si>
    <t>Mind Flayer Lich (Illithilich)</t>
  </si>
  <si>
    <t>Mind Mage</t>
  </si>
  <si>
    <t>49 (11d8)</t>
  </si>
  <si>
    <t>Mindwitness</t>
  </si>
  <si>
    <t>Minotaur Skeleton</t>
  </si>
  <si>
    <t>Moloch</t>
  </si>
  <si>
    <t>253 (22d10 +132)</t>
  </si>
  <si>
    <t>Molydeus</t>
  </si>
  <si>
    <t>Monarchon</t>
  </si>
  <si>
    <t>110 (13d10 + 39)</t>
  </si>
  <si>
    <t>Mongrelfolk</t>
  </si>
  <si>
    <t>Medium humanoid (mongrelfolk)</t>
  </si>
  <si>
    <t>Monodrone</t>
  </si>
  <si>
    <t>Morkoth</t>
  </si>
  <si>
    <t>130 (20d8 + 40)</t>
  </si>
  <si>
    <t>Morkoth (in lair)</t>
  </si>
  <si>
    <t>Mouth of Grolantor</t>
  </si>
  <si>
    <t>Mud Mephit</t>
  </si>
  <si>
    <t>27 (6d6 + 6)</t>
  </si>
  <si>
    <t>Mule</t>
  </si>
  <si>
    <t>Mummy</t>
  </si>
  <si>
    <t>Mummy Lord</t>
  </si>
  <si>
    <t>Myconid Adult</t>
  </si>
  <si>
    <t>Myconid Sovereign</t>
  </si>
  <si>
    <t>Myconid Sprout</t>
  </si>
  <si>
    <t>Nabassu</t>
  </si>
  <si>
    <t>190 (20d8 + 100)</t>
  </si>
  <si>
    <t>Naergoth Bladelord</t>
  </si>
  <si>
    <t>Nagpa</t>
  </si>
  <si>
    <t>Medium humanoid (nagpa)</t>
  </si>
  <si>
    <t>187 (34d8 + 34)</t>
  </si>
  <si>
    <t>Nalfeshnee</t>
  </si>
  <si>
    <t>184 (16d10+96)</t>
  </si>
  <si>
    <t>Narzugon</t>
  </si>
  <si>
    <t>Nature</t>
  </si>
  <si>
    <t>190 (20d10 + 80)</t>
  </si>
  <si>
    <t>Needle Blight</t>
  </si>
  <si>
    <t>Madium plant</t>
  </si>
  <si>
    <t>Neogi</t>
  </si>
  <si>
    <t>33 (6d6 + 12)</t>
  </si>
  <si>
    <t>Neogi Hatchling</t>
  </si>
  <si>
    <t>7 (3d4)</t>
  </si>
  <si>
    <t>Neogi Master</t>
  </si>
  <si>
    <t>71 (11d6 + 26)</t>
  </si>
  <si>
    <t>Neothelid</t>
  </si>
  <si>
    <t>Gargantuan aberration</t>
  </si>
  <si>
    <t>325 (21d20 + 105)</t>
  </si>
  <si>
    <t>Nereid</t>
  </si>
  <si>
    <t>Night Hag</t>
  </si>
  <si>
    <t>Nightmare</t>
  </si>
  <si>
    <t>Nightveil Specter</t>
  </si>
  <si>
    <t>105 (14d8 + 42)</t>
  </si>
  <si>
    <t>Nightwalker</t>
  </si>
  <si>
    <t>Huge undead</t>
  </si>
  <si>
    <t>297 (22d12 +154)</t>
  </si>
  <si>
    <t>Nilbog</t>
  </si>
  <si>
    <t>Nivix Cyclops</t>
  </si>
  <si>
    <t>115 (10d10 + 60)</t>
  </si>
  <si>
    <t>Niv-Mizzet</t>
  </si>
  <si>
    <t>370 (19d20 + 171)</t>
  </si>
  <si>
    <t>Noble</t>
  </si>
  <si>
    <t>Nothic</t>
  </si>
  <si>
    <t>Nupperibo</t>
  </si>
  <si>
    <t>Nycaloth</t>
  </si>
  <si>
    <t>Oaken Bolter</t>
  </si>
  <si>
    <t>Oblex Spawn</t>
  </si>
  <si>
    <t>Tiny ooze</t>
  </si>
  <si>
    <t>18 (4d4 + 8)</t>
  </si>
  <si>
    <t>Obzedat Ghost</t>
  </si>
  <si>
    <t>14 + 1 for each other Obzedat ghost within 30 feet of it</t>
  </si>
  <si>
    <t>Ochre Jelly</t>
  </si>
  <si>
    <t>Octopus</t>
  </si>
  <si>
    <t>Ogre</t>
  </si>
  <si>
    <t>Ogre Battering Ram</t>
  </si>
  <si>
    <t>59 (7d10 +21)</t>
  </si>
  <si>
    <t>Ogre Bolt Launcher</t>
  </si>
  <si>
    <t>Ogre Chain Brute</t>
  </si>
  <si>
    <t>Ogre Howdah</t>
  </si>
  <si>
    <t>Ogre Zombie</t>
  </si>
  <si>
    <t>85 (9d10 + 36)</t>
  </si>
  <si>
    <t>Ogremoch</t>
  </si>
  <si>
    <t>Oinoloth</t>
  </si>
  <si>
    <t>Oleander Dragon</t>
  </si>
  <si>
    <t>Large dragon</t>
  </si>
  <si>
    <t>119 (14d10 + 42)</t>
  </si>
  <si>
    <t>Olhydra</t>
  </si>
  <si>
    <t>One-Eyed Shiver</t>
  </si>
  <si>
    <t>Oni</t>
  </si>
  <si>
    <t>Ooze Master</t>
  </si>
  <si>
    <t>15 (2d8 + 6)</t>
  </si>
  <si>
    <t>Orc Blade of Ilneval</t>
  </si>
  <si>
    <t>Orc Claw of Luthic</t>
  </si>
  <si>
    <t>Orc Eye of Gruumsh</t>
  </si>
  <si>
    <t>Orc Hand of Yurtrus</t>
  </si>
  <si>
    <t>30 (4d8 +12)</t>
  </si>
  <si>
    <t>Orc Nurtured One of Yurtrus</t>
  </si>
  <si>
    <t>30 (4d8 + 12)</t>
  </si>
  <si>
    <t>Orc Red Fang of Shargaas</t>
  </si>
  <si>
    <t>Orc War Chief</t>
  </si>
  <si>
    <t>Orchid Count</t>
  </si>
  <si>
    <t>Orcus</t>
  </si>
  <si>
    <t>405 (30d12 + 210)</t>
  </si>
  <si>
    <t>Oregg Steeltwister</t>
  </si>
  <si>
    <t>Orog</t>
  </si>
  <si>
    <t>42 (5d8 + 20)</t>
  </si>
  <si>
    <t>Orthon</t>
  </si>
  <si>
    <t>105 (10d10 + 50)</t>
  </si>
  <si>
    <t>Orzhov Giant</t>
  </si>
  <si>
    <t>Otyugh</t>
  </si>
  <si>
    <t>Owl</t>
  </si>
  <si>
    <t>Owlbear</t>
  </si>
  <si>
    <t>Ox</t>
  </si>
  <si>
    <t>Panther</t>
  </si>
  <si>
    <t>Pegasus</t>
  </si>
  <si>
    <t>Pentadrone</t>
  </si>
  <si>
    <t>32 (5d10 + 5)</t>
  </si>
  <si>
    <t>Peryton</t>
  </si>
  <si>
    <t>Phantom Warrior</t>
  </si>
  <si>
    <t>Phase Spider</t>
  </si>
  <si>
    <t>Pheonix</t>
  </si>
  <si>
    <t>175 (10d20 + 70)</t>
  </si>
  <si>
    <t>Piercer</t>
  </si>
  <si>
    <t>Pillar of Water</t>
  </si>
  <si>
    <t>149 (13d10 + 78)</t>
  </si>
  <si>
    <t>Pinna</t>
  </si>
  <si>
    <t>Pit Fiend</t>
  </si>
  <si>
    <t>300 (24d10 + 168)</t>
  </si>
  <si>
    <t>Pixie</t>
  </si>
  <si>
    <t>Tiny fey</t>
  </si>
  <si>
    <t>Planetar</t>
  </si>
  <si>
    <t>200 (16d10+112)</t>
  </si>
  <si>
    <t>Plesiosaurus</t>
  </si>
  <si>
    <t>Poisonous Snake</t>
  </si>
  <si>
    <t>Polar Bear</t>
  </si>
  <si>
    <t>Pony</t>
  </si>
  <si>
    <t>Precognitive Mage</t>
  </si>
  <si>
    <t>63 (14d8)</t>
  </si>
  <si>
    <t>Priest</t>
  </si>
  <si>
    <t>27 (5d8 +5)</t>
  </si>
  <si>
    <t>Princip</t>
  </si>
  <si>
    <t>Pseudodragon</t>
  </si>
  <si>
    <t>7 (2d4 + 2)</t>
  </si>
  <si>
    <t>Pterafolk</t>
  </si>
  <si>
    <t>Pteranodon</t>
  </si>
  <si>
    <t>Purple Worm</t>
  </si>
  <si>
    <t>247 (15d20 + 90)</t>
  </si>
  <si>
    <t>Purple Worm Wormling</t>
  </si>
  <si>
    <t>Quadrone</t>
  </si>
  <si>
    <t>Quaggoth</t>
  </si>
  <si>
    <t>Quaggoth Spore Servant</t>
  </si>
  <si>
    <t>Quasit</t>
  </si>
  <si>
    <t>Tiny fiend</t>
  </si>
  <si>
    <t>Quetzalcoatlus</t>
  </si>
  <si>
    <t>30 (4d12 + 4)</t>
  </si>
  <si>
    <t>Quickling</t>
  </si>
  <si>
    <t>10 (3d4 + 3)</t>
  </si>
  <si>
    <t>Quipper</t>
  </si>
  <si>
    <t>Rakdos</t>
  </si>
  <si>
    <t>Rakdos Lampooner</t>
  </si>
  <si>
    <t>Rakdos Performer</t>
  </si>
  <si>
    <t>Rakshasa</t>
  </si>
  <si>
    <t>Ram</t>
  </si>
  <si>
    <t>Raven</t>
  </si>
  <si>
    <t>Razerblast</t>
  </si>
  <si>
    <t>Reckoner</t>
  </si>
  <si>
    <t>Red Abishai</t>
  </si>
  <si>
    <t>255 (30d8 + 120)</t>
  </si>
  <si>
    <t>Red Dragon Wyrmling</t>
  </si>
  <si>
    <t>75 (10d8 +30)</t>
  </si>
  <si>
    <t>Red Slaad</t>
  </si>
  <si>
    <t>Redcap</t>
  </si>
  <si>
    <t>45 (6d6 + 24)</t>
  </si>
  <si>
    <t>Reef Shark</t>
  </si>
  <si>
    <t>Remorhaz</t>
  </si>
  <si>
    <t>195 (17d1 2 + 85)</t>
  </si>
  <si>
    <t>Retriever</t>
  </si>
  <si>
    <t>Revenant</t>
  </si>
  <si>
    <t>Rhinoceros</t>
  </si>
  <si>
    <t>Riding Horse</t>
  </si>
  <si>
    <t>Roc</t>
  </si>
  <si>
    <t>248 (16d20 + 80)</t>
  </si>
  <si>
    <t>Roper</t>
  </si>
  <si>
    <t>Rot Troll</t>
  </si>
  <si>
    <t>138 (12d10 + 72)</t>
  </si>
  <si>
    <t>Rothe</t>
  </si>
  <si>
    <t>Rubblebelt Stalker</t>
  </si>
  <si>
    <t>Ruby Wyrmling</t>
  </si>
  <si>
    <t>Rug of Smothering</t>
  </si>
  <si>
    <t>33 (6d10)</t>
  </si>
  <si>
    <t>Rust Monster</t>
  </si>
  <si>
    <t>Medium monsrosity</t>
  </si>
  <si>
    <t>Rutterkin</t>
  </si>
  <si>
    <t>Saber-Toothed Tiger</t>
  </si>
  <si>
    <t>Sacred Statue</t>
  </si>
  <si>
    <t>95 (10d10 + 40)</t>
  </si>
  <si>
    <t>Sacred Stone Monk</t>
  </si>
  <si>
    <t>Sahuagin</t>
  </si>
  <si>
    <t>Sahuagin Baron</t>
  </si>
  <si>
    <t>Large humanoid</t>
  </si>
  <si>
    <t>76 (9dl0 + 27)</t>
  </si>
  <si>
    <t>Sahuagin Priestess</t>
  </si>
  <si>
    <t>Salamander</t>
  </si>
  <si>
    <t>Sapphire Wyrmling</t>
  </si>
  <si>
    <t>Satyr</t>
  </si>
  <si>
    <t>31 (7d8)</t>
  </si>
  <si>
    <t>Scarecrow</t>
  </si>
  <si>
    <t>Scorchbringer Guard</t>
  </si>
  <si>
    <t>Scorpion</t>
  </si>
  <si>
    <t>Scout</t>
  </si>
  <si>
    <t>16 (3d8 +3)</t>
  </si>
  <si>
    <t>Sea Hag</t>
  </si>
  <si>
    <t>Sea Horse</t>
  </si>
  <si>
    <t>Sea Lion</t>
  </si>
  <si>
    <t>Sea Spawn</t>
  </si>
  <si>
    <t>Seraph</t>
  </si>
  <si>
    <t>Servitor Thrull</t>
  </si>
  <si>
    <t>22 (4d6 + 8)</t>
  </si>
  <si>
    <t>Shadow</t>
  </si>
  <si>
    <t>16 (3d8 + 3+E211)</t>
  </si>
  <si>
    <t>Shadow Dancer</t>
  </si>
  <si>
    <t>Shadow Demon</t>
  </si>
  <si>
    <t>Shadow Horror</t>
  </si>
  <si>
    <t>120 (16d10 + 32)</t>
  </si>
  <si>
    <t>Shadow Mastiff</t>
  </si>
  <si>
    <t>Shambling Mound</t>
  </si>
  <si>
    <t>Shield Guardian</t>
  </si>
  <si>
    <t>Shoosuva</t>
  </si>
  <si>
    <t>Shrieker</t>
  </si>
  <si>
    <t>Sibriex</t>
  </si>
  <si>
    <t>150 (12d12 + 72)</t>
  </si>
  <si>
    <t>Sidereal Vizier</t>
  </si>
  <si>
    <t>152 (18d10 + 53)</t>
  </si>
  <si>
    <t>Siege Tower</t>
  </si>
  <si>
    <t>Gargantuan object</t>
  </si>
  <si>
    <t>Silver Dragon Wyrmling</t>
  </si>
  <si>
    <t>Sir Pelliton</t>
  </si>
  <si>
    <t>Sire of Insanity</t>
  </si>
  <si>
    <t>Siren</t>
  </si>
  <si>
    <t>Skeleton</t>
  </si>
  <si>
    <t>Skeleton, Giant</t>
  </si>
  <si>
    <t>Skittering Horror</t>
  </si>
  <si>
    <t>228 (24d12 + 72)</t>
  </si>
  <si>
    <t>Skulk</t>
  </si>
  <si>
    <t>Skull Lord</t>
  </si>
  <si>
    <t>Skyjek Roc</t>
  </si>
  <si>
    <t>Skyswimmer</t>
  </si>
  <si>
    <t>216 (16d20 + 48)</t>
  </si>
  <si>
    <t>Skyweaver</t>
  </si>
  <si>
    <t>Slaad Tadpole</t>
  </si>
  <si>
    <t>10 (4d4)</t>
  </si>
  <si>
    <t>Slithering Tracker</t>
  </si>
  <si>
    <t>Smoke Mephit</t>
  </si>
  <si>
    <t>Solar</t>
  </si>
  <si>
    <t>243 (18d10+144)</t>
  </si>
  <si>
    <t>Soldier</t>
  </si>
  <si>
    <t>Soul Monger</t>
  </si>
  <si>
    <t>Source of Earth</t>
  </si>
  <si>
    <t>124 (13d8 + 65)</t>
  </si>
  <si>
    <t>Space</t>
  </si>
  <si>
    <t>Spawn of Kyuss</t>
  </si>
  <si>
    <t>76 (9d8 + 36)</t>
  </si>
  <si>
    <t>Spectator</t>
  </si>
  <si>
    <t>Specter</t>
  </si>
  <si>
    <t>Maedium undead</t>
  </si>
  <si>
    <t>Spider</t>
  </si>
  <si>
    <t>Spined Devil</t>
  </si>
  <si>
    <t>Small fiend (devil)</t>
  </si>
  <si>
    <t>Spirit Naga</t>
  </si>
  <si>
    <t>Spirit Troll</t>
  </si>
  <si>
    <t>97 (15d10 + 15)</t>
  </si>
  <si>
    <t>Spring Eladrin</t>
  </si>
  <si>
    <t>Sprite</t>
  </si>
  <si>
    <t>Spy</t>
  </si>
  <si>
    <t>Star Spawn Grue</t>
  </si>
  <si>
    <t>Star Spawn Hulk</t>
  </si>
  <si>
    <t>136 (13d10 + 65)</t>
  </si>
  <si>
    <t>Star Spawn Larva Mage</t>
  </si>
  <si>
    <t>168 (16d8 + 96)</t>
  </si>
  <si>
    <t>Star Spawn Mangler</t>
  </si>
  <si>
    <t>Star Spawn Seer</t>
  </si>
  <si>
    <t>Steam Mephit</t>
  </si>
  <si>
    <t>Steel Predator</t>
  </si>
  <si>
    <t>207 (18d10 + 108)</t>
  </si>
  <si>
    <t>Stegosaurus</t>
  </si>
  <si>
    <t>76 (8d12 + 24)</t>
  </si>
  <si>
    <t>Stench Kow</t>
  </si>
  <si>
    <t>Stirge</t>
  </si>
  <si>
    <t>Stone Cursed</t>
  </si>
  <si>
    <t>Stone Defender</t>
  </si>
  <si>
    <t>Stone Giant</t>
  </si>
  <si>
    <t>Stone Giant Dreamwalker</t>
  </si>
  <si>
    <t>161 (14d12 + 70)</t>
  </si>
  <si>
    <t>Stone Golem</t>
  </si>
  <si>
    <t>Stone Juggernaut</t>
  </si>
  <si>
    <t>Stonemelder</t>
  </si>
  <si>
    <t>Storm Giant</t>
  </si>
  <si>
    <t>230 (20d12 + 100)</t>
  </si>
  <si>
    <t>Storm Giant Quintessent</t>
  </si>
  <si>
    <t>Storm Magistrate</t>
  </si>
  <si>
    <t>Strahd Zombie</t>
  </si>
  <si>
    <t>Strahd's Animated Armor</t>
  </si>
  <si>
    <t>Succubus/Incubus</t>
  </si>
  <si>
    <t>Summer Eladrin</t>
  </si>
  <si>
    <t>Su-Monster</t>
  </si>
  <si>
    <t>Sunder Shaman</t>
  </si>
  <si>
    <t>Swarm of Bats</t>
  </si>
  <si>
    <t>Swarm of Cranium Rats</t>
  </si>
  <si>
    <t>Swarm of Insects</t>
  </si>
  <si>
    <t>Medium swarm</t>
  </si>
  <si>
    <t>Swarm of Poisonous Snakes</t>
  </si>
  <si>
    <t>Swarm of Quippers</t>
  </si>
  <si>
    <t>28 (8d8 - 8)</t>
  </si>
  <si>
    <t>Swarm of Rats</t>
  </si>
  <si>
    <t>24 (7d8 -7)</t>
  </si>
  <si>
    <t>Swarm of Ravens</t>
  </si>
  <si>
    <t>Swarm of Rot Grubs</t>
  </si>
  <si>
    <t>Sword Wraith Commander</t>
  </si>
  <si>
    <t>Sword Wraith Warrior</t>
  </si>
  <si>
    <t>Tabaxi Hunter</t>
  </si>
  <si>
    <t>Medium humanoid (tabaxi)</t>
  </si>
  <si>
    <t>Tabaxi Minstrel</t>
  </si>
  <si>
    <t>Tanarukk</t>
  </si>
  <si>
    <t>95 (10d8 + 50)</t>
  </si>
  <si>
    <t>Tarrasque</t>
  </si>
  <si>
    <t>676 (33d20 + 330)</t>
  </si>
  <si>
    <t>Tecuziztecatl</t>
  </si>
  <si>
    <t>Thayan Apprentice</t>
  </si>
  <si>
    <t>Thayan Warrior</t>
  </si>
  <si>
    <t>The Angry</t>
  </si>
  <si>
    <t>The Hungry</t>
  </si>
  <si>
    <t>The Lonely</t>
  </si>
  <si>
    <t>The Lost</t>
  </si>
  <si>
    <t>The Phoenix</t>
  </si>
  <si>
    <t>The Queen of Bones</t>
  </si>
  <si>
    <t>The Wretched</t>
  </si>
  <si>
    <t>10 (4d6 - 4)</t>
  </si>
  <si>
    <t>Thorn Slinger</t>
  </si>
  <si>
    <t>Thorny</t>
  </si>
  <si>
    <t>Thout Spy</t>
  </si>
  <si>
    <t>Thri-Kreen</t>
  </si>
  <si>
    <t>Throne</t>
  </si>
  <si>
    <t>Thug</t>
  </si>
  <si>
    <t>32 (5d8 +10)</t>
  </si>
  <si>
    <t>Tiamat</t>
  </si>
  <si>
    <t>Gargantuan fiend</t>
  </si>
  <si>
    <t>Tiger</t>
  </si>
  <si>
    <t>Time</t>
  </si>
  <si>
    <t>Titivilus</t>
  </si>
  <si>
    <t>Tlincalli</t>
  </si>
  <si>
    <t>Topaz Wyrmling</t>
  </si>
  <si>
    <t>27 (6d8 + 0)</t>
  </si>
  <si>
    <t>Topi</t>
  </si>
  <si>
    <t>Small undead</t>
  </si>
  <si>
    <t>Medium humanoid (tortle)</t>
  </si>
  <si>
    <t>Tortle Druid</t>
  </si>
  <si>
    <t>33 (6d6 + 6)</t>
  </si>
  <si>
    <t>Trapper</t>
  </si>
  <si>
    <t>Treant</t>
  </si>
  <si>
    <t>Trebuchet</t>
  </si>
  <si>
    <t>Huge object</t>
  </si>
  <si>
    <t>Tree Blight</t>
  </si>
  <si>
    <t>Tressym</t>
  </si>
  <si>
    <t>Tribal Warrior</t>
  </si>
  <si>
    <t>Triceratops</t>
  </si>
  <si>
    <t>95 (10d12 + 30)</t>
  </si>
  <si>
    <t>Tridrone</t>
  </si>
  <si>
    <t>Tri-Flower Frond</t>
  </si>
  <si>
    <t>Troglodyte</t>
  </si>
  <si>
    <t>Troglodyte Champion of Laogzed</t>
  </si>
  <si>
    <t>Medium humanoid (troglodyte)</t>
  </si>
  <si>
    <t>Troll</t>
  </si>
  <si>
    <t>Trostani</t>
  </si>
  <si>
    <t>252 (24d10 + 120)</t>
  </si>
  <si>
    <t>Twig Blight</t>
  </si>
  <si>
    <t>Tyrannosaurus Rex</t>
  </si>
  <si>
    <t>136 (13d12 + 52)</t>
  </si>
  <si>
    <t>Ulitharid</t>
  </si>
  <si>
    <t>Ultroloth</t>
  </si>
  <si>
    <t>Umber Hulk</t>
  </si>
  <si>
    <t>Undercity Medusa</t>
  </si>
  <si>
    <t>Unicorn</t>
  </si>
  <si>
    <t>Uthgardt Shaman</t>
  </si>
  <si>
    <t>Uusovk</t>
  </si>
  <si>
    <t>Vampire</t>
  </si>
  <si>
    <t>Vampire Spawn</t>
  </si>
  <si>
    <t>Vampiric Mist</t>
  </si>
  <si>
    <t>Vargouille</t>
  </si>
  <si>
    <t>Vegepygmy</t>
  </si>
  <si>
    <t>Vegepygmy Chief</t>
  </si>
  <si>
    <t>Velociraptor</t>
  </si>
  <si>
    <t>Venom Troll</t>
  </si>
  <si>
    <t>94 (9d10 + 45)</t>
  </si>
  <si>
    <t>Veteran</t>
  </si>
  <si>
    <t>Vine Blight</t>
  </si>
  <si>
    <t>26 (4d8+8)</t>
  </si>
  <si>
    <t>Violet Fungus</t>
  </si>
  <si>
    <t>Virtue</t>
  </si>
  <si>
    <t>Vrock</t>
  </si>
  <si>
    <t>104 (11d10 +44)</t>
  </si>
  <si>
    <t>Vulture</t>
  </si>
  <si>
    <t>Warhorse</t>
  </si>
  <si>
    <t>Warhorse Skeleton</t>
  </si>
  <si>
    <t>Wastrilith</t>
  </si>
  <si>
    <t>Water Elemental</t>
  </si>
  <si>
    <t>Water Elemental Myrmidon</t>
  </si>
  <si>
    <t>Water Weird</t>
  </si>
  <si>
    <t>Weasel</t>
  </si>
  <si>
    <t>Werebear</t>
  </si>
  <si>
    <t>Medium humanoid (human, shapechanger)</t>
  </si>
  <si>
    <t>Wereboar</t>
  </si>
  <si>
    <t>Wererat</t>
  </si>
  <si>
    <t>Wereraven</t>
  </si>
  <si>
    <t>Medium humanoid (human) humanoid (shapechanger)</t>
  </si>
  <si>
    <t>Weretiger</t>
  </si>
  <si>
    <t>Werewolf</t>
  </si>
  <si>
    <t>White Abishai</t>
  </si>
  <si>
    <t>68 (8d8 + 32)</t>
  </si>
  <si>
    <t>White Dragon Wyrmling</t>
  </si>
  <si>
    <t>White Maw</t>
  </si>
  <si>
    <t>Gargantuan ooze</t>
  </si>
  <si>
    <t>White Tusk Bloodrager</t>
  </si>
  <si>
    <t>White Tusk Juggernaut</t>
  </si>
  <si>
    <t>Large humanoid (orc)</t>
  </si>
  <si>
    <t>White Tusk Orc</t>
  </si>
  <si>
    <t>White Tusk Shaman</t>
  </si>
  <si>
    <t>White Tusk Warspeaker</t>
  </si>
  <si>
    <t>Wight</t>
  </si>
  <si>
    <t>Will-o'-Wisp</t>
  </si>
  <si>
    <t>22 (9d4)</t>
  </si>
  <si>
    <t>Winged Kobold</t>
  </si>
  <si>
    <t>7 (3d6 - 3)</t>
  </si>
  <si>
    <t>Winged Thrull</t>
  </si>
  <si>
    <t>Winter Eladrin</t>
  </si>
  <si>
    <t>Winter Wolf</t>
  </si>
  <si>
    <t>Wolf</t>
  </si>
  <si>
    <t>Wood Woad</t>
  </si>
  <si>
    <t>Worg</t>
  </si>
  <si>
    <t>Wraith</t>
  </si>
  <si>
    <t>Wurm</t>
  </si>
  <si>
    <t>Wyvern</t>
  </si>
  <si>
    <t>Xorn</t>
  </si>
  <si>
    <t>73 (7d8 + 42)</t>
  </si>
  <si>
    <t>Xvart</t>
  </si>
  <si>
    <t>Xvart Warlock of Raxivort</t>
  </si>
  <si>
    <t>Yagnoloth</t>
  </si>
  <si>
    <t>Large fiend (yugoloth)</t>
  </si>
  <si>
    <t>147 (14d10 + 70)</t>
  </si>
  <si>
    <t>Yakfolk Priest</t>
  </si>
  <si>
    <t>Yakfolk Warrior</t>
  </si>
  <si>
    <t>Yan-C-BIn</t>
  </si>
  <si>
    <t>Yeenoghu</t>
  </si>
  <si>
    <t>333 (23d12 + 184)</t>
  </si>
  <si>
    <t>Yellow Musk Creeper</t>
  </si>
  <si>
    <t>Yellow Musk Zombie</t>
  </si>
  <si>
    <t>Yeth Hound</t>
  </si>
  <si>
    <t>Yeti</t>
  </si>
  <si>
    <t>Yochlol</t>
  </si>
  <si>
    <t>Young Amethyst Dragon</t>
  </si>
  <si>
    <t>Young Black Dragon</t>
  </si>
  <si>
    <t>Young Blue Dragon</t>
  </si>
  <si>
    <t>152 (16d10 + 64)</t>
  </si>
  <si>
    <t>Young Brass Dragon</t>
  </si>
  <si>
    <t>Young Bronze Dragon</t>
  </si>
  <si>
    <t>Young Copper Dragon</t>
  </si>
  <si>
    <t>11 9 (14d10 + 42)</t>
  </si>
  <si>
    <t>Young Emerald Dragon</t>
  </si>
  <si>
    <t>91 (14d10 + 14)</t>
  </si>
  <si>
    <t>Young Gold Dragon</t>
  </si>
  <si>
    <t>Young Green Dragon</t>
  </si>
  <si>
    <t>Young Kruthik</t>
  </si>
  <si>
    <t>Young Red Dragon</t>
  </si>
  <si>
    <t>Young Red Shadow Dragon</t>
  </si>
  <si>
    <t>Young Remorhaz</t>
  </si>
  <si>
    <t>Young Ruby Dragon</t>
  </si>
  <si>
    <t>104 (16d10 + 16)</t>
  </si>
  <si>
    <t>Young Sapphire Dragon</t>
  </si>
  <si>
    <t>Young Silver Dragon</t>
  </si>
  <si>
    <t>168 (16d10 + 80)</t>
  </si>
  <si>
    <t>Young Topaz Dragon</t>
  </si>
  <si>
    <t>71 (13d10 + 0)</t>
  </si>
  <si>
    <t>Young White Dragon</t>
  </si>
  <si>
    <t>Yuan-Ti Abomination</t>
  </si>
  <si>
    <t>Yuan-ti Anathema</t>
  </si>
  <si>
    <t>189 (18d12 + 72)</t>
  </si>
  <si>
    <t>Yuan-ti Broodguard</t>
  </si>
  <si>
    <t>Yuan-Ti Malison</t>
  </si>
  <si>
    <t>Yuan-ti Mind Whisperer</t>
  </si>
  <si>
    <t>Yuan-ti Nightmare Speaker</t>
  </si>
  <si>
    <t>Yuan-ti Pit Master</t>
  </si>
  <si>
    <t>Zaratan</t>
  </si>
  <si>
    <t>307 (15d20 + 150)</t>
  </si>
  <si>
    <t>Zariel</t>
  </si>
  <si>
    <t>580 (40d10 + 360)</t>
  </si>
  <si>
    <t>Zegana</t>
  </si>
  <si>
    <t>Medium humanoid (merfolk)</t>
  </si>
  <si>
    <t>Zombie</t>
  </si>
  <si>
    <t>Zombie Ankylosaurus</t>
  </si>
  <si>
    <t>Zombie Girallon</t>
  </si>
  <si>
    <t>Zombie Tyrannosaurus</t>
  </si>
  <si>
    <t>Zorbo</t>
  </si>
  <si>
    <t>Zuggtmoy</t>
  </si>
  <si>
    <t>304 (32d10 + 128)</t>
  </si>
  <si>
    <t>Zuggtmoy, Bridesmaid</t>
  </si>
  <si>
    <t>Zuggtmoy, Chamberlain</t>
  </si>
  <si>
    <t>Amble</t>
  </si>
  <si>
    <t>Drowned Ascetic</t>
  </si>
  <si>
    <t>Drowned Blade</t>
  </si>
  <si>
    <t>Drowned Assassin</t>
  </si>
  <si>
    <t>Drowned Master</t>
  </si>
  <si>
    <t>157 (21d8 + 63)</t>
  </si>
  <si>
    <t>Gar Shatterkeel</t>
  </si>
  <si>
    <t>126 (11d12 + 55)</t>
  </si>
  <si>
    <t>Fhenimore (Kraken Priest Variant)</t>
  </si>
  <si>
    <t>Whymsee (Kraken Priest Variant)</t>
  </si>
  <si>
    <t>Young Kraken</t>
  </si>
  <si>
    <t>Sahuagin Blademaster</t>
  </si>
  <si>
    <t>Medium humanoid (sahuagin)</t>
  </si>
  <si>
    <t>Sahuagin Deep Diver</t>
  </si>
  <si>
    <t>Sea Lion (Monstrosity)</t>
  </si>
  <si>
    <t>Shoalar Quaderil</t>
  </si>
  <si>
    <t>Medium humanoid (water genasi)</t>
  </si>
  <si>
    <t>Aeorian Absorber</t>
  </si>
  <si>
    <t>171 (18d10 + 72)</t>
  </si>
  <si>
    <t>Aorian Nullifier</t>
  </si>
  <si>
    <t>Aeorian Reverser</t>
  </si>
  <si>
    <t>Blood Hunter</t>
  </si>
  <si>
    <t>Core Spawn Crawler</t>
  </si>
  <si>
    <t>Core Spawn Emissary</t>
  </si>
  <si>
    <t>Core Spawn Seer</t>
  </si>
  <si>
    <t>Core Spawn Worm</t>
  </si>
  <si>
    <t>279 (18d20 + 90)</t>
  </si>
  <si>
    <t>Frost Giant Zombie</t>
  </si>
  <si>
    <t>Frost Worm</t>
  </si>
  <si>
    <t>Gearkeeper Construct</t>
  </si>
  <si>
    <t>Gloomstalker</t>
  </si>
  <si>
    <t>Horizonback Tortoise</t>
  </si>
  <si>
    <t>227 (13d20 + 91)</t>
  </si>
  <si>
    <t>Husk Zombie</t>
  </si>
  <si>
    <t>Husk Zombie Burster</t>
  </si>
  <si>
    <t>Merrow Shallowpriest</t>
  </si>
  <si>
    <t>Moorbounder</t>
  </si>
  <si>
    <t>Bristled Moorbounder</t>
  </si>
  <si>
    <t>Nergaliid</t>
  </si>
  <si>
    <t>42 (4d10 + 20)</t>
  </si>
  <si>
    <t>Sahuagin Warlock of Uk'otoa</t>
  </si>
  <si>
    <t>Sea Fury</t>
  </si>
  <si>
    <t>Shadowghast</t>
  </si>
  <si>
    <t>Swavain Basilisk</t>
  </si>
  <si>
    <t>85 (10d12 + 20)</t>
  </si>
  <si>
    <t>Udaak</t>
  </si>
  <si>
    <t>165 (10d20 + 60)</t>
  </si>
  <si>
    <t>Omin Dran</t>
  </si>
  <si>
    <t>Medium humanoid (half-elf)</t>
  </si>
  <si>
    <t>Jim Darkmagic</t>
  </si>
  <si>
    <t>Viari</t>
  </si>
  <si>
    <t>Morgaen</t>
  </si>
  <si>
    <t>Flabbergast</t>
  </si>
  <si>
    <t>Donaar Blit'zen</t>
  </si>
  <si>
    <t>Medium humanoid (dragonborn)</t>
  </si>
  <si>
    <t>K'thriss Drow'b</t>
  </si>
  <si>
    <t>Rosie Beestinger</t>
  </si>
  <si>
    <t>Small humanoid (halfling)</t>
  </si>
  <si>
    <t>45 (10d6 + 10)</t>
  </si>
  <si>
    <t>Walnut Dankgrass</t>
  </si>
  <si>
    <t>Brahma Lutier</t>
  </si>
  <si>
    <t>Oak Truestrike</t>
  </si>
  <si>
    <t>Pendragon Beestinger</t>
  </si>
  <si>
    <t>Phoenix Anvil</t>
  </si>
  <si>
    <t>Portentia Dran</t>
  </si>
  <si>
    <t>Medium monsrosity (shapechanger)</t>
  </si>
  <si>
    <t>Auspicia Dran</t>
  </si>
  <si>
    <t>Chaos Quadrapod</t>
  </si>
  <si>
    <t>Clockwork Dragon</t>
  </si>
  <si>
    <t>Deep Crow</t>
  </si>
  <si>
    <t>Ancient Deep Crow</t>
  </si>
  <si>
    <t>Keg Robot</t>
  </si>
  <si>
    <t>Splugoth the Returned</t>
  </si>
  <si>
    <t>Avarice</t>
  </si>
  <si>
    <t>Medium humanoid (tiefling)</t>
  </si>
  <si>
    <t>Dzaan's Simulacrum</t>
  </si>
  <si>
    <t>24 (half of 9d8 + 9)</t>
  </si>
  <si>
    <t>Nass Lantomir's Ghost</t>
  </si>
  <si>
    <t>Vellynne Harpell</t>
  </si>
  <si>
    <t>Auril (First Form)</t>
  </si>
  <si>
    <t>Auril (Second Form)</t>
  </si>
  <si>
    <t>Auril (Third Form)</t>
  </si>
  <si>
    <t>136 (16d6 + 80)</t>
  </si>
  <si>
    <t>Brain In A Jar</t>
  </si>
  <si>
    <t>55 (10d6 + 20)</t>
  </si>
  <si>
    <t>Chardalyn Berserker</t>
  </si>
  <si>
    <t>Chardalyn Dragon</t>
  </si>
  <si>
    <t>Huge construct</t>
  </si>
  <si>
    <t>147 (14d12 + 56)</t>
  </si>
  <si>
    <t>Coldlight Walker</t>
  </si>
  <si>
    <t>Xardorok Sunblight</t>
  </si>
  <si>
    <t>Fox</t>
  </si>
  <si>
    <t>Frost Druid</t>
  </si>
  <si>
    <t>Frost Giant Skeleton</t>
  </si>
  <si>
    <t>102 (12d12 + 24)</t>
  </si>
  <si>
    <t>Gnoll Vampire</t>
  </si>
  <si>
    <t>Medium undead (shapechanger)</t>
  </si>
  <si>
    <t>Goliath Warrior</t>
  </si>
  <si>
    <t>Medium humanoid (goliath)</t>
  </si>
  <si>
    <t>Goliath Werebear</t>
  </si>
  <si>
    <t>Medium humanoid (goliath, shapechanger)</t>
  </si>
  <si>
    <t>10 in humanoid form, 12 (natural armor) in bear or hybrid form</t>
  </si>
  <si>
    <t>161 (19d8 + 76)</t>
  </si>
  <si>
    <t>Hare</t>
  </si>
  <si>
    <t>1 (1d4-1)</t>
  </si>
  <si>
    <t>Ice Troll</t>
  </si>
  <si>
    <t>Knucklehead Trout</t>
  </si>
  <si>
    <t>Icewind Kobold</t>
  </si>
  <si>
    <t>Small humanoid (kobold)</t>
  </si>
  <si>
    <t>Icewind Kobold Zombie</t>
  </si>
  <si>
    <t>19 (3d6 + 9)</t>
  </si>
  <si>
    <t>Kobold Vampire Spawn</t>
  </si>
  <si>
    <t>39 (6d6 + 18)</t>
  </si>
  <si>
    <t>Living Bigby's Hand</t>
  </si>
  <si>
    <t>Living Blade of Disaster</t>
  </si>
  <si>
    <t>67 (9d6 + 36)</t>
  </si>
  <si>
    <t>Living Demiplane</t>
  </si>
  <si>
    <t>Demos Magen</t>
  </si>
  <si>
    <t>51 (6d8 + 24)</t>
  </si>
  <si>
    <t>Galven Magen</t>
  </si>
  <si>
    <t>Hypnos Magen</t>
  </si>
  <si>
    <t>34 (4d8 + 16)</t>
  </si>
  <si>
    <t>Spitting Mimic</t>
  </si>
  <si>
    <t>Gnome Ceremorph</t>
  </si>
  <si>
    <t>58 (13d6 + 13)</t>
  </si>
  <si>
    <t>Gnome Squidling</t>
  </si>
  <si>
    <t>Mountain Goat</t>
  </si>
  <si>
    <t>Gundvald Halraggson</t>
  </si>
  <si>
    <t>Jarund Elkhardt</t>
  </si>
  <si>
    <t>Bjornhild Solvigsdottir</t>
  </si>
  <si>
    <t>Isarr Kronenstrom</t>
  </si>
  <si>
    <t>Reindeer</t>
  </si>
  <si>
    <t>Seal</t>
  </si>
  <si>
    <t>Snow Golem</t>
  </si>
  <si>
    <t>Snowy Owlbear</t>
  </si>
  <si>
    <t>Sperm Whale</t>
  </si>
  <si>
    <t>189 (14d20 + 42)</t>
  </si>
  <si>
    <t>Tomb Tapper</t>
  </si>
  <si>
    <t>Verbeeg Longstrider</t>
  </si>
  <si>
    <t>Verbeeg Marauder</t>
  </si>
  <si>
    <t>Walrus</t>
  </si>
  <si>
    <t>Giant Walrus</t>
  </si>
  <si>
    <t>Yeti Tyke</t>
  </si>
  <si>
    <t>Bodytaker Plant</t>
  </si>
  <si>
    <t>92 (8d12 + 40)</t>
  </si>
  <si>
    <t>Podling</t>
  </si>
  <si>
    <t>Boneless</t>
  </si>
  <si>
    <t>Carrion Stalker</t>
  </si>
  <si>
    <t>Tiny monstrosity</t>
  </si>
  <si>
    <t>35 (10d4 + 10)</t>
  </si>
  <si>
    <t>Carrionette</t>
  </si>
  <si>
    <t>Death's Head</t>
  </si>
  <si>
    <t>16 (natural armor)</t>
  </si>
  <si>
    <t>17 (5d4 + 5)</t>
  </si>
  <si>
    <t>Dullahan</t>
  </si>
  <si>
    <t>16 (breastplate)</t>
  </si>
  <si>
    <t>Gallows Speaker</t>
  </si>
  <si>
    <t>85 (19d8)</t>
  </si>
  <si>
    <t>Gremishka</t>
  </si>
  <si>
    <t>Swarm of Gremishkas</t>
  </si>
  <si>
    <t>Medium swarm of tiny monstrosities</t>
  </si>
  <si>
    <t>24 (7d6)</t>
  </si>
  <si>
    <t>Jiangshi</t>
  </si>
  <si>
    <t>Loup Garou</t>
  </si>
  <si>
    <t>Nosferatu</t>
  </si>
  <si>
    <t>17 (natural armor)</t>
  </si>
  <si>
    <t>Priest of Osybus</t>
  </si>
  <si>
    <t>Relentless Slasher</t>
  </si>
  <si>
    <t>15 (natural armor)</t>
  </si>
  <si>
    <t>Relentless Juggernaut</t>
  </si>
  <si>
    <t>Lesser Star Spawn Emissary</t>
  </si>
  <si>
    <t>19 (natural armor)</t>
  </si>
  <si>
    <t>241 (21d8 + 147)</t>
  </si>
  <si>
    <t>Greater Star Spawn Emissary</t>
  </si>
  <si>
    <t>290 (20d12 + 160)</t>
  </si>
  <si>
    <t>Strigoi</t>
  </si>
  <si>
    <t>Swarm of maggots</t>
  </si>
  <si>
    <t>Medium swarm of tiny beasts</t>
  </si>
  <si>
    <t>Swarm of Scarabs</t>
  </si>
  <si>
    <t>Inquisitor of the Mind Fire</t>
  </si>
  <si>
    <t>Inquisitor of the Sword</t>
  </si>
  <si>
    <t>Inquisitor of the Tome</t>
  </si>
  <si>
    <t>11 (14 with mage armor)</t>
  </si>
  <si>
    <t>Unspeakable Horror</t>
  </si>
  <si>
    <t>Vampiric Mind Flayer</t>
  </si>
  <si>
    <t>Swarm of Zombie Limbs</t>
  </si>
  <si>
    <t>Medium swarm of tiny undead</t>
  </si>
  <si>
    <t>Zombie Clot</t>
  </si>
  <si>
    <t>12 (natural armor)</t>
  </si>
  <si>
    <t>104 (11d12 + 33)</t>
  </si>
  <si>
    <t>Zombie Plague Spreader</t>
  </si>
  <si>
    <t>Dead Flesh</t>
  </si>
  <si>
    <t>Damage</t>
  </si>
  <si>
    <t>2gp</t>
  </si>
  <si>
    <t>2lb</t>
  </si>
  <si>
    <t>Adventuring Gear</t>
  </si>
  <si>
    <t>25gp</t>
  </si>
  <si>
    <t>1lb</t>
  </si>
  <si>
    <t>5lb</t>
  </si>
  <si>
    <t>1gp</t>
  </si>
  <si>
    <t>70lb</t>
  </si>
  <si>
    <t>4sp</t>
  </si>
  <si>
    <t>7lb</t>
  </si>
  <si>
    <t>5cp</t>
  </si>
  <si>
    <t>3lb</t>
  </si>
  <si>
    <t>1cp</t>
  </si>
  <si>
    <t>10lb</t>
  </si>
  <si>
    <t>25lb</t>
  </si>
  <si>
    <t>12lb</t>
  </si>
  <si>
    <t>Clothes, common</t>
  </si>
  <si>
    <t>5sp</t>
  </si>
  <si>
    <t>Clothes, costume</t>
  </si>
  <si>
    <t>4lb</t>
  </si>
  <si>
    <t>Clothes, fine</t>
  </si>
  <si>
    <t>15gp</t>
  </si>
  <si>
    <t>6lb</t>
  </si>
  <si>
    <t>Clothes, traveler's</t>
  </si>
  <si>
    <t>2cp</t>
  </si>
  <si>
    <t>3gp</t>
  </si>
  <si>
    <t>Can hold hand foci (not staves) in a pouch at the waist for easy switching (free action) during combat.</t>
  </si>
  <si>
    <t>2lbs</t>
  </si>
  <si>
    <t>1sp</t>
  </si>
  <si>
    <t>100gp</t>
  </si>
  <si>
    <t>2sp</t>
  </si>
  <si>
    <t>1/2lb</t>
  </si>
  <si>
    <t>1/4lb</t>
  </si>
  <si>
    <t>4gp</t>
  </si>
  <si>
    <t>35lb</t>
  </si>
  <si>
    <t>Robes</t>
  </si>
  <si>
    <t>1000gp</t>
  </si>
  <si>
    <t>20lb</t>
  </si>
  <si>
    <t>5lb. (full)</t>
  </si>
  <si>
    <t>Holy Symbol</t>
  </si>
  <si>
    <t>Reliquary</t>
  </si>
  <si>
    <t>Crystal</t>
  </si>
  <si>
    <t>Arcane focus</t>
  </si>
  <si>
    <t>Orb</t>
  </si>
  <si>
    <t>20gp</t>
  </si>
  <si>
    <t>Rod</t>
  </si>
  <si>
    <t>Staff</t>
  </si>
  <si>
    <t>Wand</t>
  </si>
  <si>
    <t>Sprig of mistletoe</t>
  </si>
  <si>
    <t>Druidic focus</t>
  </si>
  <si>
    <t>Totem</t>
  </si>
  <si>
    <t>Wooden staff</t>
  </si>
  <si>
    <t>Yew wand</t>
  </si>
  <si>
    <t>Arrows (20)</t>
  </si>
  <si>
    <t>Ammunition</t>
  </si>
  <si>
    <t xml:space="preserve">Blowgun needles (50) </t>
  </si>
  <si>
    <t xml:space="preserve">Crossbow bolts (20) </t>
  </si>
  <si>
    <t>1.5lb</t>
  </si>
  <si>
    <t xml:space="preserve">Sling bullets (20) </t>
  </si>
  <si>
    <t>4cp</t>
  </si>
  <si>
    <t>1d8 slashing</t>
  </si>
  <si>
    <t>Versatile (1d10)</t>
  </si>
  <si>
    <t>Martial Melee Weapon</t>
  </si>
  <si>
    <t>1d8 bludgeoning</t>
  </si>
  <si>
    <t>1d10 slashing</t>
  </si>
  <si>
    <t>Heavy, reach, two-handed</t>
  </si>
  <si>
    <t>1d12 slashing</t>
  </si>
  <si>
    <t>Heavy, two-handed</t>
  </si>
  <si>
    <t>2d6 slashing</t>
  </si>
  <si>
    <t>1d12 piercing</t>
  </si>
  <si>
    <t>Reach, special</t>
  </si>
  <si>
    <t>2d6 bludgeoning</t>
  </si>
  <si>
    <t>1d8 piercing</t>
  </si>
  <si>
    <t>1d10 piercing</t>
  </si>
  <si>
    <t>18lb</t>
  </si>
  <si>
    <t>Finesse</t>
  </si>
  <si>
    <t>1d6 slashing</t>
  </si>
  <si>
    <t>Finesse, light</t>
  </si>
  <si>
    <t>1d6 piercing</t>
  </si>
  <si>
    <t xml:space="preserve">Thrown (range 20/60), versatile (1d8) </t>
  </si>
  <si>
    <t>1d4 slashing</t>
  </si>
  <si>
    <t xml:space="preserve">Finesse, reach </t>
  </si>
  <si>
    <t>1 piercing</t>
  </si>
  <si>
    <t>Ammunition (range 25/100), loading</t>
  </si>
  <si>
    <t>Martial Ranged Weapon</t>
  </si>
  <si>
    <t>Ammunition (range 30/120), light, loading</t>
  </si>
  <si>
    <t xml:space="preserve">Ammunition (range 100/400), heavy, loading, two-handed </t>
  </si>
  <si>
    <t>1d8</t>
  </si>
  <si>
    <t>Ammunition (range 150/600), heavy, two-handed</t>
  </si>
  <si>
    <t xml:space="preserve">Special, thrown (range 5/15) </t>
  </si>
  <si>
    <t>2d4 slashing</t>
  </si>
  <si>
    <t>6lbs</t>
  </si>
  <si>
    <t>Special, two-handed</t>
  </si>
  <si>
    <t>1d4 bludgeoning</t>
  </si>
  <si>
    <t>Light</t>
  </si>
  <si>
    <t>Simple Melee Weapon</t>
  </si>
  <si>
    <t>1d4 piercing</t>
  </si>
  <si>
    <t>Finesse, light, thrown (range 20/60)</t>
  </si>
  <si>
    <t>Two-handed</t>
  </si>
  <si>
    <t>Light, thrown (range 20/60)</t>
  </si>
  <si>
    <t>Thrown (range 30/120)</t>
  </si>
  <si>
    <t>1d6 bludgeoning</t>
  </si>
  <si>
    <t>Versatile (1d8)</t>
  </si>
  <si>
    <t>Thrown (range 20/60), versatile (1d8)</t>
  </si>
  <si>
    <t>Ammunition (range 80/320), loading, two-handed</t>
  </si>
  <si>
    <t>Simple Ranged Weapon</t>
  </si>
  <si>
    <t>Finesse, thrown (range 20/60)</t>
  </si>
  <si>
    <t>Ammunition (range 80/320), two-handed</t>
  </si>
  <si>
    <t>Ammunition (range 30/120)</t>
  </si>
  <si>
    <t>AC: 11+Dex Modifier</t>
  </si>
  <si>
    <t>AC: 12+Dex Modifier</t>
  </si>
  <si>
    <t>AC: 13+Dex Modifier (Max 2)</t>
  </si>
  <si>
    <t>AC: 14+Dex Modifier (Max 2)</t>
  </si>
  <si>
    <t>5lbs</t>
  </si>
  <si>
    <t>+2 AC</t>
  </si>
  <si>
    <t>Item Type</t>
  </si>
  <si>
    <t>Consumable</t>
  </si>
  <si>
    <t>Attunement?</t>
  </si>
  <si>
    <t>Rulebooks / Sourcebooks</t>
  </si>
  <si>
    <t>Notes</t>
  </si>
  <si>
    <t>cursed?</t>
  </si>
  <si>
    <t>attunement requirement</t>
  </si>
  <si>
    <t>Description</t>
  </si>
  <si>
    <t>Adamantine Armor</t>
  </si>
  <si>
    <t>Medium or heavy armor, but not hide</t>
  </si>
  <si>
    <t>This suit of armor is reinforced with adamantine, one of the hardest substances in existence. While you're wearing it, any critical hit against you becomes a normal hit.</t>
  </si>
  <si>
    <t>Alchemy Jug</t>
  </si>
  <si>
    <t>Wondrous Item</t>
  </si>
  <si>
    <t>This ceramic jug appears to be able to hold a gallon of liquid and weighs 12 pounds whether full or empty. Sloshing sounds can be heard from within the jug when it is shaken, even if the jug is empty. You can use an action and name one liquid from the table below to cause the jug to produce the chosen liquid. Afterward, you can uncork the jug as an action and pour that liquid out, up to 2 gallons per minute. The maximum amount of liquid the jug can produce depends on the liquid you named. Once the jug starts producing a liquid, it can't produce a different one, or more of one that has reached its maximum, until the next dawn. Liquid Max Amount Liquid Max Amount
Acid 8 ounces Oil 1 quart
Basic poison 1/2 ounce 
Vinegar 2 gallons
Beer 4 gallons 
Water, fresh 8 gallons
Honey 1 gallon 
Water, salt 12 gallons
Mayonnaise 2 gallons 
Wine 1 gallon</t>
  </si>
  <si>
    <t>Ammunition +1</t>
  </si>
  <si>
    <t>Weapon</t>
  </si>
  <si>
    <t>Any ammunition</t>
  </si>
  <si>
    <t>You have a bonus to attack and damage rolls made with this piece of magic ammunition. The bonus is determined by the rarity of the ammunition. Once it hit a target, the ammunition is no longer magical.</t>
  </si>
  <si>
    <t>Ammunition +2</t>
  </si>
  <si>
    <t>Ammunition +3</t>
  </si>
  <si>
    <t>Amulet of Health</t>
  </si>
  <si>
    <t>Your Constitution score is 19 while you wear this amulet. It has no effect on you if your Constitution is already 19 or higher.</t>
  </si>
  <si>
    <t>Amulet of Proof against Detection and Location</t>
  </si>
  <si>
    <t>While wearing this amulet, you are hidden from divination magic. You can't be targeted by such magic or perceived through magical scrying sensors.</t>
  </si>
  <si>
    <t>Amulet of Protection from Turning</t>
  </si>
  <si>
    <t/>
  </si>
  <si>
    <t>Amulet of the Planes</t>
  </si>
  <si>
    <t>While wearing this amulet, you can use an action to name a location that you are familiar with on another plane of existence. Then make a DC 15 Intelligence check. On a successful check, you cast the plane shift spell. On a failure , you and each creature and object within 15 feet of you travel to a random destination. Roll a dlOO. On a 1- 60, you travel to a random location on the plane you named. On a 61- 100, you travel to a randomly determined plane of existence.</t>
  </si>
  <si>
    <t>Animated Shield</t>
  </si>
  <si>
    <t>Shield only</t>
  </si>
  <si>
    <t>While holding this shield, you can speak its command word as a bonus action to cause it to animate. The shield leaps into the air and hovers in your space to protect you as if you were wielding it, leaving your hands free. The shield remains animated for 1 minute, until you use a bonus action to end this effect, or until you are incapacitated or die, at which point the shield falls to the ground or into your hand if you have one free.</t>
  </si>
  <si>
    <t>See DM guide page 151.</t>
  </si>
  <si>
    <t>Armor +1</t>
  </si>
  <si>
    <t>Light, medium, or heavy armor only</t>
  </si>
  <si>
    <t>You have a bonus to AC while wearing this armor. The bonus is determined by its rarity.</t>
  </si>
  <si>
    <t>Armor +2</t>
  </si>
  <si>
    <t>Armor +3</t>
  </si>
  <si>
    <t>Armor of Invulnerability</t>
  </si>
  <si>
    <t>Plate armor only</t>
  </si>
  <si>
    <t>You have resistance to nonmagical damage while you wear this armor. Additionally, you can use an action to make yourself immune to nonmagical damage for 10 minutes or until you are no longer wearing the armor. Once this special action is used, it can't be used again until the next dawn.</t>
  </si>
  <si>
    <t>Armor of Resistance</t>
  </si>
  <si>
    <t>You have resistance to one type of damage while you wear this armor. The DM chooses the type or determines it randomly from the options below. 
dlO             Damage Type
1                 Acid 
6                 Necrotic
2                 Cold 
7                 Poison
3                 Fire 
8                 Psychic
4                 Force 
9                 Radiant
5                 Lightning 
10               Thunder</t>
  </si>
  <si>
    <t>Armor of Vulnerability</t>
  </si>
  <si>
    <t>Plate only; cursed item</t>
  </si>
  <si>
    <t>While wearing this armor, you have resistance to one of the following damage types: bludgeoning, piercing, or slashing. The DM chooses the type or determines it randomly.
Curse. This armor is cursed, a fact that is revealed only when an identify spell is cast on the armor or you attune to it. Attuning to the armor curses you until you are targeted by the remove curse spell or similar magic: removing the armor fails to end the curse. While cursed you have vulnerability to two of the three damage type associated with the armor (not the one to which it grants resistance).</t>
  </si>
  <si>
    <t>Arrow of Slaying</t>
  </si>
  <si>
    <t>Arrow only</t>
  </si>
  <si>
    <t>An arrow of slaying is a magic weapon meant to slay a particular kind of creature. Some are more focused than others; for example, there are both arrows of dragon slaying and arrows of blue dragon slaying. If a creature belonging to the type, race, or group associated with an arrow of slaying takes damage from the arrow, the creature must make a DC 17 Constitution saving throw, taking an extra 6d10 piercing damage on a failed save, or half as much extra damage on a successful one. Once an arrow of slaying deals its extra damage to a creature, it becomes a nonmagical arrow. Other types of magic ammunition of this kind exist, such as bolts of slaying meant for a crossbow, though arrows are most common.</t>
  </si>
  <si>
    <t>Arrow-Catching Shield</t>
  </si>
  <si>
    <t>You gain a +2 bonus to AC against ranged attacks while you wield this shield. This bonus is in addition to the shield's normal bonus to AC. In addition, whenever an attacker makes a ranged attack against a target within 5 feet of you, you can use your reaction to become the target of the attack instead.</t>
  </si>
  <si>
    <t>Axe of the Dwarvish Lords</t>
  </si>
  <si>
    <t>Battleaxe only</t>
  </si>
  <si>
    <t>Bag of Beans</t>
  </si>
  <si>
    <t>Inside this heavy cloth bag are 3d4 dry beans. The bag weighs 1/2 pound plus 1/4 pound for each bean it contains. If you dump the bag's contents out on the ground, they explode in a 10-foot radius, extending from the beans. Each creature in the area, including you, must make a DC 15 Dexterity saving throw, taking 5d4 fire damage on a failed save, or half as much damage on a successful one. The fire ignites flammable objects in the area that aren't being worn or carried. If you remove a bean from the bag, plant it in dirt or sand, and then water it, the bean produces an effect 1 minute later from the ground where it was planted. The DM can choose an effect from the following table, determine it randomly, or create an effect.
d100 Effect
01 5d4 toadstools sprout. If a creature eats a toadstool, roll any die. On an odd roll, the eater must succeed on a DC 15 Constitution saving throw or take 5d6 poison damage and become poisoned for 1 hour. On an even roll, the eater gains 5d6 temporary hit points for 1 hour.
2-10 A geyser erupts and spouts water, beer, berry juice, tea, vinegar, wine, or oil (DM's choice) 30 feet into the air for 1 d12 rounds.
11-20 A treant sprouts (see the Monster Manual for statistics). There 's a 50 percent chance that the treant is chaotic evi l and attacks.
21 -30 An animate, immobile stone statue in your likeness rises. It makes verbal threats against you. If you leave it and others come near, it describes you as the most heinous of villains and directs the new comers to find and attack you. If you are on the same plane of existence as the statue, it knows where you are. The statue becomes inanimate after 24 hours.
31 -40 A campfire with blue Aames springs forth and burns for 24 hours (or until it is extinguished)
41 -50 1d6 + 6 shriekers sprout (see the Monster Manual for statistics).
51 -60 1d4 + 8 bright pink toads crawl forth. Whenever a toad is touched , it transforms into a Large or smaller monster of the DM's choice . The monster remains for 1 minute, then disappears in a putT of bright pink smoke.
61 -70 A hungry bulette (see the Monster Manual for statistics) burrows up and attacks.
71 -80 A fruit tree grows. It has 1 d1 0 + 20 fruit, 1 d8 of which act as randomly determined magic potions, while one acts as an ingested poison of the DM 's choice. The tree vanis hes after 1 hour. Picked fruit remains, reta ining any magic fo r 30 days.
81-90 A nest of 1d4 + 3 eggs springs up. Any creature that eats an egg must make a DC 20 Constitution saving throw. On a successful save, a creature permanently increases its lowest ab ility score by 1, randomly choosing among equally low scores. On a failed save, the creature takes 10d6 force damage from an internal magica l explosion.
91-99 A pyramid with a 60-foot-square base bursts upward . Inside is a sarcophagus conta ining a mummy lord (see the Monster Manual for statistics). The pyramid is treated as the mummy lord's lair, and its sarcophagus contains treasure of the DM 's choice.
00 A giant beanstalk sprouts, growing to a height of the DM's choice. The top leads where the DM chooses, such as to a great view, a cloud giant's castle, or a different plane of existence.</t>
  </si>
  <si>
    <t>Bag of Devouring</t>
  </si>
  <si>
    <t>This bag superficially resembles a bag of holding but is a feeding orifice for a gigantic extradimensional creature. Turning the bag inside out closes the orifice. The extradimensional creature attached to the bag can sense whatever is placed inside the bag. Animal or vegetable matter placed wholly in the bag is devoured and lost forever. When part of a living creature is placed in the bag, as happens when someone reaches inside it, there is a 50 percent chance that the creature is pulled inside the bag. A creature inside the bag can use its action to try to escape with a successful DC 15 Strength check. Another creature can use its action to reach into the bag to pull a creature out, doing so with a successful DC 20 Strength check (provided it isn't pulled inside the bag first). Any creature that starts its turn inside the bag is devoured, its body destroyed. Inanimate objects can be stored in the bag, which can hold a cubic foot of such material. However, once each day, the bag swallows any objects inside it and spits them out into another plane of existence. The DM determines the time and plane. If the bag is pierced or torn, it is destroyed, and anything contained within it is transported to a random location on the Astral Plane.</t>
  </si>
  <si>
    <t>Bag of Holding</t>
  </si>
  <si>
    <t>This bag has an interior space considerably larger than its outside dimensions, roughly 2 feet in diameter at the mouth and 4 feet deep. The bag can hold up to 500 pounds, not exceeding a volume of 64 cubic feet. The bag weighs 15 pounds, regardless of its contents. Retrieving an item from the bag requires an action. If the bag is overloaded, pierced, or torn, it ruptures and is destroyed, and its contents are scattered in the Astral Plane. If the bag is turned inside out, its contents spill forth, unharmed, but the bag must be put right before it can be used again. Breathing creatures inside the bag can survive up to a number of minutes equal to 10 divided by the number of creatures (minimum 1 minute), after which time they begin to suffocate. Placing a bag of holding inside an extradimensional space created by a Heward's handy haversack, portable hole, or similar item instantly destroys both items and opens a gate to the Astral Plane. The gate originates where the one item was placed inside the other. Any creature within 10 feet of the gate is sucked through it to a random location on the Astral Plane. The gate then closes. The gate is one-way only and can't be reopened.</t>
  </si>
  <si>
    <t>Bag of Tricks</t>
  </si>
  <si>
    <t>This ordinary bag, made from gray, rust, or tan cloth, appears empty. Reaching inside the bag, however, reveals the presence of a small, fuzzy object. The bag weighs 1/2 pound. You can use an action to pull the fuzzy object from the bag and throw it up to 20 feet. When the object lands, it transforms into a creature you determine by rolling a d8 and consulting the table that corresponds to the bag's color. See the Monster Manual for the creature's statistics. The creature is friendly to you and your companions, and it acts on your turn. You can use a bonus action to command how the creature moves and what action it takes on its next turn, or to give it general orders, such as to attack your enemies. In the absence of such orders, the creature acts in a fashion appropriate to its nature. Once three fuzzy objects have been pulled from the bag, the bag can't be used again until the next dawn.
GRAY BAG OF TRICKS
d8 Creature
1 Weasel
2 Giant rat
3 Badger
4 Boar
5 Panther
6 Giant badger
7 Dire wolf
8 Giant elk
RUST BAG OF TRICKS
d8 Creature
1 Rat
2 Owl
3 Mastiff
4 Goat
5 Giant goat
6 Giant boar
7 Lion
8 Brown bear
TAN BAG OF TRICKS
d8 Creature
1 Jackal
2 Ape
3 Baboon
4 Axe beak
5 Black bear
6 Giant weasel
7 Giant hyena
8 Tiger</t>
  </si>
  <si>
    <t>Balance of Harmony</t>
  </si>
  <si>
    <t>Balloon Pack</t>
  </si>
  <si>
    <t>Banner of the Krig Rune</t>
  </si>
  <si>
    <t>Bead of Force</t>
  </si>
  <si>
    <t>This small black sphere measures 3/4 of an inch in diameter and weighs an ounce. Typically, 1d4 + 4 beads of force are found together. You can use an action to throw the bead up to 60 feet. The bead explodes on impact and is destroyed. Each creature within a 10-foot radius of where the bead landed must succeed on a DC 15 Dexterity saving throw or take 5d4 force damage. A sphere of transparent force then encloses the area for 1 minute. Any creature that failed the save and is completely within the area is trapped inside this sphere. Creatures that succeeded on the save, or are partially within the area, are pushed away from the center of the sphere until they are no longer inside it. Only breathable air can pass through the sphere's wall. No attack or other effect can. An enclosed creature can use its action to push against the sphere's wll, moving the sphere up to half the creature's walking speed. The sphere can be picked up, and its magic causes it to weigh only 1 pound, regardless of the weight of creatures inside.</t>
  </si>
  <si>
    <t>Belt of Cloud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</si>
  <si>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Cloud giant STR = 27</t>
  </si>
  <si>
    <t>Belt of Dwarvenkind</t>
  </si>
  <si>
    <t>While wearing this belt, you gain the following benefits: Your Constitution score increases by 2, to a maximum of 20. You have advantage on Charisma (Persuasion) checks made to interact with dwarves. In addition, while attuned to the belt, you have a 50 percent chance each day at dawn of growing a full beard if you're capable of growing one, or a visibly thicker beard if you already have one. If you aren't a dwarf, you gain the following additional benefits while wearing the belt: You have advantage on saving throws against poison, and you have resistance against poison damage. You have darkvision out to a range of 60 feet. You can speak, read, and write Dwarvish.</t>
  </si>
  <si>
    <t>Belt of Fire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</si>
  <si>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Fire giant STR = 25</t>
  </si>
  <si>
    <t>Belt of Hill Giant Strength</t>
  </si>
  <si>
    <t xml:space="preserve">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Hill giant STR = 21 </t>
  </si>
  <si>
    <t>The two belts grant the same increase to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</si>
  <si>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Stone/frost giant STR = 23</t>
  </si>
  <si>
    <t>Belt of Storm Giant Strength</t>
  </si>
  <si>
    <t>While wearing this belt, your Strength score changes to a score granted by the belt. If your Strength is already equal to or greater than the belt's score, the item has no effect on you. Six varieties of this belt exist, corresponding with and having rarity according to the six kinds of true giants. The belt of stone giant strength and the belt of frost giant strength look different, but they have the same effect.
Storm giant STR = 29</t>
  </si>
  <si>
    <t>Berserker Axe</t>
  </si>
  <si>
    <t>Axes only</t>
  </si>
  <si>
    <t>You gain a +1  bonus to attack and damage rolls made with this magic weapon. In addition, while you are attuned to this weapon, your hit point maximum increases by 1 for each level you have attained.
Curse. This axe is cursed, and becoming attuned to it extends the curse to you. As long as you remain cursed, you are unwilling to part with the axe, keeping it within reach at all times. You also have disadvantage on attack rolls with weapons other than this one, unless no foe is within 60 feet of you that you can see or hear. Whenever a hostile creature damages you while the axe is in your possession, you must succeed on a DC 15 Wisdom saving throw or go berserk. While berserk, you must use your action each round to attack the creature nearest to you with the axe. If you can make extra attacks as part of the Attack action, you use those extra attacks, moving to attack the next nearest creature after you fell your current target. If you have multiple possible targets, you attack one at random. You are berserk until you start your turn with no creatures within 60 feet of you that you can see or hear.</t>
  </si>
  <si>
    <t>Black Dragon Mask</t>
  </si>
  <si>
    <t>Blod Stone</t>
  </si>
  <si>
    <t>Blood Spear</t>
  </si>
  <si>
    <t>Spear only</t>
  </si>
  <si>
    <t>Blue Dragon Mask</t>
  </si>
  <si>
    <t>Book of Exalted Deeds</t>
  </si>
  <si>
    <t>Must be attuned by a creature of good alignment</t>
  </si>
  <si>
    <t>Book of Vile Darkness</t>
  </si>
  <si>
    <t>Must be attuned by a creature of evil alignment</t>
  </si>
  <si>
    <t>Boots of Elvenkind</t>
  </si>
  <si>
    <t>While you wear these boots, your steps make no sound, regardless of the surface you are moving across. You also have advantage on Dexterity (Stealth) checks that rely on moving silently.</t>
  </si>
  <si>
    <t>Boots of Levitation</t>
  </si>
  <si>
    <t>While you wear these boots, you can use an action to cast the levitate spell on yourself at will.</t>
  </si>
  <si>
    <t>Boots of Speed</t>
  </si>
  <si>
    <t>While you wear these boots, you can use a bonus action and click the boots' heels together. If you do, the boots double your walking speed, and any creature that makes an opportunity attack against you has disadvantage on the attack roll. If you click your heels together again, you end the effect. When the boots' property has been used for a total of 10 minutes, the magic ceases to function until you finish a long rest.</t>
  </si>
  <si>
    <t>Boots of Striding and Springing</t>
  </si>
  <si>
    <t>While you wear these boots, your walking speed becomes 30 feet, unless your walking speed is higher, and your speed isn't reduced if you are encumbered or wearing heavy armor. In addition, you can jump three times the normal distance, though you can't jump farther than your remaining movement would allow.</t>
  </si>
  <si>
    <t>Boots of the Winterlands</t>
  </si>
  <si>
    <t>These furred boots are snug and feel quite warm. While you wear them, you gain the following benefits:
• You have resistance to cold damage.
• You ignore difficult terrain created by ice or snow.
• You can tolerate temperatures as low as -50 degrees Fahrenheit without any additional protection. If you wear heavy clothes, you can tolerate temperatures as low as -100 degrees Fahrenheit.</t>
  </si>
  <si>
    <t>Bottled Breath</t>
  </si>
  <si>
    <t>Potion</t>
  </si>
  <si>
    <t>Bracelet of Rock Magic</t>
  </si>
  <si>
    <t>Bracers of Archery</t>
  </si>
  <si>
    <t>While wearing these bracers, you have proficiency with the longbow and shortbow, and you gain a +2 bonus to damage rolls on ranged attacks made with such weapons.</t>
  </si>
  <si>
    <t>Bracers of Defense</t>
  </si>
  <si>
    <t>While wearing these bracers, you gain a +2 bonus to AC if you are wearing no armor and using no shield.</t>
  </si>
  <si>
    <t>Brazier of Commanding Fire Elementals</t>
  </si>
  <si>
    <t>While a fire burns in this brass brazier, you can use an action to speak the brazier's command word and summon a fire elemental, as if you had cast the conjure elemental spell. The brazier can't be used this way agai n until the next dawn.
The brazier weighs 5 pounds.</t>
  </si>
  <si>
    <t>Brooch of Shielding</t>
  </si>
  <si>
    <t>While wearing this brooch, you have resistance to force damage, and you have immunity to damage from themagic missile spell.</t>
  </si>
  <si>
    <t>Broom of Flying</t>
  </si>
  <si>
    <t>This wooden broom, which weighs 3 pounds, functions like a mundane broom until you stand astride it and speak its command word. It then hovers beneath you and can be ridden in the air. It has a flying speed of 50 feet. It can carry up to 400 pounds, but its flying speed becomes 30 feet while carrying over 200 pounds. The broom stops hovering when you land. You can send the broom to travel alone to a destination within 1 mile of you if you speak the command word, name the location, and are familiar with that place. The broom comes back to you when you speak another command word, provided that the broom is still within 1 mile of you.</t>
  </si>
  <si>
    <t>Candle of Invocation</t>
  </si>
  <si>
    <t>This slender taper is dedicated to a deity and shares that deity's alignment. The candle's alignment can be detected with the detect evil and good spell. The DM chooses the god and associated alignment or determines the alignment randomly.
d20 Alignment d20 Alignment
1-2 Ch aoti c evi l 
3-4 Chaotic neutral 
5-7 Chaotic good
8-9 Neutral evil 
10-11 Neutral
12-13 Neutral good
14- 15 Lawfu l evil 
16-17 Lawful neutral
18-20 Lawful good
The candle's magic is activated when the candle is lit, which requires an action. After burning for 4 hours, the candle is destroyed. You can snuff it out early for use at a later time. Deduct the time it burned in increments of 1  minute from the candle's total burn time. While lit, the candle sheds dim light in a 30-foot radius. Any creature within that light whose alignment matches that of the candle makes attack rolls, saving throws, and ability checks with advantage. In addition, a cleric or druid in the light whose a lignment matches the candle's can cast 1st-level spells he or she has prepared without expending spell slots, though the spell's effect is as if cast with a 1st-level slot. Alternatively, when you light the candle for the first time, you can cast the gate spell with it. Doing so destroys the candle.</t>
  </si>
  <si>
    <t>Cap of Water Breathing</t>
  </si>
  <si>
    <t>While wearing this cap underwater, you can speak its command word as an action to create a bubble of air around your head. It allows you to breathe normally underwater. This bubble stays with you until you speak the command word again, the cap is removed, or you are no longer underwater.</t>
  </si>
  <si>
    <t>Cape of the Mountebank</t>
  </si>
  <si>
    <t>This cape smells faintly of brimstone. While wearing it, you can use it to cast the dimension door spell as an action. This property of the cape can't be used again until the next dawn. When you disappear, you leave behind a cloud of smoke, and you appear in a similar cloud of smoke at your destination. The smoke lightly obscures the space you left and the space you appear in, and it dissipates at the end of your next turn. A light or stronger wind disperses the smoke.</t>
  </si>
  <si>
    <t>Carpet of Flying</t>
  </si>
  <si>
    <t>You can speak the carpet's command word as an action to make the carpet hover and fly. It moves according to your spoken directions, provided that you are within 30 feet of it. Four sizes of carpet of flying exist. The DM chooses the size of a given carpet or determines it randomly.
d100         Size              Capacity    Flying Speed
01- 20     3 ft. X 5 ft.  200 lb.         80 fee t
21-55      4ft. X 6ft.    400 lb.         60 feet
56- 80    5 ft . X 7 ft. 600 lb.         40 fee t
81-100    6ft. X 9ft.    800 lb.         30 feet
A carpet can carry up to twice the weight shown on the table, but it flies at half speed if it carries more than its normal capacity.</t>
  </si>
  <si>
    <t>Censer of Controlling Air Elementals</t>
  </si>
  <si>
    <t>While incense is burning in this censer, you can use an action to speak the censer's command word and summon an air elemental, as if you had cast the conjure elemental spell. The censer can't be used this way again until the next dawn. This 6-inch-wide, 1-foot-high vessel resembles a chalice with a decorated lid. It weighs 1 pound.</t>
  </si>
  <si>
    <t>Chime of Opening</t>
  </si>
  <si>
    <t>This hollow metal tube measures about 1 foot long and weighs 1 pound. You can strike it as an action, pointing it at an object within 120 feet of you that can be opened, such as a door, lid, or lock. The chime issues a clear tone, and one lock or latch on the object opens unless the sound can't reach the object. If no locks or latches remain, the object itself opens. The chime can be used ten times. After the tenth time it cracks and becomes useless.</t>
  </si>
  <si>
    <t>Circlet of Blasting</t>
  </si>
  <si>
    <t>While wearing this circlet, you can use an action to cast the scorching ray spell with it. When you make the spell's attacks, you do so with an attack bonus of +5'. The circlet can't be used this way again until the next dawn.</t>
  </si>
  <si>
    <t>Claw of the Wyrm Rune</t>
  </si>
  <si>
    <t>Claws of the Umber Hulk</t>
  </si>
  <si>
    <t>Cloak of Arachnida</t>
  </si>
  <si>
    <t>This fine garment is made of black silk interwoven with faint silvery threads. While wearing it, you gain the following benefits:
•  You have resistance to poison damage.
•  You have a climbing speed equal to your walking speed.
•  You can move up, down, and across vertical surfaces and upside down along ceilings, while leaving your hands free .
• You can't be caught in webs of any sort and can move through webs as if they were difficult terrain.
• You can use an action to cast the web spell (save DC 13). The web created by the spell fills twice its normal area. Once used, this property of the cloak can't be used again until the next dawn.</t>
  </si>
  <si>
    <t>Cloak of Displacement</t>
  </si>
  <si>
    <t>While you wear this cloak, it projects an illusion that makes you appear to be standing in a place near your actual location, causing any creature to have disadvantage on attack rolls against you. If you take damage, the property ceases to function until the start of your next turn. This property is suppressed while you are in-capacitated, restrained, or otherwise unable to move.</t>
  </si>
  <si>
    <t>Cloak of Elvenkind</t>
  </si>
  <si>
    <t>While you wear this cloak with its hood up, Wisdom (Perception) checks made to see you have disadvantage. and you have advantage on Dexterity (Stealth) checks made to hide, as the cloak's color shifts to camouflage you. Pulling the hood up or down requires an action.</t>
  </si>
  <si>
    <t>Cloak of Invisibility</t>
  </si>
  <si>
    <t>While wearing this cloak, you can pull its hood over your head to cause yourself to become invisible. While you are invisible, anything you are carrying or wearing is invisible with you. You become visible when you cease wearing the hood. Pulling the hood up or down requires an action. Deduct the time you are invisible, in increments of 1 minute, from the cloak's maximum duration of 2 hours. After 2 hours of use, the cloak ceases to function. For every uninterrupted period of 12 hours the cloak goes unused, it regains 1 hour of duration.</t>
  </si>
  <si>
    <t>Cloak of Protection</t>
  </si>
  <si>
    <t>You gain a +1 bonus to AC and saving throws while you wear this cloak.</t>
  </si>
  <si>
    <t>Cloak of the Bat</t>
  </si>
  <si>
    <t>While wearing this cloak, you have advantage on Dexterity (Stealth) checks. In an area of dim light or darkness, you can grip the edges of the cloak with both hands and use it to fly at a speed of 40 feet. If you ever fail to grip the cloak's edges while flying in this way, or if you are no longer in dim light or darkness, you lose this flying speed. While wearing the cloak in an area of dim light or darkness, you can use your action to cast polymorph on yourself, transforming into a bat. While you are in the form of the bat, you retain your Intelligence, Wisdom, and Charisma scores. The cloak can't be used this way again until the next dawn.</t>
  </si>
  <si>
    <t>Cloak of the Manta Ray</t>
  </si>
  <si>
    <t>While wearing this cloak with its hood up, you can breathe underwater, and you have a swimming speed of 60 feet. Pulling the hood up or down requires an action.</t>
  </si>
  <si>
    <t>Conch of Teleportation</t>
  </si>
  <si>
    <t>Crystal Ball</t>
  </si>
  <si>
    <t>The typical crystal ball, a very rare item, is about 6 inches in diameter. While touching it, you can cast the scrying spell (save DC 17) with it.</t>
  </si>
  <si>
    <t>Crystal Ball of Mind Reading</t>
  </si>
  <si>
    <t>Crystal Ball of Mind Reading. You can use an action to cast the detect thoughts spell (save DC 17) while you are scrying with the crystal ball, targeting creatures you can see within 30 feet of the spell's sensor. You don't need to concentrate on this detect thoughts to maintain it during its duration, but it ends if scrying ends.</t>
  </si>
  <si>
    <t>Crystal Ball of Telepathy</t>
  </si>
  <si>
    <t>Crystal Ball of Telepathy. While scrying with the crystal ball, you can communicate telepathically with creatures you can see within 30 feet of the spell's sensor. You can also use an action to cast the suggestion spell (save DC 17) through the sensor on one of those creatures. You don't need to concentrate on this suggestion to maintain it during its duration, but it ends if scrying ends. Once used, the suggestion power of the crystal ball can't be used again until the next dawn.</t>
  </si>
  <si>
    <t>Crystal Ball of True Seeing</t>
  </si>
  <si>
    <t>Crystal Ball of True Seeing. While scrying with the crystal ball, you have truesight with a radius of 120 feet centered on the spell's sensor.</t>
  </si>
  <si>
    <t>Cube of Force</t>
  </si>
  <si>
    <t>dwarf</t>
  </si>
  <si>
    <t>This cube is about an inch across. Each face has a distinct marking on it that can be pressed. The cube starts with 36 charges, and it regains 1d20 expended charges daily at dawn. You can use an action to press one of the cube's faces, expending a number of charges based on the chosen face, as shown in the Cube of Force Faces table. Each face has a different effect. If the cube has insufficient charges remaining, nothing happens. Otherwise, a barrier of invisible force springs into existence, forming a cube 15 feet on a side. The barrier is centered on you, moves with you, and lasts for 1 minute, until you use an action to press the cube's sixth face, or the cube runs out of charges. You can change the barrier's effect by pressing a different face of the cube and expending the requisite number of charges, resetting the duration. If your movement causes the barrier to come into contact with a solid object that can't pass through the cube, you can't move any closer to that object as long as the barrier remains.
CUBE OF FORCE FACES
Face Charges Effect
1           1                   Gases, wind, and fog can't pass through the barrier.
2          2                  Nonliving matter can't pass through the barrier. Walls, floors, and ceilings can pass through at your discretion.
3          3                  Living matter can't pass through the barri er.
4          4                  Spell effects can 't pass through the barrier.
5          5                  Nothing can pass through the barrier. Walls, floors, and ceilings can pass through at yo ur discretion.
6          6                  The barrier deactivates.
The cube loses charges when the barrier is targeted by certain spells or comes into contact with certain spell or magic item effects, as shown in the table below.
Spell or Item              Charges Lost
Disintegrate              1d12
Horn of blasting      1d10
Passwall                      1d6
Prismatic spray       1d20
Wall of fire                   1d4</t>
  </si>
  <si>
    <t>Cubic Gate</t>
  </si>
  <si>
    <t>This cube is 3 inches across and radiates palpable magical energy. The six sides of the cube are each keyed to a different plane of existence, one of which is the Material Plane. The other sides are linked to plane: determined by the DM. You can use an action to press one side of the cube to cast the gate spell with it, opening a portal to the plane keyed to that side. Alternatively, if you use an action to press one side twice, you can cast the plane shift spell (save DC 17) with the cube and transport the targets to the plane keyed to that side. The cube has 3 charges. Each use of the cube expend: 1 charge. The cube regains ld3 expended charges daily at dawn.</t>
  </si>
  <si>
    <t>Daern's Instant Fortress</t>
  </si>
  <si>
    <t>You can use an action to place this l-inch metal cube on the ground and speak its command word. The cube rapidly grows into a fortress that remains until you use an action to speak the command word that dismisses it. which works only if the fortress is empty. The fortress is a square tower, 20 feet on a side and 30 feet high, with arrow slits on all sides and a battlement atop it. Its interior is divided into two floors. with a ladder running along one wall to connect them. The ladder ends at a trapdoor leading to the roof. When activated, the tower has a small door on the side facing you. The door opens only at your command, which you can speak as a bonus action. It is immune to the knock spell and similar magic, such as that of a chime of opening. Each creature in the area where the fortress appears must make a DC 15 Dexterity saving throw, taking 10d10 bludgeoning damage on a failed save, or half as much damage on a successful one. In either case, the creature is pushed to an unoccupied space outside but next to the fortress. Objects in the area that aren't being worn or carried take this damage and are pushed automatically . The tower is made of adamantine, and its magic prevents it from being tipped over. The roof, the door, and the walls each have 100 hit points, immunity to damage from nonmagical weapons excluding siege weapons, and resistance to all other damage. Only a wish spell can repair the fortress (this use of the spell counts as replicating a spell of 8th level or lower). Each casting of wish causes the roof, the door, or one wall to regain 50 hit points.</t>
  </si>
  <si>
    <t>Dagger of Venom</t>
  </si>
  <si>
    <t>Dagger only</t>
  </si>
  <si>
    <t>You gain a +1 bonus to attack and damage rolls made with this magic weapon. You can use an action to cause thick, black poison to coat the blade. The poison remains for 1 minute or until an attack using this weapon hits a creature. That creature must succeed on a DC 15 Constitution saving throw or take 2d10 poison damage and become poisoned for 1 minute. The dagger can't be used this way again until the next dawn.</t>
  </si>
  <si>
    <t>Dancing Sword</t>
  </si>
  <si>
    <t>Swords only</t>
  </si>
  <si>
    <t>You can use a bonus action to toss this magic sword into the air and speak the command word. When you do so, the sword begins to hover, flies up to 30 feet, and attacks one creature of your choice within 5 feet of it. The sword uses your attack roll and ability score modifier to damage rolls. While the sword hovers, you can use a bonus action to cause it to fly up to 30 feet to another spot within 30 feet of you. As part of the same bonus action, you can cause the sword to attack one creature within 5 feet of it. After the hovering sword attacks for the fourth time, it flies up to 30 feet and tries to return to your hand. If you have no hand free , it falls to the ground at your feet. If the sword has no unobstructed path to you, it moves as close to you as it can and then falls to the ground. It also ceases to hover if you grasp it or move more than 30 feet away from it.</t>
  </si>
  <si>
    <t>Dawnbringer</t>
  </si>
  <si>
    <t>Longsword only; must be attuned by creature of non-evil alignment</t>
  </si>
  <si>
    <t>Decanter of Endless Water</t>
  </si>
  <si>
    <t>This stoppered flask sloshes when shaken, as if it contains water. The decanter weighs 2 pounds. You can use an action to remove the stopper and speak one of three command words, whereupon an amount of fresh water or salt water (your choice) pours out of the flask. The water stops pouring out at the start of your next turn. Choose from the following options:
• "Stream" produces 1 gallon of water.
• "Fountain" produces 5 gallons of water.
• "Geyser" produces 30 gallons of water that gushes forth in a geyser 30 feet long and 1 foot wide. As a bonus action while holding the decanter, you can aim the geyser at a creature you can see within 30 feet of you. The target must succeed on a DC 13 Strength saving throw or take 1d4 bludgeoning damage and fall prone. Instead of a creature, you can target an object that isn't being worn or carried and that weighs no more than 200 pounds. The object is either knocked over or pushed up to 15 feet away from you.</t>
  </si>
  <si>
    <t>Deck of Illusions</t>
  </si>
  <si>
    <t>This box contains a set of parchment cards. A full deck has 34 cards. A deck found as treasure is usually missing 1d20 - 1 cards. The magic of the deck functions only if cards are drawn at random (you can use an altered deck of playing cards to simulate the deck). You can use an action to draw a card at random from the deck and throw it to the ground at a point within 30 feet of you. An illusion of one or more creatures forms over the thrown card and remains until dispelled. An illusory creature appears real, of the appropriate size, and behaves as if it were a real creature (as presented in the Monster Manual), except that it can do no harm. While you are within 120 feet of the illusory creature and can see it, you can use an action to move it magically anywhere within 30 feet of its card. Any physical interaction with the illusory creature reveals it to be an illusion, because objects pass through it. Someone who uses an action to visually inspect the creature identifies it as illusory with a successful DC 15 Intelligence (Investigation) check. The creature then appears translucent. The illusion lasts until its card is moved or the illusion is dispelled. When the illusion ends, the image on its card disappears, and that card can't be used again.
See DM guide page 162 for card table</t>
  </si>
  <si>
    <t>Deck of Many Things</t>
  </si>
  <si>
    <t>Usually found in a box or pouch, this deck contains a number of cards made of ivory or vellum. Most (75 percent) of these decks have only thirteen cards, but the rest have twenty-two. Before you draw a card, you must declare how many cards you intend to draw and then draw them randomly (you can use an altered deck of playing cards to simulate the deck). Any cards drawn in excess of this number have no effect. Otherwise, as soon as you draw a card from the deck, its magic takes effect. You must draw each card no more than 1 hour after the previous draw. If you fail to draw the chosen number, the remaining number of cards fly from the deck on their own and take effect all at once. Once a card is drawn, it fades from existence. Unless the card is the Fool or the jester, the card reappears in the deck, making it possible to draw the same card twice.
See table on page 162 and 163 of the DM guide.</t>
  </si>
  <si>
    <t>Demon Armor</t>
  </si>
  <si>
    <t>While wearing this armor, you ga in a +1 bonus to AC, and you can understand and speak Abyssal. In addition, the armor's clawed gauntlets turn unarmed strikes  with your hands into magic weapons that deal slashing damage, with a +1 bonus to attack rolls and damage rolls and a damage die of 1d8.
Curse. Once you don this cursed armor, you can't doff it unless you are targeted by the remove curse spell or similar magic. While wearing the armor, you have advantage on attack rolls against demons and on saving throws against their spells and special abilities.</t>
  </si>
  <si>
    <t>Devastation Orb</t>
  </si>
  <si>
    <t>Dimensional Shackles</t>
  </si>
  <si>
    <t>You can use an action to place these shackles on an incapacitated creature. The shackles adjust to fit a creature of Small to Large size. In addition to serving as mundane manacles, the shackles prevent a creature bound by them from using any method of extradimensional movement, including teleportation or travel to a different plane of existence. They won't prevent the creature from passing-through an interdimensiona l portal. You and any creature you designate when you use the shackles can use an action to remove them. Once every 30 days, the bound creature can make a DC 30 Strength Athletics) check. On a success, the creature breaks free and destroys the shackles.</t>
  </si>
  <si>
    <t>Draakhorn</t>
  </si>
  <si>
    <t>Unique</t>
  </si>
  <si>
    <t>Rise of Tiamat</t>
  </si>
  <si>
    <t>Dragon Scale Mail</t>
  </si>
  <si>
    <t>Scale mail only</t>
  </si>
  <si>
    <t>Dragon scale mail is made of the scales of one kind of dragon. Sometimes dragons collect their cast-off scales and gift them to humanoids. Other times, hunters carefully skin and preserve the hide of a dead dragon. In either case, dragon scale mail is highly valued. While wearing this armor, you gain a +1 bonus to AC, you have advantage on saving throws against the Frightful Presence and breath weapons of dragons, and you have resistance to one damage type that is determined by the kind of dragon that provided the scales (see the table). Additionally, you can focus your senses as an action to magically discern the distance and direction to the closest dragon within 30 miles of you that is of the same type as the armor. This special action can't be used again until the next dawn.
Dragon      Resistance    Dragon       Resistance
Black          Acid                    Gold             Fire
Blue             Li ghtn ing      Green          Poison
Brass           Fire                     Red               Fire
Bronze        Li ghtn ing      Si lver          Cold
Copper       Acid                   White           Cold</t>
  </si>
  <si>
    <t>Dragon Slayer</t>
  </si>
  <si>
    <t>You gain a +1 bonus to attack and damage rolls made with this magic weapon. When you hit a dragon with this weapon, the dragon takes an extra 3d6 damage of the weapon's type. For the purpose of this weapon, "dragon" refers to any creature with the dragon type, including dragon turtles and wyverns.</t>
  </si>
  <si>
    <t>Dragontooth Dagger</t>
  </si>
  <si>
    <t>This small sphere of thick glass weighs 1  pound. If you are within 60 feet of it, you can speak its command word and cause it to emanate the light or daylight spell. Once used, the daylight effect can't be used again until the next dawn. You can speak another command word as an action to make the illuminated globe rise into the air and float no more than 5 feet off the ground. The globe hovers in this way until you or another creature grasps it. If you mpve more than 60 feet from the hovering globe, it follows you until it is within 60 feet of you. It takes the shortest route to do so. If prevented from moving, the globe sinks gently to the ground and becomes inactive, and its light winks out.</t>
  </si>
  <si>
    <t>Drown</t>
  </si>
  <si>
    <t>Trident only</t>
  </si>
  <si>
    <t>Dust of Disappearance</t>
  </si>
  <si>
    <t>Found in a small packet, this powder resembles very fine sand. There is enough of it for one use. When you use an action to throw the dust into the air, you and each creature and object within 10 feet of you become invisible for 2d4 minutes. The duration is the same for all subjects, and the dust is consumed when its magic takes effect. If a creature affected by the dust attacks or casts a spell, the invisibility ends for that creature.</t>
  </si>
  <si>
    <t>Dust of Dryness</t>
  </si>
  <si>
    <t>This small packet contains 1d6 + 4 pinches of dust. You can use an action to sprinkle a pinch of it over water. The dust turns a cube of water 15 feet on a side into one marble-sized pellet, which floats or rests near where the dust was sprinkled. The pellet's weight is negligible. Someone can use an action to smash the pellet against a hard surface, causing the pellet to shatter and release the water the dust absorbed. Doing so ends that pellet's magic. An elemental composed mostly of water that is exposed to a pinch of the dust must make a DC 13 Constitution saving throw, taking 10d6 necrotic damage on a failed save, or half as much damage on a successful one.</t>
  </si>
  <si>
    <t>Dust of Sneezing and Choking</t>
  </si>
  <si>
    <t>Found in a small container, this powder resembles very fine sand. It appears to be dust of disappearance , and an identify spell reveals it to be such. There is enough of it for one use. When you use an action to throw a handful of the dust into the air, you and each creature that needs to breathe within 30 feet of you must succeed on a DC 15 Constitution saving throw or become unable to breathe, while sneezing uncontrollably. A creature affected in this way is incapacitated and suffocating. As long as it is conscious, a creature can repeat the saving throw at the end of each of its turns, ending the effect on it on a success. The Jesser restoration spell can also end the effect on a creature.</t>
  </si>
  <si>
    <t>Dwarven Plate</t>
  </si>
  <si>
    <t>While wearing this armor, you gain a +2 bonus to AC. In addition, if an effect moves you against your will along the ground, you can use your reaction to reduce the distance you are moved by up to 10 feet.</t>
  </si>
  <si>
    <t>Dwarven Thrower</t>
  </si>
  <si>
    <t>Warhammer only; must be attuned by a dwarf</t>
  </si>
  <si>
    <t>You gain a +3 bonus to attack and damage rolls made with this magic weapon. It has the thrown property with a normal range of 20 feet and a long range of 60 feet. When you hit with a ranged attack using this weapon, deals an extra ld8 damage or, if the target is a giant, 2d8 damage. Immediately after the attack, the weapon flies back to your hand.</t>
  </si>
  <si>
    <t>Eagle Whistle</t>
  </si>
  <si>
    <t>Efreeti Bottle</t>
  </si>
  <si>
    <t>this painted brass bottle weighs 1 pound. When you use an action to remove the stopper, a cloud of thick smoke flows out of the bottle. At the end of your turn, the smoke disappears with a flash of harmless fire, and an efreeti appears in an unoccupied space within 30 feet of you. See the Monster Manual for the efreeti's statistics. The first time the bottle is opened, the DM rolls to determine what happens.
dl00          Effect
01-10       The efreeti attacks you. After fighting for 5 rounds, the efreeti disappears, and the bottle loses its magic.
ll-90         The efreeti serves you for 1 hour, doing as you command. Then the efreeti returns to the bottle, and a new stopper contains it. The stopper can't be removed for 24 hours. The next two times the bottle is opened , the same effect occurs. If the bottle is opened a fourth time , the efreeti escapes and disappears, and the bottle loses its magic.
91-00      The efreeti can cast the wish spell three times for you. It disappears when it grants the final wish or after 1 hour, and the bottle loses its magic.</t>
  </si>
  <si>
    <t>Efreeti Chain</t>
  </si>
  <si>
    <t>Chain mail only</t>
  </si>
  <si>
    <t>While wearing this armor, you gain a +3 bonus to AC, you are immune to fire damage, and you can understand and speak Primordial. In addition, you can stand on and walk across molten rock as if it were solid ground .</t>
  </si>
  <si>
    <t>Elemental Gem</t>
  </si>
  <si>
    <t>This gem contains a mote of elemental energy. When you use an action to break the gem, an elemental is summoned as if you had cast the conjure elemental spell, and the gem's magic is lost. The type of gem determines the elemental summoned by the spell.
Gem                         Summoned Elemental
Blue sapphire                   Air elemental
Yel low diamond              Earth elemental
Red corundum                 Fire elemental
Emerald                                Water elemental</t>
  </si>
  <si>
    <t>Elixir of Health</t>
  </si>
  <si>
    <t>When you drink this potion, it cures any disease afflicting you, and it removes the blinded, deafened, paralyzed, and poisoned conditions. The clear red liquid has tiny bubbles of light in it.</t>
  </si>
  <si>
    <t>Elven Chain</t>
  </si>
  <si>
    <t>Chain shirt only</t>
  </si>
  <si>
    <t>You gain a +1 bonus to AC while you wear this armor. You are considered proficient with this armor even if you lack proficiency with medium armor.</t>
  </si>
  <si>
    <t>Eversmoking Bottle</t>
  </si>
  <si>
    <t>Smoke leaks from the lead-stoppered mouth of this brass bottle, which weighs 1 pound. When you use an action to remove the stopper, a cloud of thick smoke pours out in a 60-foot radius from the bottle. The cloud's area is heavily obscured. Each minute the bottle remains open and within the cloud, the radius increases by 10 feet until it reaches its maximum radius of 120 feet. The cloud persists as long as the bottle is open. Closing the bottle requires you to speak its command word as an action. Once the bottle is closed, the cloud disperses after 10 minutes. A moderate wind (11 to 20 miles per hour) can also disperse the smoke after 1 minute, and a strong wind (21 or more miles per hour) can do so after 1 round.</t>
  </si>
  <si>
    <t>Eye and Hand of Vecna</t>
  </si>
  <si>
    <t>Eyes of Charming</t>
  </si>
  <si>
    <t>These crystal lenses fit over the eyes. They have 3 charges. While wearing them, you can expend 1 charge as an action to cast the charm person spell (save DC 13) on a humanoid within 30 feet of you, provided that you and the target can see each other. The lenses regain all expended charges daily at dawn.</t>
  </si>
  <si>
    <t>Eyes of Minute Seeing</t>
  </si>
  <si>
    <t>These crystal lenses fit over the eyes. While wearing them, you can see much better than normal out to a range of 1  foot. You have advantage on Intelligence (Investigation) checks that rely on sight while searching an area or studying an object within that range.</t>
  </si>
  <si>
    <t>Eyes of the Eagle</t>
  </si>
  <si>
    <t>These crystal lenses fit over the eyes. While wearing them, you have advantage on Wisdom (Perception) checks that rely on sight. In conditions of clear visibility, you can make out details of even extremely distant creatures and objects as small as 2 feet across.</t>
  </si>
  <si>
    <t>Figurine of Wondrous Power (Bronze Griffon)</t>
  </si>
  <si>
    <t>This bronze statuette is of a griffon rampant. It can become a griffon for up to 6 hours. Once it has been used, it can't be used again until 5 days have passed.</t>
  </si>
  <si>
    <t>Figurine of Wondrous Power (Ebony Fly)</t>
  </si>
  <si>
    <t>This ebony statuette is carved in the likeness of a horsefly. It can become a giant fly for up to 12 hours and can be ridden as a mount. Once it has been used, it can't be used again until 2 day have passed.</t>
  </si>
  <si>
    <t>Figurine of Wondrous Power (Golden Lions)</t>
  </si>
  <si>
    <t>These gold statuettes of lions are always created in pairs. You can use one figurine or both simultaneously. Each can become a lion for up to 1 hour. Once a lion has been used, it can't be used again until 7 days have passed.</t>
  </si>
  <si>
    <t>Figurine of Wondrous Power (Ivory Goats)</t>
  </si>
  <si>
    <t>These ivory statuettes of goats are always created in sets of three. Each goat looks unique and functions differently from the others. Their properties are as follows: 
The goat of traveling can become a Large goat with the same statistics as a riding horse. It has 24 charges, and each hour or portion thereof it spends in beast form costs 1 charge. While it has charges, you can use it as often as you wish. When it runs out of charges, it reverts to a figurine and can't be used again until 7 days have passed, when it regains all it's charges. 
The goat of travail becomes a giant goat for up to 3 hours. Once it has been used, it can't be used again until 30 days have passed.
The goat of terror becomes a giant goat for up to 3 hours. The goat can't attack, but you can remove its horns and use them as weapons. One horn becomes a +1/ance, and the other becomes a +2 /ongsword. Removing a horn requires an action, and the weapons disappear and the horns return when the goat reverts to figurine form. In addition, the goat radiates a 30-foot-radius aura of terror while you are riding it. Any creature hostile to you that starts its turn in the aura must succeed on a DC 15 Wisdom saving throw or be frightened of the goat for 1 minute, or until the goat reverts to figurine form. The frightened creature can repeat the saving throw at the end of each of its turns, ending the effect on itself on a success. Once it successfully saves against the effect, a creature is immune to the goat's aura for the next 24 hours. Once the figurine has been used, it can't be used again until 15 days have passed.</t>
  </si>
  <si>
    <t>Figurine of Wondrous Power (Marble Elephant)</t>
  </si>
  <si>
    <t>This marble statuette is about 4 inches high and long. It can become an elephant for up to 24 hours. Once it has been used, it can't be used again until 7 days have passed.</t>
  </si>
  <si>
    <t>Figurine of Wondrous Power (Obsidian Steed)</t>
  </si>
  <si>
    <t>paladin</t>
  </si>
  <si>
    <t>This polished obsidian horse can become a nightmare for up to 24 hours. The nightmare fights only to defend itself. Once it has been used, it can't be used again until 5 days have passed. If you have a good alignment, the figurine has a 10 percent chance each time you use it to ignore your orders, including a command to revert to figurine form. If you mount the nightmare while it is ignoring your orders, you and the nightmare are instantly transported to a random location on the plane of Hades, where the nightmare reverts to figurine form.</t>
  </si>
  <si>
    <t>Figurine of Wondrous Power (Onyx Dog)</t>
  </si>
  <si>
    <t>This onyx statuette of a dog can become a mastiff for up to 6 hours. The mastiff has an Intelligence of 8 and can speak Common. It also has dark vision out to a range of 60 feet and can see invisible creatures and objects within that range. Once it has been used, have passed.</t>
  </si>
  <si>
    <t>Figurine of Wondrous Power (Serpentine Owl)</t>
  </si>
  <si>
    <t>This serpentine statuette of an owl can become a giant owl for up to 8 hours. Once it has been used, it can't be used again until 2 days have passed. The owl can telepathically communicate with you at any range if you and it are on the same plane of existence.</t>
  </si>
  <si>
    <t>Figurine of Wondrous Power (Silver Raven)</t>
  </si>
  <si>
    <t>This silver statuette of a raven can become a raven for up to 12 hours. Once it has been used, it can't be used again until 2 days have passed. While in raven form, the fi gurine allows you to cast the animal messenger spell on it at will.</t>
  </si>
  <si>
    <t>Flame Tongue</t>
  </si>
  <si>
    <t>You can use a bonus action to speak this magic sword's command word, causing flames to erupt from the blade. These flames shed bright light in a 40-foot radius and dim light for an additional 40 feet. While the sword is ablaze, it deals an extra 2d6 fire damage to any target it hits. The flames last until you use a bonus action to speak the command word again or until you drop or sheathe the sword.</t>
  </si>
  <si>
    <t>Folding Boat</t>
  </si>
  <si>
    <t>This object appears as a wooden box that measures 12 inches long, 6 inches wide, and 6 inches deep. It weigh 4 pounds and floats. It can be opened to store items inside. This item also has three command words, each requiring you to use an action to speak it. 
One command word causes the box to unfold into a boat 10 feet long, 4 feet wide, and 2 feet deep. The boat as one pair of oars, an anchor, a mast, and a lateen sail. The boat can hold up to four Medium creatures comfortably.
The second command word causes the box to unfold into a ship 24 feet long, 8 feet wide; and 6 feet deep. the ship has a deck, rowing seats, five sets of oars, a steering oar, an anchor, a deck cabin, and a mast with a square sail. The ship can hold fifteen Medium creatures comfortably. When the box becomes a vessel, its weight becomes that of a normal vessel its size, and anything that was stored in the box remains in the boat.
The third command word causes the folding boat to fold back into a box, provided that no creatures are aboard. Any objects in the vessel that can't fit inside the box remain outside the box as it folds. Any objects in the veessel that can fit inside the box do so.</t>
  </si>
  <si>
    <t>Frost Brand</t>
  </si>
  <si>
    <t>When you hit with an attack using this magic sword, the target takes an extra 1d6 cold damage. In addition, while you hold the sword, you have resistance to fire damage. In freezing temperatures, the blade sheds bright light in a 10-foot radius and dim light for an additional 10 feet. When you draw this weapon, you can extinguish all nonmagical flames within 30 feet of you. This property can be used no more than once per hour.</t>
  </si>
  <si>
    <t>Gauntlets of Ogre Power</t>
  </si>
  <si>
    <t>Your Strength score is 19 while you wear these gauntlets. They have no effect on you if your Strength is already 19 or higher.</t>
  </si>
  <si>
    <t>Gavel of the Venn Rune</t>
  </si>
  <si>
    <t>bard</t>
  </si>
  <si>
    <t>Gem of Brightness</t>
  </si>
  <si>
    <t>This prism has 50 charges. While you are holding it, you can use an action to speak one of three command words to cause one of the following effects:
• The first command word causes the gem to shed bright light in a 30-foot radius and dim light for an additional 30 feet. This effect doesn't expend a charge. It lasts until you use a bonus action to repeat the command word or until you use another function of the gem.
• The second command word expends 1  charge and causes the gem to fire a brilliant beam of light at one creature you can see within 60 feet of you. The creature must succeed on a DC 15 Constitution saving throw or become blinded for 1 minute. The creature can repeat the saving throw at the end of each of its turns, ending the effect on itself on a success.
• The third command word expends 5 charges and causes the gem to flare with blinding light in a 30-foot cone originating from it. Each creature in the cone must make a saving throw as if struck by the beam created with the second command word. When all of the gem's charges are expended, the gem becomes a non magical jewel worth 50 gp.</t>
  </si>
  <si>
    <t>Gem of Seeing</t>
  </si>
  <si>
    <t>This gem has 3 charges. As an action, you can speak the gem's command word and expend 1 charge. For the next 10 minutes, you have truesight out to 120 feet when you peer through the gem. The gem regains 1d3 expended charges daily at dawn.</t>
  </si>
  <si>
    <t>Giant Slayer</t>
  </si>
  <si>
    <t>Axes and swords only</t>
  </si>
  <si>
    <t>You gain a +1 bonus to attack and damage rolls made with this magic weapon. When you hit a giant with it, the giant takes an extra 2d6 damage of the weapon's type and must succeed or a DC 15 Strength saving throw or fall prone. For the purpose of this weapon, "giant" refers to any creature with the giant type, including ettins and trolls.</t>
  </si>
  <si>
    <t>Glamoured Studded Leather</t>
  </si>
  <si>
    <t>Studded leather only</t>
  </si>
  <si>
    <t>While wearing this armor, you gain a +1 bonus to AC. You can also use a bonus action to speak the armor's command word and cause the armor to assume the appearance of a normal set of clothing or some other kind of armor. You decide what it looks like, including color, style, and accessories, but the armor retains its normal bulk and weight. The illusory appearance last until you use this property again or remove the armor.</t>
  </si>
  <si>
    <t>Gloves of Missile Snaring</t>
  </si>
  <si>
    <t>These gloves seem to almost meld into your hands when you don them. When a ranged weapon attack hits you while you're wearing them, you can use your reaction to reduce the damage by 1d10 +your Dexterity modifier. provided that you have a free hand. If you reduce the damage to 0, you can catch the missile if it is small enough for you to hold in that hand.</t>
  </si>
  <si>
    <t>Gloves of Swimming and Climbing</t>
  </si>
  <si>
    <t>While wearing these gloves, climbing and swimming don't cost you extra movement, and you gain a +5 bonus to Strength (Athletics) checks made to climb or swim.</t>
  </si>
  <si>
    <t>Gloves of Thievery</t>
  </si>
  <si>
    <t>These gloves are invisible while worn. While wearing them, you gain a +5 bonus to Dexterity (Sleight of Hand checks and Dexterity checks made to pick locks.</t>
  </si>
  <si>
    <t>Goggles of Night</t>
  </si>
  <si>
    <t>While wearing these dark lenses, you have darkvision out to a range of 60 feet. If you already have darkvision. wearing the goggles increases its range by 60 feet.</t>
  </si>
  <si>
    <t>Green Dragon Mask</t>
  </si>
  <si>
    <t>Gulthias Staff</t>
  </si>
  <si>
    <t>Staff only</t>
  </si>
  <si>
    <t>Gurt's Greataxe</t>
  </si>
  <si>
    <t>Hammer of Thunderbolts</t>
  </si>
  <si>
    <t>Maul only; you must be wearing a Belt of Giant Strength and Gauntlets of Ogre Power to attune this weapon</t>
  </si>
  <si>
    <t>You gain a +1 bonus to attack and damage rolls made with this magic weapon.
Giant's Bane (Requires Attunement). You must be wearing a belt of giant strength (any variety) and gauntlets of ogre power to attune to this weapon. The attunement ends if you take off either of those items. While you are attuned to this weapon and holding it, your Strength score increases by 4 and can exceed 20, but not 30. When you roll a 20 on an attack roll made with this weapon against a giant, the giant must succeed on a DC 17 Constitution saving throw or die. The hammer also has 5 charges. While attuned to it, you can expend 1 charge and make a ranged weapon attack with the hammer, hurling it as if it had the thrown property with a normal range of 20 feet and a long range of 60 feet. If the attack hits, the hammer unleashes a thunderclap audible out to 300 feet. The target and every creature within 30 feet of it must succeed on a DC 17 Constitution saving throw or be stunned until the end of your next turn. The hammer regains 1d4 + 1 expended charges daily at dawn.</t>
  </si>
  <si>
    <t>Hat of Disguise</t>
  </si>
  <si>
    <t>While wearing this hat, you can use an action to cast the disguise self spell from it at will. The spell ends if the hat is removed.</t>
  </si>
  <si>
    <t>Hazirawn</t>
  </si>
  <si>
    <t>Headband of Intellect</t>
  </si>
  <si>
    <t>Your Intelligence score is 19 while you wear this headband. It has no effect on you if your Intelligence is  already 19 or higher.</t>
  </si>
  <si>
    <t>Hell Hound Cloak</t>
  </si>
  <si>
    <t>Helm of Brilliance</t>
  </si>
  <si>
    <t>This dazzling helm is set with 1d10 diamonds, 2d10 rubies, 3d10 fire opals, and 4d10 opals. Any gem pried from the helm crumbles to dust. When all the gems are removed or destroyed, the helm loses its magic. You gain the following benefits while wearing it: You can use an action to cast one of the following spells (save DC 18), using one of the helm's gems of the specified type as a component: daylight (opal), fireball (fire opal), prismatic spray (diamond), or wall of fire (ruby). The gem is destroyed when the spell is cast and disappears from the helm. As long as it has at least one diamond, the helm emits dim light in a 30-foot radius when at least one undead is within that area. Any undead that starts its turn in that area takes 1d6 radiant damage. As long as the helm has at least one ruby, you have resistance to fire damage. As long as the helm has at least one fire opal, you can use an action and speak a command word to cause one weapon you are holding to burst into flames. The flames emit bright light in a 10-foot radius and dim light for an additional 10 feet. The flames are harmless to you and the weapon. When you hit with an attack using the blazing weapon, the target takes an extra 1d6 fire damage. The flames last until you use a bonus action to speak the command word again or until you drop or stow the weapon. Roll a d20 if you are wearing the helm and take fire damage as a result of failing a saving throw against a spell. On a roll of 1, the helm emits beams of light from its remaining gems. Each creature within 60 feet of the helm other than you must succeed on a DC 17 Dexterity saving throw or be struck by a beam, taking radiant damage equal to the number of gems in the helm. The helm and its gems are then destroyed.</t>
  </si>
  <si>
    <t>Helm of Comprehending Languages</t>
  </si>
  <si>
    <t>While wearing this helm, you can use an action to cast the comprehend languages spell from it at will.</t>
  </si>
  <si>
    <t>Helm of Telepathy</t>
  </si>
  <si>
    <t>While wearing this helm, you can use an action to cast the detect thoughts spell (save DC 13) from it. As long as you maintain concentration on the spell, you can use a bonus action to send a telepathic message to a creature you are focused on. It can reply-using a bonus action to do so- while your focus on it continues. While focusing on a creature with detect thoughts, you can use an action to cast the suggestion spell (save DC 13) from the helm on that creature. Once used, the suggestion property can't be used again until the next dawn.</t>
  </si>
  <si>
    <t>Helm of Teleportation</t>
  </si>
  <si>
    <t>This helm has 3 charges. While wearing it, you can use an action and expend 1 charge to cast the teleport spell from it. The helm regains 1d3 expended charges daily at dawn.</t>
  </si>
  <si>
    <t>Heward's Handy Haversack</t>
  </si>
  <si>
    <t>This backpack has a central pouch and two side pouches, each of which is an extradimensional space. Each side pouch can hold up to 20 pounds of material, not exceeding a volume of 2 cubic feet. The large central pouch can hold up to 8 cubic feet or 80 pounds of material. The backpack always weighs 5 pounds, regardless of its contents. Placing an object in the haversack follows the normal rules for interacting with objects. Retrieving an item from the haversack requires you to use an action. When you reach into the haversack for a specific item, the item is always magically on top. The haversack has a few limitations. If it is overloaded, or if a sharp object pierces it or tears it, the haversack ruptures and is destroyed. If the haversack is destroyed, its contents are lost forever, although an artifact always turns up again somewhere. If the haversack is turned inside out, its contents spill forth, unharmed, and the haversack must be put right before it can be used again. If a breathing creature is placed within the haversack, the creature can survive for up to 10 minutes, after which time it begins to suffocate. Placing the haversack inside an extradimensional space created by a bag of holding, portable hole, or similar item instantly destroys both items and opens a gate to the Astral Plane. The gate originates where the one item was placed inside the other. Any creature within 10-feet of the gate is sucked through it and deposited in a random location on the Astral Plane. The gate then closes. The gate is one-way only and can't be reopened.</t>
  </si>
  <si>
    <t>Holy Avenger</t>
  </si>
  <si>
    <t>Swords only; must be attuned by a paladin</t>
  </si>
  <si>
    <t>You gain a +3 bonus to attack and damage rolls made with this magic weapon. When you hit a fiend or an undead with it, that creature takes an extra 2d10 radiant damage. While you hold the drawn sword, it creates an aura in a 10-foot radius around you. You and all creatures friendly to you in the aura have advantage on saving throws against spells and other magical effects. If you have 17 or more levels in the paladin the aura increases to 30 feet.</t>
  </si>
  <si>
    <t>Holy Symbol of Ravenkind</t>
  </si>
  <si>
    <t>Must be attuned by cleric or paladin of good alignment</t>
  </si>
  <si>
    <t>Horn of Blasting</t>
  </si>
  <si>
    <t>You can use an action to speak the horn's command word and then blow the horn, which emits a thunderous blast in a 30-foot cone that is audible 600 feet away. Each creature in the cone must make a DC 15 Constitution saving throw. On a failed save, a creature rakes 5d6 thunder damage and is deafened for 1 minute. On a successful save, a creature takes half as much damage and isn't deafened. Creatures and objects made of glass or crystal have disadvantage on the saving throw and take 10d6 thunder damage instead of 5d6. Each use of the horn's magic has a 20 percent chance of causing the horn to explode. The explosion deals 10d6 fire damage to the blower and destroys the horn.</t>
  </si>
  <si>
    <t>Horn of Valhalla (Brass)</t>
  </si>
  <si>
    <t>Requires proficiency with all simple weapons</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</si>
  <si>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Berserkers
d100    Horn Type Summoned Requirement
01-40 Sil 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</si>
  <si>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(Bronze)</t>
  </si>
  <si>
    <t>Requires proficiency with all medium armor</t>
  </si>
  <si>
    <t>You can use an action to blow this horn. In response, warrior spirits from the plane of Ysgard appear within 60 feet of you. These spirits use the berserker statistics from the Monster Manual. They return to Ysgard after 1 hour or when they drop to 0 hit points. Once you use the horn, it can't be used again until 7 days have passed. Four types of horn of Valhalla are known to exist, each made of a different metal. The horn's type determines how many berserkers answer its summons, as well as the requirement for its use. The DM chooses the horn's type or determines it randomly.
d100      Horn Type    Summoned Berserkers         Requirement
01-40     Silver              2d4 + 2                                        None
41-75     Brass             3d4 + 3                                        Proficiency with al l simple weapons
76-90     Bronze          4d4 + 4                                        Proficiency with all medium armor
91-00     Iron               5d4 + 5                                         Proficiency with all  martial weapons
If you blow the horn without meeting its requirement, the summoned berserkers attack you. If you meetthe requirement, they are friendly to you and yourcompanions and follow your commands.</t>
  </si>
  <si>
    <t>Horn of Valhalla (Iron)</t>
  </si>
  <si>
    <t>Requires proficiency with all martial weapons</t>
  </si>
  <si>
    <t>Horn of Valhalla (Silver)</t>
  </si>
  <si>
    <t>Horseshoes of a Zephyr</t>
  </si>
  <si>
    <t>These iron horseshoes come in a set of four. While all four shoes are affixed to the hooves of a horse or similar creature, they allow the creature to move normally while floating 4 inches above the ground. This effect means the creature can cross or stand above nonsolid or unstable surfaces, such as water or lava. The creature leaves no tracks and ignores difficult terrain. In addition, the creature can move at normal speed for up to 12 hours a day without suffering exhaustion from a forced march.</t>
  </si>
  <si>
    <t>Horseshoes of Speed</t>
  </si>
  <si>
    <t>These iron horseshoes come in a set of four. While all four shoes are affixed to the hooves of a horse or similar creature, they increase the creature's walking speed by 30 feet.</t>
  </si>
  <si>
    <t>Icon of Ravenloft</t>
  </si>
  <si>
    <t>Must be attuned by creature of good alignment</t>
  </si>
  <si>
    <t>Immovable Rod</t>
  </si>
  <si>
    <t>This flat iron rod has a button on one end. You can use an action to press the button, which causes the rod to become magically fixed in place. Until you or another creature uses an action to push the button again, the rod doesn't move, even if it is defying gravity. The rod can hold up to 8,000 pounds of weight. More weight causes the rod to deactivate and fall. A creature can use an action to make a DC 30 Strength check, moving the fixed rod up to 10 feet on a success.</t>
  </si>
  <si>
    <t>Ingot of the Skold Rune</t>
  </si>
  <si>
    <t>Instrument of the Bards (Anstruth harp)</t>
  </si>
  <si>
    <t>Must be attuned by a bard</t>
  </si>
  <si>
    <t>An instrument of the bards is an exquisite example of it kind, superior to an ordinary instrument in every way. Seven types of these instruments exist, each named after a legendary bard college. The following table lists the spells common to all instruments, as well as the spells specific to each one and its rarity. A creature that attempts to play the instrument without being attuned to it must succeed on a DC 15 Wisdom saving throw or take 2d4 psychic damage. You can use an action to play the instrument and cast one of its spells. Once the instrument has been used to cast a spell, it can't be used to cast that spell again until the next dawn. The spells use your spellcasting ability and spell save DC. When you use the instrument to cast a spell that causes targets to become charmed on a failed save, the targets have disadvantage on the saving throw. This effect applies whether you are using the instrument as the source of the spell or as a spellcasting focus.
Instrument                         Rarity                       Spells
All                                                                             Fly, invisibility, levitate ,protection from evil and good plus the spells listed for the particular instrument
Anstruth harp                  Very rare                Control weather, cure wounds (5th level), wall of thorns
Canaith mandolin         Rare                         Cure wounds (3rd level), dispel magic, protection from energy (lightning only)
Cli lyre                                  Rare                         Stone shape, wall of fire, wind wall
Doss lute                            Uncommon          Animal friendship, protection from energy (fire only), protection from poison
Fochlucan bandore    Uncommon          Entangle,faerie fire, shillelagh, speak with animals
Mac-Fuirmidh cittern   Uncommon          Barkskin, cure wounds,fog cloud
01\amh harp                      Legendary           Confusion, control weather, fire storm</t>
  </si>
  <si>
    <t>Instrument of the Bards (Canaith mandolin)</t>
  </si>
  <si>
    <t>Instrument of the Bards (Cli lyre)</t>
  </si>
  <si>
    <t>Instrument of the Bards (Doss lute)</t>
  </si>
  <si>
    <t>Instrument of the Bards (Fochluchan bandore)</t>
  </si>
  <si>
    <t>Instrument of the Bards (Mac-Fuirmidh cittern)</t>
  </si>
  <si>
    <t>Instrument of the Bards (Ollamh harp)</t>
  </si>
  <si>
    <t>Ioun Stone of Absorption</t>
  </si>
  <si>
    <t>cleric, druid, or paladin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</si>
  <si>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Absorption (Very Rare). While this pale lavender ellipsoid orbits your head, you can use your reaction to cancel a spell of 4th level or lower cast by a creature you can see and targeting only you. Once the stone has canceled 20 levels of spells, it burns out and turns dull gray, losing its magic. If you are targeted by a spell whose level is higher than the number of spell cancel it.</t>
  </si>
  <si>
    <t>Ioun Stone of Agility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</si>
  <si>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Agility(Very Rare). Your Dexterity score increases by 2, to a maximum of 20, while this deep red sphere orbits your head.</t>
  </si>
  <si>
    <t>Ioun Stone of Awareness</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</si>
  <si>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Awareness (Rare). You can't be surprised while this dark blue rhomboid orbits your head.</t>
  </si>
  <si>
    <t>Ioun Stone of Fortitude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</si>
  <si>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Fortitude (Very Rare). Your Constitution score increases by 2, to a maximum of 20, while this pink rhomboid orbits your head.</t>
  </si>
  <si>
    <t>Ioun Stone of Greater Absorption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</si>
  <si>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Greater Absorption (Legendary). While this marbled lavender and green ellipsoid orbits your head, you can use your reaction to cancel a spell of 8th level or lower cast by a creature you can see and targeting only you. Once the stone has canceled 50 levels of spells, it burns out and turns dull gray, losing its magic. If you  are targeted by a spell whose level is higher than the number of spell levels the stone has left, the stone can't cancel it.</t>
  </si>
  <si>
    <t>Ioun Stone of Insight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</si>
  <si>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Insight (Very Rare). Your Wisdom score increases by 2, to a maximum of 20, while this incandescent blue sphere orbits your head.</t>
  </si>
  <si>
    <t>Ioun Stone of Intellect</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</si>
  <si>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Intellect (Very Rare). Your Intelligence score increases by 2, to a maximum of 20, while this marbled scarlet and blue sphere orbits your head.</t>
  </si>
  <si>
    <t>Ioun Stone of Leadership</t>
  </si>
  <si>
    <t>spellcaster</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</si>
  <si>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Leadership (Very Rare). Your Charisma score increases by 2, to a maximum of 20, while this marbled pink and green sphere orbits your head.</t>
  </si>
  <si>
    <t>Ioun Stone of Mastery</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</si>
  <si>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Mastery (Legendary). Your proficiency bonus increases by 1 while this pale green prism orbits
 your head.</t>
  </si>
  <si>
    <t>Ioun Stone of Protection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</si>
  <si>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Protection (Rare). You gain a +1 bonus to AC while this dusty rose prism orbits your head.</t>
  </si>
  <si>
    <t>Ioun Stone of Regeneration</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</si>
  <si>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Regeneration (Legendary). You regain 15 hit points at the end of each hour this pearly white spindle orbits your head, provided that you have at least 1 hit point.</t>
  </si>
  <si>
    <t>Ioun Stone of Reserve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</si>
  <si>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Reserve (Rare). This vibrant purple prism stores spells cast into it, holding them until you use them. The stone can store up to 3 levels worth of spells at a time. When found, it contains ld4 - 1 levels of stored spells chosen by the DM. Any creature can cast a spell of 1st through 3rd level into the stone by touching it as the spell is cast. The s pell has no effect, other than to be stored in the stone. If the stone can't hold the spell, the spell is expended without effect. The level of the slot used to cast the spell determines how much space it uses. While this stone orbits your head, you can cast any spell stored in it. The spell uses the slot level, spell save DC, spell attack bonus, and spellcasting ability of the original caster, but is otherwise treated as if you cast the spell. The spell cast from the stone is no longer stored in it, freeing up space.</t>
  </si>
  <si>
    <t>Ioun Stone of Strength</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</si>
  <si>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Strength (Very Rare). Your Strength score increases by 2, to a maximum orbits your head.</t>
  </si>
  <si>
    <t>Ioun Stone of Sustenance</t>
  </si>
  <si>
    <t>An Ioun stone is named after Ioun, a god of knowledge and prophecy revered on some worlds. Many types of Ioun stone exist, each type a distinct combination of shape and color. When you use an action to toss one of these stones into the air, the stone orbits your head at a distance of ld3 feet and confers a benefit to you. Thereafter, another creature must use an action to grasp or net the stone to separate it from you, either by making a successful attack roll against AC 24 or a successful DC 24 Dexterity (Acrobatics) check. You can use to seize and stow the stone, ending its effect. A stone has AC 24, 10 hit points, and resistance to all damage. It is considered to be an object worn while it orbits your head.
Sustenance (Rare). You don't need to eat or drink while this clear spindle orbits your head.</t>
  </si>
  <si>
    <t>Iron Bands of Bilarro</t>
  </si>
  <si>
    <t>This rusty iron sphere measures 3 inches in diameter and weighs 1 pound. You can use an action to speak the command word and throw the sphere at a Huge or smaller creature you can see within 60 feet of you. As the sphere moves through the air, it opens into a tangle of metal bands. Make a ranged attack roll with an attack bonus equal to your Dexterity modifier plus your proficiency bonus. On a hit, the target is restrained until you take a bonus action to speak the command word again to release it. Doing so, or missing with the attack, causes the bands to contract and become a sphere once more. A creature, including the one restrained, can use an action to make a DC 20 Strength check to break the iron bands. On a success, the item is destroyed, and the restrained creature is freed. If the check fails, any further attempts made by that creature automatically fail until 24 hours have elapsed. Once the bands are used, they can't be used again until the next dawn.</t>
  </si>
  <si>
    <t>Iron Flask</t>
  </si>
  <si>
    <t>This iron bottle has a brass stopper. You can use an action to speak the flask's command word, targeting a creature that you can see within 60 feet of you. If the target is native to a plane of existence other than the one you're on, the target must succeed on a DC 17 Wisdom saving throw or be trapped in the flask. If the target has been trapped by the flask before, it has advantage on the saving throw. Once trapped, a creature remains in the flask until released. The flask can hold only one creature at a time. A creature trapped in the flask doesn't need to breathe, eat, or drink and doesn't age. You can use an action to remove the flask's stopper and release the creature the flask contains. The creature is friendly to you and your companions for 1 hour and obeys your commands for that duration. If you give no commands or give it a command that is likely to result in its death, it defends itself but otherwise takes no actions. At the end of the duration, the creature acts in accordance with its normal disposition and alignment. An identify spell reveals that a creature is inside the flask, but the only way to determine the type of creature is to open the flask. A newly discovered bottle might already contain a creature chosen by the DM or determined randomly.
d100 Contents
01-50 Empty
51 Arcana loth
52 Cambion
53-54 Dao
55-57 Demon (type 1)
58-60 Demon (type 2)
61-62 Demon (type 3)
63- 64 Demon (type 4)
65 Demon (type 5)
66 Demon (type 6)
67 Deva
68-69 Devil (greater)
70-72 Devil (lesser)
73-74 Djinni
75-76 Efreeti
77-78 Elemental (any)
79 Githyanki knight
80 Githzerai zerth
81-82 Invisible stalker
83-84 Marid
85-86 Mezzo loth
87-88 Night hag
89-90 Nycaloth
91 Planetar
92-93 Salamander
94-95 Slaad (any)
96 Solar
97-98 Succubusjincubus
99 Ultroloth
00 Xorn</t>
  </si>
  <si>
    <t>Ironfang</t>
  </si>
  <si>
    <t>War pick only</t>
  </si>
  <si>
    <t>Javelin of Lightning</t>
  </si>
  <si>
    <t>Javelin only</t>
  </si>
  <si>
    <t>This javelin is a magic weapon. When you hurl it and speak its command word, it transforms into a bolt of lightning, forming a line 5 feet wide that extends out from you to a target within 120 feet. Each creature in the line excluding you and the target must make a DC 13 Dexterity saving throw, taking 4d6 lightning damage on a failed save, and half as much damage on a successful one. The lightning bolt turns back into a javelin when it reaches the target. Make a ranged weapon attack against the target. On a hit, the target takes damage from the javelin plus 4d6 lightning damage. The javelin's property can't be used again until the next dawn. In the meantime, the javelin can still be used as a magic weapon.</t>
  </si>
  <si>
    <t>Keoghtom's Ointment</t>
  </si>
  <si>
    <t>This glass jar, 3 inches in diameter, contains 1d4 + 1 doses of a thick mixture that smells faintly of aloe. The jar and its contents weigh 1/2 pound. As an action, one dose of the ointment can be swallowed or applied to the skin. The creature that receives it regains 2d8 + 2 hit points, ceases to be poisoned, and is cured of any disease.</t>
  </si>
  <si>
    <t>Korolnor Scepter</t>
  </si>
  <si>
    <t>Lantern of Revealing</t>
  </si>
  <si>
    <t>While lit, this hooded lantern burns for 6 hours on 1 pint of o'il, shedding bright light in a 30-foot radius and dim light for an additional 30 feet. Invisible creatures and objects are visible as long as they are in the lantern's bright light. You can use an action to lower the hood, reducing the light to dim light in a 5-foot radius.</t>
  </si>
  <si>
    <t>Loadstone</t>
  </si>
  <si>
    <t>Lost Crown of Besilmer</t>
  </si>
  <si>
    <t>You gain a +1 bonus to attack and damage rolls made with this magic weapon. While the sword is on your person, you also gain a +1 bonus to saving throws. 
Luck. If the sword is on your person, you can call on its luck (no action required) to reroll one attack roll, ability check, or saving throw you dislike. You must use the second roll. This property can't be used again until the next dawn. 
Wish. The sword has 1d4- 1 charges. While holding it, you can use an action to expend 1 charge and cast the wish spell from it. This property can't be used again until the next dawn. The sword loses this property if it has no charges.</t>
  </si>
  <si>
    <t>Mace of Disruption</t>
  </si>
  <si>
    <t>Mace only</t>
  </si>
  <si>
    <t>When you hit a fiend or an undead with this magic weapon, that creature takes an extra 2d6 radiant damage. If the target has 25 hit points or fewer after taking this damage, it must succeed on a DC 15 Wisdom saving throw or be destroyed. On a successful save, the creature becomes frightened of you until the end of your next turn. While you hold this weapon, it sheds bright light in a 20-foot radius and dim light for an additional 20 feet.</t>
  </si>
  <si>
    <t>Mace of Smiting</t>
  </si>
  <si>
    <t>You gain a +1 bonus to attack and damage rolls made with this magic weapon. The bonus increases to +3 when you use the mace to attack a construct. When you roll a 20 on an attack roll made with this weapon, the target takes an extra 7 bludgeoning damage, or an extra 14 bludgeoning damage if it's a construct. If a construct has 25 hit points or fewer after taking this damage, it is destroyed.</t>
  </si>
  <si>
    <t>Mace of Terror</t>
  </si>
  <si>
    <t>This magic weapon has 3 charges. While holding it, you can use an action and expend 1 charge to release a wave of terror. Each creature of your choice in a 30-foot radius extending from you must succeed on a DC 15 Wisdom saving throw or become frightened of you for 1 minute. While it is frightened in this way, a creature must spend its turns trying to move as far away from you as it can, and it can't willingly move to a space within 30 feet of you. It also can't take reactions. For its action it can use only the Dash action or try to escape from an effect that prevents it from moving. If it has nowhere it can move, the creature can use the Dodge action. At the end of each of its turns, a creature can repeat the saving throw, ending the effect on itself on a success. The mace regains 1d3 expended charges daily at dawn.</t>
  </si>
  <si>
    <t>Mantle of Spell Resistance</t>
  </si>
  <si>
    <t>You have advantage on saving throws against spells while you wear this cloak.</t>
  </si>
  <si>
    <t>Manual of Bodily Health</t>
  </si>
  <si>
    <t>This book contains health and diet tips, and its words are charged with magic. If you spend 48 hours over a period of 6 days or fewer studying the book's contents and practicing its guidelines, your Constitution score increases by 2, as does your maximum for that score. The manual then loses its magic, but regains it in a century.</t>
  </si>
  <si>
    <t>Manual of Gainful Exercise</t>
  </si>
  <si>
    <t>This book describes fitness exercises, and its words are charged with magic. If you spend 48 hours over a peri of 6 days or fewer studying the book's contents and practicing its guidelines, your Strength score increases by 2, as does your maximum for that score. The manueL then loses its magic, but regains it in a century.</t>
  </si>
  <si>
    <t>Manual of Golems</t>
  </si>
  <si>
    <t>This tome contains information and incantations necessary to make a particular type of golem. The DM chooses the type or determines it randomly. To deciph and use the manual, you must be a spellcaster with at least two 5th-level spell slots. A creature that can't use a manual of golems and attempts to read it takes 6d6 psychic damage.
d20 Golem Time Cost
1-5 Clay 30 days 65,000 gp
6-17 Fl esh 60 days 50,000 gp
18 Iron 120 days 100,000 gp
19-20 Stone 90 days 80,000 gp
To create a golem, you must spend the time s hown on the table, working without interruption with the ma nual at hand and resting no more than 8 hours per day. You must also pay the specified cost to purchase supplies. Once you finish creating the golem, the book is consumed in eldritch flames. The golem becomes animate when the ashes of the manual are sprinkled on it. It is under your control, and it understands and obeys your spoken commands. See the Monster Manual for its game statistics.</t>
  </si>
  <si>
    <t>Manual of Quickness of Action</t>
  </si>
  <si>
    <t>This book contains coordination and balance exercises, and its words are charged with magic. If you spend 48 hours over a period of 6 days or fewer studying rhe book's contents and practicing its guidelines, your Dexterity score increases by 2, as does your maximum for that score. The manual then loses its magic, but regains it in a century.</t>
  </si>
  <si>
    <t>Mariner's Armor</t>
  </si>
  <si>
    <t>While wearing this armor, you have a swimming speed equal to your walking speed. In addition, whenever you start your turn underwater with 0 hit points, the armor causes you to rise 60 feet toward the surface. The armor is decorated with fish and shell motifs.</t>
  </si>
  <si>
    <t>Mask of the Dragon Queen</t>
  </si>
  <si>
    <t>Medallion of Thoughts</t>
  </si>
  <si>
    <t>The medallion has 3 charges. While wearing it, you can use an action and expend 1 charge to cast the detect thoughts spell (save DC 13) from it. The medallion regains 1d3 expended charges daily at dawn.</t>
  </si>
  <si>
    <t>Mirror of Life Trapping</t>
  </si>
  <si>
    <t>When this 4-foot-tall mirror is viewed indirectly, its surface shows faint images of creatures. The mirror weighs 50 pounds, and it has AC 11, 10 hit points, and vulnerability to bludgeoning damage. It shatters and is destroyed when reduced to 0 hit points. If the mirror is hanging on a vertical surface and you are within 5 feet of it, you can use an action to speak its command word and activate it. It remains activated until you use an action to speak the command word again. Any creature other than you that sees its reflection in the activated mirror while within 30 feet of it must succeed on a DC 15 Charisma saving throw or be trapped, along with anything it is wearing or carrying, in one of the mirror's twelve extradimensional cells. This saving throw is made with advantage if the creature knows the mirror's nature, and constructs succeed on the saving throw automatically. An extradimensional cell is an infinite expanse filled with thick fog that reduces visibility to 10 feet. Creatures trapped in the mirror's cells don't age, and they don't need to eat, drink, or sleep. A creature trapped within a cell can escape using magic that permits planar travel. Otherwise, the creature is confined to the cell until freed. If the mirror traps a creature but its twelve extradimensional cells are already occupied, the mirror frees one trapped creature at random to accommodate the new prisoner. A freed creature appears in an unoccupied space within sight of the mirror but facing away from it. If the mirror is shattered, all creatures it contains are freed and appear in unoccupied spaces near it. While within 5 feet of the mirror, you can use an action to speak the name of one creature trapped in it or call out a particular cell by number. The creature named or contained in the named cell appears as an image on the mirror's surface. You and the creature can then communicate normally. In a similar way, you can use an action to speak a second command word and free one creature trapped in the mirror. The freed creature appears, along with its possessions, in the unoccupied space nearest to the mirror and facing away from it.</t>
  </si>
  <si>
    <t>Mirror of the Past</t>
  </si>
  <si>
    <t>Mithral Armor</t>
  </si>
  <si>
    <t>Medium or heavy armor only</t>
  </si>
  <si>
    <t>Mithral is a light, flexible metal. A mithral chain shirt or breastplate can be worn under normal clothes. I£ the armor normally imposes disadvantage on Dexterity (Stealth) checks or has a Strength requirement, the mithral version of the armor doesn't.</t>
  </si>
  <si>
    <t>Navigation Orb</t>
  </si>
  <si>
    <t>Necklace of Adaptation</t>
  </si>
  <si>
    <t>While wearing this necklace, you can breathe normally in any environment, and you have advantage on saving throws made against harmful gases and vapors (such as cloudkill and stinking cloud effects, inhaled poisons, and the breath weapons of some dragons).</t>
  </si>
  <si>
    <t>Necklace of Fireballs</t>
  </si>
  <si>
    <t>This necklace has ld6 + 3 beads hanging from it. You can use an action to detach a bead and throw it up to 6 feet away. When it reaches the end of its trajectory, the bead detonates as a 3rd-level fireball spell (save DC 15 You can hurl multiple beads, or even the whole necklace, as one action. When you do so, increase the level of the fireball by 1 for each bead beyond the first. ~</t>
  </si>
  <si>
    <t>Necklace of Prayer Beads</t>
  </si>
  <si>
    <t>Must be attuned by a cleric, druid, or paladin</t>
  </si>
  <si>
    <t>This necklace has ld4 + 2 magic beads made from aquamarine, black pearl, or topaz. It also has many nonmagical beads made from stones such as amber, bloodstone, citrine, coral, jade, pearl, or quartz. If a magic bead is removed from the necklace, that bead loses its magic. Six types of magic beads exist. The DM decides the type of each bead on the necklace or determines it randomly. A necklace can have more than one bead of the same type. To use one, you must be wearing the necklace. Each bead contains a spell that you can cast from it as a bonus action (using your spell save DC if a save is necessary). Once a magic bead's spell is cast, that bead can't be used again until the next dawn.
d20 Bead of ... Spell
1-6 Blessing Bless
7-12 Curing Cure wounds (2nd level) or lesser
13-16 Favor Greater restoration
17-18 Smiting Branding smite
19 Summons Planar ally
20 Wind walking Wind walk
restoration</t>
  </si>
  <si>
    <t>Night Caller</t>
  </si>
  <si>
    <t>Nine Lives Stealer</t>
  </si>
  <si>
    <t>You gain a +2 bonus to attack and damage rolls made with this magic weapon. The sword has 1d8 + 1 charges. If you score a critical hit against a creature that has fewer than 100 hit points, it must succeed on a DC 15 Constitution saving throw or be slain instantly as the sword tears its life force from its body (a construct or an undead is immune). The sword loses 1 charge if the creature is slain. When the sword has no charges remaining, it loses this property.</t>
  </si>
  <si>
    <t>Nolzur's Marvelous Pigments</t>
  </si>
  <si>
    <t>Typically found in 1d4 pots inside a fine wooden box with a brush (weighing 1 pound in total), these pigments allow you to create three-dimensional objects by painting them in two dimensions. The paint flows from the brush to form the desired object as you concentrate on its image.Each pot of paint is sufficient to cover 1,000 square feet of a surface, which lets you create inanimate objects or terrain features-such as a door, a pit, flowers, trees, cells, rooms, or weapons- that are up to 10,000 cubic feet. It takes 10 minutes to cover 100 square feet. When you complete the painting, the object or terrain feature depicted becomes a real, nonmagical object. Thus, painting a door on a wall creates an actual door that can be opened to whatever is beyond. Painting a pit on a floor creates a real pit, and its depth counts against the total area of objects you create. Nothing created by the pigments can have a value greater than 25 gp. If you paint an object of greater value (such as a diamond or a pile of gold), the object looks authentic, but close inspection reveals it is made from paste, bone, or some other worthless material. If you paint a form of energy such as fire or lightning, the energy appears but dissipates as soon as you complete the painting, doing no harm to anything.</t>
  </si>
  <si>
    <t>Longbow only</t>
  </si>
  <si>
    <t>When you nock an arrow on this bow, it whispers in Elvish, "Swift defeat to my enemies." When you use this weapon to make a ranged attack, you can, as a command phrase, say, "Swift death to you who have wronged me." The target of your attack becomes your sworn enemy until it dies or until dawn seven days later. You can have only one such sworn enemy at a time. When your sworn enemy dies, you can choose a new one after the next dawn. When you make a ranged attack roll with this weapon against your sworn enemy, you have advantage on the roll. In addition, your target gains no benefit from cover, other than total cover, and you suffer no disadvantage due to long range. If the attack hits, your sworn enemy takes an extra 3d6 piercing damage. While your sworn enemy lives, you have disadvantage on attack rolls with all other weapons.</t>
  </si>
  <si>
    <t>Oil of Etherealness</t>
  </si>
  <si>
    <t>Beads of this cloudy gray oil form on the outside of its container and quickly evaporate. The oil can cover a Medium or smaller creature, along with the equipment it's wearing and carrying (one additional vial is required for each size category above Medium). Applying the oil takes 10 minutes. The affected creature then gains the effect of the etherealness spell for 1 hour.</t>
  </si>
  <si>
    <t>Oil of Sharpness</t>
  </si>
  <si>
    <t>This clear, gelatinous oil sparkles with tiny, ultrathin silver shards. The oil can coat one slashing or piercing weapon or up to 5 pieces of slashing or piercing ammunition. Applying the oil takes 1 minute. For 1 hour, the coated item is magical and has a +3 bonus to attack and damage rolls.</t>
  </si>
  <si>
    <t>Oil of Slipperiness</t>
  </si>
  <si>
    <t>This sticky black unguent is thick and heavy in the container, but it flows quickly when poured. The oil can cover a Medium or smaller creature, along with the equipment it's wearing and carrying (one additional vial is required for each size category above Medium). Applying the oil takes 10 minutes. The affected creature then gains the effect of a freedom of movement spell for 8 hours. Alternatively, the oil can be poured on the ground as an action, where it covers a 10-foot square, duplicating the effect of the grease spell in that area for 8 hours.</t>
  </si>
  <si>
    <t>Opal of the Ild Rune</t>
  </si>
  <si>
    <t>Orb of Dragonkind</t>
  </si>
  <si>
    <t>Orb of the Stein Rune</t>
  </si>
  <si>
    <t>Orcsplitter</t>
  </si>
  <si>
    <t>Greataxe only; must be attuned by a good-aligned dwarf, fighter, or paladin</t>
  </si>
  <si>
    <t>Pearl of Power</t>
  </si>
  <si>
    <t>Must be attuned by a spellcaster</t>
  </si>
  <si>
    <t>You can use an action to speak this pearl's command word and regain one expended spell slot of up to 3rd level. Once you have used the pearl, it can't be used again until the next dawn.</t>
  </si>
  <si>
    <t>Pennant of the Vind Rune</t>
  </si>
  <si>
    <t>Periapt of Health</t>
  </si>
  <si>
    <t>You are immune to contracting any disease while you wear this pendant. If you are already infected with  disease, the effects of the disease are suppressed you while you wear the pendant.</t>
  </si>
  <si>
    <t>Periapt of Proof against Poison</t>
  </si>
  <si>
    <t>This delicate silver chain has a brilliant-cut black gem pendant. While you wear it, poisons have no effect on you. You are immune to the poisoned condition and ha\"e immunity to poison damage.</t>
  </si>
  <si>
    <t>Periapt of Wound Closure</t>
  </si>
  <si>
    <t>outdoors at night</t>
  </si>
  <si>
    <t>While you wear this pendant, you stabilize whenever you are dying at the start of your turn. In addition, whenever you roll a Hit Die to regain hit points, double the number of hit points it restores.</t>
  </si>
  <si>
    <t>Philter of Love</t>
  </si>
  <si>
    <t>The next time you see a creature within 10 minutes after drinking this philter, you become charmed by that creature for 1 hour. If the creature is of a species and gender you are normally attracted to, you regard it as your true love while you are charmed. This potion's rose-hued, effervescent liquid contains one easy-to-mis bubble shaped like a heart.</t>
  </si>
  <si>
    <t>Pipes of Haunting</t>
  </si>
  <si>
    <t>You must be proficient with wind instruments to use these pipes. They have 3 charges. You can use an action to play them and expend 1 charge to create an eerie, spellbinding tune. Each creature within 30 feet of you that hears you play must succeed on a DC 15 Wisdom saving throw or become frightened of you for 1 minute. If you wish, all creatures in the area that aren't hostile toward you automatically succeed on the saving throw. A creature that fails the saving throw can repeat it at the end of each of its turns, ending the effect on itself on a success. A creature that succeeds on its saving throw is immune to the effect of these pipes for 24 hours. The pipes regain 1d3 expended charges daily at dawn.</t>
  </si>
  <si>
    <t>Pipes of the Sewers</t>
  </si>
  <si>
    <t>You must be proficient with wind instruments to use these pipes. While you are attuned to the pipes, ordinary rats and giant rats are indifferent toward you and will not attack you unless you threaten or harm them. The pipes have 3 charges. If you play the pipes as an action, you can use a bonus action to expend 1 to 3 charges, calling forth one swarm of rats (see the Monster Manual for statistics) with each expended charge, provided that enough rats are within half a mile of you to be called in this fashion (as determined by the DM). If there aren't enough rats to form a swarm, the charge is wasted. Called swarms move toward the music by the shortest available route but aren't under your control otherwise. The pipes regain ld3 expended charges daily at dawn. Whenever a swarm of rats that isn't under another creature's control comes within 30 feet of you while you are playing the pipes, you can make a Charisma check contested by the swarm's Wisdom check. If you lose the contest, the swarm behaves as it normally would and can't be swayed by the pipes' music for the next 24 hours. If you win the contest, the swarm is swayed by the pipes' music and becomes friendly to you and your companions for as long as you continue to play the pipes each round as an action. A friendly swarm obeys your commands. If you issue no commands to a friendly swarm, it defends itself but otherwise takes no actions. If a friendly swarm starts its turn and can't hear the pipes' music, your control over that swarm ends, and the swarm behaves as it normally would and can't be swayed by the pipes' music for the next 24 hours.</t>
  </si>
  <si>
    <t>Piwafwi</t>
  </si>
  <si>
    <t>Piwafwi of Fire Resistance</t>
  </si>
  <si>
    <t>Plate Armor of Etherealness</t>
  </si>
  <si>
    <t>While you're wearing this armor, you can speak its command word as an action to gain the effect of the etherealness spell, which last for 10 minutes or until you remove the armor or use an action to speak the command word again. This property of the armor can't be used again until the next dawn.</t>
  </si>
  <si>
    <t>Plate Armor of Lightning Resistance</t>
  </si>
  <si>
    <t>Rise of Tiamat Supplement v2</t>
  </si>
  <si>
    <t>Portable Hole</t>
  </si>
  <si>
    <t>This fine black cloth, soft as silk, is folded up to the dimensions of a handkerchief. It unfolds into a circular sheet 6 feet in diameter. You can use an action to unfold a portable hole and place it on or against a solid surface, whereupon the portable hole creates an extradimensional hole 10 feet deep. The cylindrical space within the hole exists on a different plane, so it can't be u ed to create open passages. Any creature inside an open portable hole can exit the hole by climbing out of it. You can use an action to close a portable hole by taking hold of the edges of the cloth and folding it up. Folding the cloth closes the hole, and any creatures or objects within remain in the extradimensional space. o matter what's in it, the hole weighs next to nothing. If the hole is folded up, a creature within the hole's extradimensional space can use an action to make a DC 10 Strength check. On a successful check, the creature forces its way out and appears within 5 feet of the portable hole or the creature carrying it. A breathing creature within a closed portable hole can survive for up to 10 minutes, after which time it begins to suffocate. Placing a portable hole inside an extradimensional space created by a bag of holding, Heward's handy haversack, or similar item instantly destroys both items and opens a gate to the Astral Plane. The gate originates where the one item was placed inside the other. Any creature within 10 feet of the gate is sucked through it and deposited in a random location on the Astral Plane. The gate then closes. The gate is one way and can't be reopened.</t>
  </si>
  <si>
    <t>Potion of Animal Friendship</t>
  </si>
  <si>
    <t>When you drink this potion, you can cast the animal friendship spell (save DC 13) for 1 hour at will. Agitating this muddy liquid brings little bits into view: a fish scale, a hummingbird tongue, a cat claw, or a squirrel hair.</t>
  </si>
  <si>
    <t>Potion of Clairvoyance</t>
  </si>
  <si>
    <t>When you drink this potion, you gain the effect of the clairvoyance spell. An eyeball bobs in this yellowish liquid but vanishes when the potion is opened.</t>
  </si>
  <si>
    <t>Potion of Climbing</t>
  </si>
  <si>
    <t>When you drink this potion, you gain a climbing speed equal to your walking speed for 1 hour. During this rime, you have advantage on Strength (Athletics) checks you make to climb. The potion is separated into brown, silver, and gray layers resembling bands of stone. Shaking the bottle fails to mix the colors.</t>
  </si>
  <si>
    <t>Potion of Cloud Giant Strength</t>
  </si>
  <si>
    <t>When you drink this potion, your Strength score changes for 1 hour. The type of giant determines the score (see the table below). The potion has no effect on you if your Strength is equal to or greater than that score. This potion's transparent liquid has floating in it a sliver of fingernail from a giant of the appropriate type. The potion of frost giant strength and the potion of stone giant strength have the same effect.
Type of Giant              Strength            Rarity
Hill giant                         21                          Uncommon
Frost/stone giant      23                          Rare
Fire giant                       25                          Rare
Cloud giant                   27                          Very Rare
Storm giant                   29                          Legendary</t>
  </si>
  <si>
    <t>Potion of Diminution</t>
  </si>
  <si>
    <t>When you drink this potion, you gain the "reduce" effect of the enlarge/reduce spell for 1d4 hours (no concentration required). The red in the potion's liquid continuously contracts to a tiny bead and then expands to color the clear liquid around it. Shaking the bottle fails to interrupt this process.</t>
  </si>
  <si>
    <t>Potion of Fire Breath</t>
  </si>
  <si>
    <t>After drinking this potion, you can use a bonus action to exhale fire at a target within 30 feet of you. The target must make a DC 13 Dexterity saving throw, taking 4d6 lire damage on a failed save, or half as much damage on a successful one. The effect t;nds after you exhale the lire three times or when 1 hour has passed. This potion's orange liquid flickers, and smoke fills the top of the container and wafts out whenever it is opened.</t>
  </si>
  <si>
    <t>Potion of Fire Giant Strength</t>
  </si>
  <si>
    <t>Potion of Flying</t>
  </si>
  <si>
    <t>When you drink this potion, you gain a flying speed equa l to your walking speed for 1 hour and can hover. If you're in the air when the potion wears off, you fall unless you have some other means of staying aloft. This potion's clear liquid floats at the top of its container and has cloudy white impurities drifting in it.</t>
  </si>
  <si>
    <t>Potion of Frost/Stone Giant Strength</t>
  </si>
  <si>
    <t>The two potions grant the same increase to Strength</t>
  </si>
  <si>
    <t>Potion of Gaseous Form</t>
  </si>
  <si>
    <t>cleric, driuid, or paladin</t>
  </si>
  <si>
    <t>When you drink this potion, you gain the effect of the gaseous form spell for 1 hour (no concentration required) or until you end the effect as a bonus action. This potion's container seems to hold fog that moves and pours like water.</t>
  </si>
  <si>
    <t>Potion of Giant Size</t>
  </si>
  <si>
    <t>Potion of Greater Healing</t>
  </si>
  <si>
    <t>You regain hit points when you drink this potion. The number of hit points depends on the potion's rarity, as shown in the Potions of Healing table. Whatever its potency, the potion's red liquid glimmers when agitated.
Potion of ...                 Rarity                      HP Regained
Healing                          Common              2d4 + 2
Greater healing        Uncommon        4d4 + 4
Superior healing      Rare                       8d4 + 8
Supreme healing     Very rare             10d4 + 20</t>
  </si>
  <si>
    <t>Potion of Growth</t>
  </si>
  <si>
    <t>When you drink this potion, you gain the "enlarge" effect of the enlarge/reduce spell for 1d4 hours (no concentration required). The red in the potion's liquid continuously expands from a tiny bead to color the clear liquid around it and then contracts. Shaking the bottle fails to interrupt this process.</t>
  </si>
  <si>
    <t>Potion of Healing</t>
  </si>
  <si>
    <t>Also in Player's Handbook, page 153</t>
  </si>
  <si>
    <t>Potion of Heroism</t>
  </si>
  <si>
    <t>For 1 hour after drinking it, you gain 10 temporary hit points that last for 1 hour. For the same duration, you are under the effect of the bless spell (no concentration required). This blue potion bubbles and steams as if boiling.</t>
  </si>
  <si>
    <t>Potion of Hill Giant Strength</t>
  </si>
  <si>
    <t>This potion's container looks empty but feels as though it holds liquid. When you drink it, you become invisible for 1 hour. Anything you wear or carry is invisible with you. The effect ends early if you attack or cast a spell.</t>
  </si>
  <si>
    <t>Potion of Invulnerability</t>
  </si>
  <si>
    <t>For 1 minute after you drink this potion, you have resistance to all damage. The potion's syrupy liquid looks like liquified iron.</t>
  </si>
  <si>
    <t>Potion of Longevity</t>
  </si>
  <si>
    <t>When you drink this potion, your physical age is reduced by 1d6 + 6 years, to a minimum of 13 years. Each time you subsequently drink a potion of longevity, there is 10 percent cumulative chance that you instead age by 1d6 + 6 years. Suspended in this amber liquid are a scorpion's tail, an adder's fang, a dead spider, and a tiny heart that, against all reason, is still beating. These ingredients vanish when the potion is opened.</t>
  </si>
  <si>
    <t>Potion of Mind Control (Beast)</t>
  </si>
  <si>
    <t>Potion of Mind Control (Humanoid)</t>
  </si>
  <si>
    <t>Potion of Mind Control (Monster)</t>
  </si>
  <si>
    <t>Potion of Mind Reading</t>
  </si>
  <si>
    <t>When you drink this potion, you gain the effect of the detect thoughts spell (save DC 13). The potion's dense, purple liquid has an ovoid cloud of pink floating in it.</t>
  </si>
  <si>
    <t>Potion of Poison</t>
  </si>
  <si>
    <t>This concoction looks, smells, and tastes like a potion of healing or other beneficial potion. However, it is actually poison masked by illusion magic. An identify spell reveals its true nature. If you drink it, you take 3d6 poison damage, and you must succeed on a DC 13 Constitution saving throw or be poisoned. At the start of each of your turns while you are poisoned in this way, you take 3d6 poison damage. At the end of each of your turns, you can repeat the saving throw. On a successful save, the poison damage you take on your subsequent turns decreases by 1d6. The poison ends when the damage decreases to 0.</t>
  </si>
  <si>
    <t>Potion of Resistance</t>
  </si>
  <si>
    <t>When you drink this potion, you gain resistance to one type of damage for 1 hour. The DM chooses the type determines it randomly from the options below.
d10 Damage Type
1 Acid
2 Cold
3 Fire
4 Force
5 Lightning
6 Necrotic
7 Poison
8 Psychic
9 Radiant
10 Thunder</t>
  </si>
  <si>
    <t>Potion of Speed</t>
  </si>
  <si>
    <t>When you drink this potion, you gain the effect of the haste spell for 1 minute (no concentration required). 1~­ potion's yellow fluid is streaked with black and swirl on its own.</t>
  </si>
  <si>
    <t>Potion of Storm Giant Strength</t>
  </si>
  <si>
    <t>Potion of Superior Healing</t>
  </si>
  <si>
    <t>Potion of Supreme Healing</t>
  </si>
  <si>
    <t>Potion of Vitality</t>
  </si>
  <si>
    <t>Potion of Water Breathing</t>
  </si>
  <si>
    <t>You can breathe underwater for 1 hour after drinking this potion. Its cloudy green fluid smells of the sea and has a jellyfish-like bubble floating in it.</t>
  </si>
  <si>
    <t>Quaal's Feather Token</t>
  </si>
  <si>
    <t>This tiny object looks like a feather. Different types of feather tokens exist, each with a different single-use effect. The DM chooses the kind of token or determines it randomly.
dlOO Feather Token
01-20 Anchor
21-35 Bird
36-50 Fan
51-65 Swan boat
66-90 Tree
91-00 Whip
See DMG page 188 and 189 for descriptions</t>
  </si>
  <si>
    <t>Each of the quiver's three compartments connects to an extradimensional space that allows the quiver to hold numerous items while never weighing more than 2 pounds. The shortest compartment can hold up to sixty arrows, bolts, or similar objects. The midsize compartment holds up to eighteen javelins or similar objects. The longest compartment holds up to six long objects, such as bows, quarterstaffs, or spears. You can draw any item the quiver contains as if doing so from a regular quiver or scabbard.</t>
  </si>
  <si>
    <t>Red Dragon Mask</t>
  </si>
  <si>
    <t>Ring of Animal Influence</t>
  </si>
  <si>
    <t>Ring</t>
  </si>
  <si>
    <t>While wearing this ring, you can speak its command word as an action to summon a particular djinni from the Elemental Plane of Air. The djinni appears in an unoccupied space you choose within 120 feet of you. It remains as long as you concentrate (as if concentrating on a spell), to a maximum of 1 hour, or until it drops to 0 hit points. It then returns to its home plane. While summoned, the djinni is friendly to you and your companions. It obeys any commands you give it, no matter what language you use. If you fail to command it, the djinni defends itself against attackers but takes no other actions. After the djinni departs, it can't be summoned again for 24 hours, and the ring becomes nonmagical if the djinni dies.</t>
  </si>
  <si>
    <t>Ring of Djinni Summoning</t>
  </si>
  <si>
    <t>Ring of Elemental Command</t>
  </si>
  <si>
    <t>This ring is linked to one of the four Elemental Planes. The DM chooses or randomly determines the linked plane. While wearing this ring, you have advantage on attack rolls against elementals from the linked plane, and they have disadvantage on attack rolls against you. In addition, you have access to properties based on the linked plane. The ring has 5 charges. It regains 1d4 + 1 expended charges daily at dawn. Spells cast from the ring have a save DC of 17 
Ring of Air Elemental Command. You can expend 2 of the ring's charges to cast dominate monster on an air elemental. In addition, when you fall, you descend 60 feet per round and take no damage from falling. You can also speak and understand Auran. If you help slay an air elemental while attuned to the ring, you gain access to the following additional properties: 
• You have resistance to lightning damage.
• You have a flying speed equal to your walking speed and can hover.
• You can cast the following spells from the ring, expending the necessary number of charges: chain lightning (3 charges), gust of wind (2 charges), or wind wall (1 charge).
Ring of Earth Elemental Command. 
You can expend 2 of the ring's charges to cast dominate monster on ar; earth elemental. In addition, you can move in difficulr terrain that is composed of rubble, rocks, or dirt as if it were normal terrain. You can also speak and understand Terran. If you help slay an earth elemental while attuned to the ring, you gain access to the following additional properties:
• You have resistance to acid damage.
• You can move through solid earth or rock as if tho areas were difficult terrain. If you end your turn the:= you are shunted out to the nearest unoccupied space you last occupied.
• You can cast the following spells from the ring, expending the necessary number of charges: stone shape (2 charges), stoneskin (3 charges), or wall of stone (3 charges). 
Ring of Fire Elemental Command. You can expend 2 of the ring's charges to cast dominate monster on a fire elemental. In addition, you have resistance to fire damage. You can also speak and understand Ignan. If you help slay a fire elemental while attuned to the ring, you gain access to the following additional properties:
• You are immune to fire damage.
• You can cast the following spells from the ring, expending the necessary number of charges: burnin: hands (1 charge), fireball (2 charges), and wall of fire (3 charges).
Ring of Water Elemental Command. 
You can expend 2 of the ring's charges to cast dominate monster on a water elemental. In addition, you can stand on and walk across liquid surfaces as if they were solid ground. You can also speak and understand Aquan . . If you help slay a water elemental while attuned to the ring, you gain access to the following additional properties:
•You can breathe underwater and have a swimming speed equal to your walking speed.
•You can cast the following spells from the ring, expending the necessary number of charges: create or destroy water (1 charge), control water (3 charges), ice storm (2 charges), or wall of ice (3 charges).</t>
  </si>
  <si>
    <t>Ring of Evasion</t>
  </si>
  <si>
    <t>This ring has 3 charges, and it regains 1d3 expended charges daily at dawn. When you fail a Dexterity saving throw while wearing it, you can use your reaction to expend 1 of its charges to succeed on that saving throw instead.</t>
  </si>
  <si>
    <t>Ring of Feather Falling</t>
  </si>
  <si>
    <t>When you fall while wearing this ring, you descend 60 feet per round and take no damage from falling.</t>
  </si>
  <si>
    <t>Ring of Free Action</t>
  </si>
  <si>
    <t>While you wear this ring, difficult terrain doesn't cost you extra movement. In addition, magic can neither reduce your speed nor cause you to be paralyzed or restrained.</t>
  </si>
  <si>
    <t>Ring of Invisibility</t>
  </si>
  <si>
    <t>While wearing this ring, you can turn invisible as an action. Anything you are wearing or carrying is invisible with you. You remain invisible until the ring is removed, until you attack or cast a spell, or until you use a bonus action to become visible again.</t>
  </si>
  <si>
    <t>Ring of Jumping</t>
  </si>
  <si>
    <t>bard, cleric, druid, sorcerer, warlock, or wizard</t>
  </si>
  <si>
    <t>While wearing this ring, you can cast the jump spell from it as a bonus action at will, but can target only yourself when you do so.</t>
  </si>
  <si>
    <t>Ring of Mind Shielding</t>
  </si>
  <si>
    <t>druid, sorcerer, warlock, or wizard</t>
  </si>
  <si>
    <t>While wearing this ring, you are immune to magic that allows other creatures to read your thoughts, determine whether you are lying, know your alignment, or know your creature type. Creatures can telepathically communicate with you only if you allow it. You can use an action to cause the ring to become invisible until you use another action to make it visible, until you remove the ring, or until you die. If you die while wearing the ring, your soul enters it, unless it already houses a soul. You can remain in the ring or depart for the afterlife. As long as your soul is in the ring, you can telepathically communicate with any creature wearing it. A wearer can't prevent this telepathic communication.</t>
  </si>
  <si>
    <t>Ring of Protection</t>
  </si>
  <si>
    <t>You gain a +1 bonus to AC and saving throws while wearing this ring.</t>
  </si>
  <si>
    <t>Ring of Regeneration</t>
  </si>
  <si>
    <t>bard, cleric, or druid</t>
  </si>
  <si>
    <t>While wearing this ring, you regain 1d6 hit points every 10 minutes, provided that you have at least 1 hit point. If you lose a body part, the ring causes the missing part to regrow and return to full functionality after 1d6 + 1 days if you have at least 1 hit point the whole time.</t>
  </si>
  <si>
    <t>Ring of Resistance</t>
  </si>
  <si>
    <t>sorcerer, warlock, wizard</t>
  </si>
  <si>
    <t>You have resistance to one damage type while wearing this ring. The gem in the ring indicates the type, which the DM chooses or determines randomly.
d10 Damage   Type Gem
1       Acid            Pearl
2      Cold            Tourmaline
3       Fire              Garnet
4       Force         Sapphire
5       Lightning Citrine
6       Necrotic    jet
7       Poison       Amethyst
8       Psychic     jade
9       Radiant     Topaz
10     Thunder    Spinel</t>
  </si>
  <si>
    <t>Ring of Shooting Stars</t>
  </si>
  <si>
    <t>Must be attuned outdoors at night</t>
  </si>
  <si>
    <t>While wearing this ring in dim light or darkness, you can cast dancing lights and light from the ring at will. Casting either spell from the ring requires an action. The ring has 6 charges for the following other properties. The ring regains ld6 expended charges daily at dawn. 
Faerie Fire. You can expend 1 charge as an action to cast faerie fire from the ring. 
Ball Lightning. You can expend 2 charges as an , action to create one to four 3-foot-diameter spheres of lightning. The more spheres you create, the less powerful each sphere is individually. Each sphere appears in an unoccupied space you can see within 120 feet of you. The spheres last as long as you concentrate (as if concentrating on a spell), up to 1 minute. Each sphere sheds dim light in a 30-foot radius. As a bonus action, you can move each sphere up to 30 feet, but no farther than 120 feet away from you. When a creature other than you comes within 5 feet of a sphere, the sphere discharges lightning at that creature and disappears. That creature must make a DC 15 Dexterity saving throw. On a failed save, the creature takes lightning damage based on the number of spheres you created.
Spheres         Lightning Damage
4                          2d4
3                          2d6
2                          5d4
1                           4d12
Shooting Stars. You can expend 1 to 3 charges as an action. For every charge you expend, you launch a glowing mote of light from the ring at a point you can see within 60 feet of you. Each creature within a 15-foot cube originating from that point is showered in sparks and must make a DC 15 Dexterity saving throw. taking 5d4 fire damage on a failed save, or half as much damage on a successful one.</t>
  </si>
  <si>
    <t>Ring of Spell Storing</t>
  </si>
  <si>
    <t>This ring stores spells cast into it, holding them until the attuned wearer uses them. The ring can store up to 5 levels worth of spells at a time. When found, it contain ld6 - I levels of stored spells chosen by the DM. Any creature can cast a spell of 1st through 5th level into the ring by touching the ring as the spell is cast. The spell has no effect, other than to be stored in the ring. If the ring can't hold the spell, the spell is expendec without effect. The level of the slot used to cast the spel! determines how much space it uses. While wearing this ring, you can cast any spell stored in it. The spell uses the slot level, spell save DC, spell attack bonus, and spellcasting ability of the original caster, but is otherwise treated as if you cast the spell. The spell cast from the ring is no longer stored in it, freeing up space.</t>
  </si>
  <si>
    <t>Ring of Spell Turning</t>
  </si>
  <si>
    <t>cleric, druid, or warlock</t>
  </si>
  <si>
    <t>While wearing this ring, you have advantage on saving throws against any spell that targets only you (not in an area of effect). In addition, if you roll a 20 for the save and the spell is 7th level or lower, the spell has no effect on you and instead targets the caster, using the slot level, spell save DC, attack bonus, and spellcasting ability of the caster.</t>
  </si>
  <si>
    <t>Ring of Swimming</t>
  </si>
  <si>
    <t>You have a swimming speed of 40 feet while wearing this ring.</t>
  </si>
  <si>
    <t>Ring of Telekinesis</t>
  </si>
  <si>
    <t>While wearing this ring, you can cast the telekinesis spell at will, but you can target only objects that aren't being worn or carried.</t>
  </si>
  <si>
    <t>Ring of the Ram</t>
  </si>
  <si>
    <t>druid</t>
  </si>
  <si>
    <t>This ring has 3 charges, and it regains 1d3 expended charges daily at dawn. While wearing the ring, you can use an action to expend 1 to 3 of its charges to attack one creature you can see within 60 feet of you. The ring produces a spectral ram's head and makes its attack roll with a +7 bonus. On a hit, for each charge you spend, the target takes 2d10 force damage and is pushed 5 feet away from you. Alternatively, you can expend 1 to 3 of the ring's charges as an action to try to break an object you can see within 60 feet of you that isn't being worn or carried. The ring makes a Strength check with a +5 bonus for each charge you spend.</t>
  </si>
  <si>
    <t>Ring of Three Wishes</t>
  </si>
  <si>
    <t>While wearing this ring, you can use an action to expend 1 of its 3 charges to cast the wish spell from it. The ring becomes nonmagical when you use the last charge.</t>
  </si>
  <si>
    <t>Ring of Warmth</t>
  </si>
  <si>
    <t>While wearing this ring, you have resistance to cold damage. In addition, you and everything you wear and carry are unharmed by temperatures as low as - 50 degrees Fahrenheit.</t>
  </si>
  <si>
    <t>Ring of Water Walking</t>
  </si>
  <si>
    <t>While wearing this ring, you can stand on and move across any liquid surface as if it were solid ground.</t>
  </si>
  <si>
    <t>Ring of X-Ray Vision</t>
  </si>
  <si>
    <t>While wearing this ring, you can use an action to speak its command word. When you do so, you can see into and through solid matter for 1 minute. This vision has a radius of 30 feet. To you, solid objects within that radius appear transparent and don't prevent light from passing through them. The vision can penetrate 1 foot of stone, 1 inch of common metal, or up to 3 feet of wood or dirt. Thicker substances block the vision, as does a thin sheet of lead. Whenever you use the ring again before taking a long rest, you must succeed on a DC 15 Constitution saving throw or gain one level of exhaustion.</t>
  </si>
  <si>
    <t>Robe of Eyes</t>
  </si>
  <si>
    <t>This robe is adorned with eyelike patterns. While you wear the robe, you gain the following benefits: The robe lets you see in all directions, and you have advantage on Wisdom (Perception) checks that rely on sight.
• You have darkvision out to a range of 120 feet.
• You can see invisible creatures and objects, as well as see into the Ethereal Plane, out to a range of 120 feet.
The eyes on the robe can't be closed or averted. Although you can close or avert your own eyes, you are never considered to be doing so while wearing this robe A light spell cast on the robe or a daylight spell cast within 5 feet of the robe causes you to be blinded for 1 minute. At the end of each of your turns, you can make _ Constitution saving throw (DC 11 for light or DC 15 for daylight), ending the blindness on a success.</t>
  </si>
  <si>
    <t>Robe of Scintillating Colors</t>
  </si>
  <si>
    <t>same alignment as sword</t>
  </si>
  <si>
    <t>This robe has 3 charges, and it regains 1d3 expended charges daily at dawn. While you wear it, you can use an action and expend 1 charge to cause the garment to display a shifting pattern of dazzling hues until the end of your next turn. During this time, the robe sheds bright light in a 30-foot radius and dim light for an additional 30 feet. Creatures that can see you have disadvantage on attack rolls against you. In addition, any creature in the bright light that can see you when the robe's power is activated must succeed on a DC 15 Wisdom saving throw or become stunned until the effect ends.</t>
  </si>
  <si>
    <t>Robe of Serpents</t>
  </si>
  <si>
    <t>Robe of Stars</t>
  </si>
  <si>
    <t>This black or dark blue robe is embroidered with small white or silver stars. You gain a +1 bonus to saving throws while you wear it. Six stars, located on the robe's upper front portion, are particularly large. While wearing this robe, you caL use an action to pull off one of the stars and use it to cast magic missile as a 5th-level spell. Daily at dusk, la: removed stars reappear on the robe. While you wear the robe, you can use an action to enter the Astral Plane along with everything you are wearing and carrying. You remain there until you use an action to return to the plane you were on. You reappear in the last space you occupied, or if that space is occupied, the nearest unoccupied space.</t>
  </si>
  <si>
    <t>Robe of Summer</t>
  </si>
  <si>
    <t>Robe of the Archmagi</t>
  </si>
  <si>
    <t>Must be attuned by a sorcerer, warlock, or wizard</t>
  </si>
  <si>
    <t>This elegant garment is made from exquisite cloth of white, gray, or black and adorned with silvery runes. The robe's color corresponds to the alignment for whi - the item was created. A white robe was made for good. gray for neutral, and black for evil. You can't attune to a robe of the archmagi that doesn't correspond to your alignment.
You gain these benefits while wearing the robe:
• If you aren't wearing armor, your base Armor Class is15 +your Dexterity modifier.
•You have advantage on saving throws against spell and other magical effects. 
•Your spell save DC and spell attack bonus each increase by 2.</t>
  </si>
  <si>
    <t>Robe of Useful Items</t>
  </si>
  <si>
    <t>good alignment</t>
  </si>
  <si>
    <t>This robe has cloth patches of various shapes and colors covering it. While wearing the robe. you can use an action to detach one of the patches, causing it to become the object or creature it represents. Once the last patch is removed, the robe becomes an ordinary garment. The robe has two of each of the following patches: Dagger Bullseye lantern (filled and lit) Steel mirror 10-foot pole Hempen rope (50 feet, coiled) Sack In addition, the robe has 4d4 other patches. The DM chooses the patches or determines them randomly.
dlOO Patch
01-08 Bag of 100 gp
09-15 Silver coffer (1 foot long, 6 inches wide and deep) worth 500 gp
16-22 Iro n door (up to 10 feet wide and 10 feet high , barred on one side of your choice), wh ich you can place in an opening you can reach; it conforms to fit the opening, attaching and hinging itself
23-30 10 gems worth 100 gp each
31 - 44 Wooden ladder (24 feet long)
45-51 A riding horse with saddle bags (see the Monster Manual for statistics)
52- 59 Pit (a cube 10 feet on a side), which you can place on the ground within 10 feet of you
60-68 4 potions of healing
69- 75 Rowboat (12 feet long)
76- 83 Spell scroll contai ning one spell of 1st to 3rd level
84-90 2 mastiffs (see the Monster Manual for statistics)
91-96 Window (2 feet by 4 feet, up to 2 feet deep), which you can place on a vertica l surface you can reach
97-00 Portable ram</t>
  </si>
  <si>
    <t>Rod of Absorption</t>
  </si>
  <si>
    <t>While holding this rod, you can use your reaction to absorb a spell that is targeting only you and not with an area of effect. The absorbed spell's effect is canceled, and the spell's energy- not the spell itself- is stored in the rod. The energy has the same level as the spell when it was cast. The rod can absorb and store up to 50 levels of energy over the course of its existence. Once the rod absorbs 50 levels of energy, it can't absorb more. If you are targeted by a spell that the rod can't store, the rod has no effect on that spell. When you become attuned to the rod, you know how many levels of energy the rod has absorbed over the course of its existence, and how many levels of spell energy it currently has stored. If you are a spellcaster holding the rod, you can convert energy stored in it into spell slots to cast spells you have prepared or know. You can create spell slots only of a level equal to or lower than your own spell slots, up to a maximum of 5th level. You use the stored levels in place of your slots, but otherwise cast the spell as normal. For example, you can use 3 levels stored in the rod as a 3rd-level spell slot. A newly found rod has ldlO levels of spell energy stored in it already. A rod that can no longer absorb spell energy and has no energy remaining becomes nonmagical.</t>
  </si>
  <si>
    <t>Rod of Alertness</t>
  </si>
  <si>
    <t>evil alignment</t>
  </si>
  <si>
    <t>This rod has a flanged head and the following properties. 
Alertness. While holding the rod, you have advantage on Wisdom (Perception) checks and on rolls for initiative. 
Spells. While holding the rod, you can use an action to cast one of the following spells from it: detect evil and good, detect magic, detect poison and disease, or see invisibility 
Protective Aura. As an action, you can plant the haft end of the rod in the ground, whereupon the rod's head sheds bright light in a 60-foot radius and dim light for an additional 60 feet. While in that bright light, you and any creature that is friendly to you gain a +1 bonus to AC and saving throws and can sense the location of any invisible hostile creature that is also in the bright light. The rod's head stops glowing and the effect ends after 10 minutes, or when a creature uses an action to pull the rod from the ground. This property can't be used again until the next dawn.</t>
  </si>
  <si>
    <t>Rod of Climbing</t>
  </si>
  <si>
    <t>Rod of Lordly Might</t>
  </si>
  <si>
    <t>This rod has a flanged head, and it functions as a magic mace that grants a +3 bonus to attack and damage roll made with it. The rod has properties associated with si.:_ different buttons that are set in a row along the haft. It has three other properties as well, detailed below. Six Buttons. You can press one of the rod's six buttons as a bonus action. A button's effect lasts until you push a different button or until you push the same button again, which causes the rod to revert to its normal form.
If you press button 1, the rod becomes a flame tongue as a fiery blade sprouts from the end opposite the rod's flanged head.
If you press button 2, the rod's flanged head folds down and two crescent-shaped blades spring out, transforming the rod into a magic battleaxe that grants a +3 bonus to attack and damage rolls made with it.
 If you press button 3, the rod's flanged head folds down, a spear point springs from the rod's tip, and the rod's handle lengthens into a 6-foot haft, transforming the rod into a magic spear that grants a + 3 bonus to attack and damage rolls made with it. If you press button 4, the rod transforms into a climbing pole up to 50 feet long, as you specify. In surfaces as hard as granite, a spike at the bottom and three hooks at the top anchor the pole. Horizontal bars 3 inches long fold out from the sides, 1 foot apart, forming a ladder. The pole can bear up to 4,000 pound . Your weight or lack of solid anchorin cau es the rod to revert to its normal form.
If you press button 5, the rod transforms into a handheld battering ram and gram its u era +10 bonus to Strength checks made to break through doors, barricades, and other barriers.
If you press button 6, the rod assumes or remains in its normal form and indicates magnetic north. ( othing happens if this function of the rod is used in a location that has no magnetic north.) The rod also gives you knowledge of your approximate depth beneath the ground or your height above it.
Drain Life. When you hit a creature with a melee attack using the rod, you can force the target to make a DC 17 Constitution saving throw. On a failure, the target rakes an extra 4d6 necrotic damage, and you regain a number of hit points equal to half that necrotic damage. This property can't be used again until the next dawn.
Paralyze. When you hit a creature with a melee attack using the rod, you can force the target to make a DC 17 Strength saving throw. On a failure , the target is paralyzed for 1 minute. The target can repeat the saving throw at the end of each of its turns, ending the effect on a success. This property can't be used again until the next dawn. 
Terrify. While holding the rod, you can use an action t o fo rce each creature you can see with in 30 feet of you to make a DC 17 Wisdom saving throw. On a failure , a target is frightened of you for 1 minute. A frightened target can repeat the saving throw at the end of each of it's turns, ending the effect on itself on a success. This property can't be used again until the next dawn.</t>
  </si>
  <si>
    <t>Rod of Resurrection</t>
  </si>
  <si>
    <t>The rod has 5 charges. While you hold it, you ·can use an action to cast one of the following spells from it: heal expends 1 charge) or resurrection (expends 5 charges). The rod regains 1 expended charge daily at dawn. If the rod is reduced to 0 charges, roll a d20. On a 1, the rod disappears in a burst of radiance.</t>
  </si>
  <si>
    <t>Rod of Rulership</t>
  </si>
  <si>
    <t>wizard</t>
  </si>
  <si>
    <t>You can use an action to present the rod and command obedience from each creature of your choice that you can see within 120 feet of you. Each target must succeed on a DC 15 Wisdom saving throw or be charmed by you for 8 hours. While charmed in this way, the creature gards you as its trusted leader. If harmed by you or your companions, or commanded to do something contrary to its nature, a target ceases to be charmed in this way. The rod can't be used again until the next dawn.</t>
  </si>
  <si>
    <t>Rod of Security</t>
  </si>
  <si>
    <t>While holding this rod, you can use an action to activate it. The rod then instantly transports you and up to 199 other willing creatures you can see to a paradise that exists in an extraplanar space. You choose the form thatthe paradise takes. It could be a tranquil garden, lovely glade, cheery tavern, immense palace, tropical island, fantastic carnival, or whatever else you can imagine. Regardless of its nature, the paradise contains enough water and food to sustain its visitors. Everything else that can be interacted with inside the extraplanar space can exist only there. For example, a flower picked from a garden in the paradise disappears if it is taken outside the extraplanar space. For each hour spent in the paradise, a visitor regains hit points as if it had spent 1 Hit Die. Also, creatures don't age while in the paradise, although time passes normally. Visitors can remain in the paradise for up to 200 days divided by the number of creatures present (round down). When the time runs out or you use an action to end it, all visitors reappear in the location they occupied when you activated the rod, or an unoccupied space nearest that location. The rod can't be used again until ten days have passed.</t>
  </si>
  <si>
    <t>Rod of the Pact Keeper +1</t>
  </si>
  <si>
    <t>Must be attuned by a warlock</t>
  </si>
  <si>
    <t>While holding this rod, you gain a bonus to spell attack rolls and to the saving throw DCs of your warlock spells. The bonus is determined by the rod's rarity. in addition, you can regain one warlock spell slot as an action while holding the rod. You can't use this property again until you finish a long rest.</t>
  </si>
  <si>
    <t>Rod of the Pact Keeper +2</t>
  </si>
  <si>
    <t>Rod of the Pact Keeper +3</t>
  </si>
  <si>
    <t>Rod of the Vonindod</t>
  </si>
  <si>
    <t>Rope of Entanglement</t>
  </si>
  <si>
    <t>This rope is 30 feet long and weighs 3 pounds. If you hold one end of the rope and use an action to speak its command word, the other end darts forward to entangle a creature you can see within 20 feet of you. The target must succeed on a DC 15 Dexterity saving throw or become restrai ned. You can release the creature by using a bonus action to speak a second command word. A target restrained by the rope can use an action to make a DC 15 Strength or Dexterity check (target's choice). On a success, the creature is no longer restrained by the rope. The rope has AC 20 and 20 hit points. It regains 1 hit point every 5 minutes as long as it has at least 1 hit point. If the rope drops to 0 hit points, it is destroyed.</t>
  </si>
  <si>
    <t>Saddle of the Cavalier</t>
  </si>
  <si>
    <t>While in this saddle on a mount, you can't be dismounted against your will if you're conscious, and attack rolls against the mount have disadvantage.</t>
  </si>
  <si>
    <t>Saint Markovia's Thighbone</t>
  </si>
  <si>
    <t>Scarab of Protection</t>
  </si>
  <si>
    <t>If you hold this beetle-shaped medallion in your hand for 1 round, an inscription appears on its surface revealing its magical nature. It provides two benefits while it is on your person: You have advantage on saving throws against spells. The scarab has 12 charges. If you fail a saving throw against a necromancy spell or a harmful effect originating from an undead creature, you can use your reaction to expend 1 charge and turn the failed save into a successful one. The scarab crumbles into powder and is destroyed when its last charge is expended.</t>
  </si>
  <si>
    <t>Scimitar of Speed</t>
  </si>
  <si>
    <t>Scimitar only</t>
  </si>
  <si>
    <t>You gain a +2 bonus to attack and damage rolls made with this magic weapon. In addition, you can make one attack with it as a bonus action on each of your turns.</t>
  </si>
  <si>
    <t>Scroll of Protection</t>
  </si>
  <si>
    <t>Scroll</t>
  </si>
  <si>
    <t>Each scroll of protection works against a specific type of creature chosen by the DM or determined randomly by rolling on the following table.
d100 Creature Type
01-10 Abe rrations
11-20 Beasts
21-30 Celestials 
31-40 Elementals
41-50 Fey
51-75 Fiends
76-80 Plants
81-00 Undead
Using an action to read the scroll encloses you in a invisible barrier that extends from you to form a 5-foot radius, 10-foot-high cylinder. For 5 minutes, this barrier prevents creatures of the specified type from entering or affecting anything within the cylinder. The cylinder moves with you and remains centered on you. However, if you move in such a way that a creature of the specified type would be inside the cylinder, the effect ends. A creature can attempt to overcome the barrier by using an action to make a DC 15 Charisma check. On a success, the creature ceases to be affected by the barrier.</t>
  </si>
  <si>
    <t>Seeker Dart</t>
  </si>
  <si>
    <t>Dart only</t>
  </si>
  <si>
    <t>Sending stones come in pairs, with each smooth stone carved to match the other so the pairing is easily recognized. While you touch one stone, you can use an action to cast the sending spell from it. The target is the bearer of the other stone. If no creature bears the other stone, you know that fact as soon as you use the stone and don't cast the spell. Once sending is cast through the stones, they can't be used again until the next dawn. If one of the stones in a pair is destroyed, the other one becomes nonmagical.</t>
  </si>
  <si>
    <t>Sentinel Shield</t>
  </si>
  <si>
    <t>While holding this shield, you have advantage on initiative rolls and Wisdom (Perception) checks. The shield is emblazoned with a symbol of an eye.</t>
  </si>
  <si>
    <t>Shard of the Ise Rune</t>
  </si>
  <si>
    <t>Shatterspike</t>
  </si>
  <si>
    <t>Longsword only</t>
  </si>
  <si>
    <t>Shield +1</t>
  </si>
  <si>
    <t>While holding this shield, you have a bonus to AC determined by the shield's rarity. This bonus is in addition to the shield's normal bonus to AC.</t>
  </si>
  <si>
    <t>Shield +2</t>
  </si>
  <si>
    <t>Shield +3</t>
  </si>
  <si>
    <t>Shield of Missile Attraction</t>
  </si>
  <si>
    <t>Shield only; cursed item</t>
  </si>
  <si>
    <t>While holding this shield, you have resistance to damage from ranged weapon attacks.
Curse. This shield is cursed. Attuning to it curses you until you are targeted by the remove curse spell or similar magic. Removing the shield fails to end the curse on you. Whenever a ranged weapon attack is made against a target within 10 feet of you, the curse causes you to become the target instead.</t>
  </si>
  <si>
    <t>Slippers of Spider Climbing</t>
  </si>
  <si>
    <t>While you wear these light shoes, you can move up, down , and across vertical surfaces and upside down along ceilings, while leaving your hands free. You have a climbing speed equal to your walking speed. However the slippers don't allow you to move this way on a slippery surface, such as one covered by ice or oil.</t>
  </si>
  <si>
    <t>Sovereign Glue</t>
  </si>
  <si>
    <t>This viscous, milky-white substance can form a permanent adhesive bond between any two objects. It must be stored in a jar or flask that has been coated inside with oil of slipperiness. When found, a container contains 1d6 + 1 ounces. One ounce of the glue can cover a 1-foot square surface. The glue takes 1 minute to set. Once it has done so, the bond it creates can be broken only by the application of universal solvent or oil of etherealness. or with a wish spell.</t>
  </si>
  <si>
    <t>Spear of Backbiting</t>
  </si>
  <si>
    <t>Spear or javelin only</t>
  </si>
  <si>
    <t>Spell Gem</t>
  </si>
  <si>
    <t>Varies</t>
  </si>
  <si>
    <t>Does not require attunement to cast spell from gem, only to imbue spell into gem</t>
  </si>
  <si>
    <t>Spellguard Shield</t>
  </si>
  <si>
    <t>While holding this shield, you have advantage on saving throws against spells and other magical effects, and spell attacks have disadvantage against you.</t>
  </si>
  <si>
    <t>Spider Staff</t>
  </si>
  <si>
    <t>Lost Mine of Phandelver</t>
  </si>
  <si>
    <t>Staff of Charming</t>
  </si>
  <si>
    <t>Must be attuned by a bard, cleric, druid, sorcerer, warlock, or wizard</t>
  </si>
  <si>
    <t>While holding this staff, you can use an action to expend 1 of its 10 charges to cast charm person, command, or comprehend languages from it using your spell save DC. The staff can also be used as a magic quarterstaff. If you are holding the staff and fail a saving throw against an enchantment spell that targets only you, you can turn your failed save into a successful one. You can't use this property of the staff again until the next dawn. If you succeed on a save against an enchantment spell that targets only you, with or without the staff's intervention, you can use your reaction to expend 1 charge from the staff and turn the spell back on its caster as if you had cast the spell. The staff regains 1d8 + 2 expended charges daily at dawn. If you expend the last charge, roll a d20. On a 1, the staff becomes a nonmagical quarterstaff.</t>
  </si>
  <si>
    <t>Staff of Defense</t>
  </si>
  <si>
    <t>non-lawful alignment</t>
  </si>
  <si>
    <t>Staff of Fire</t>
  </si>
  <si>
    <t>Must be attuned by a druid, sorcerer, warlock, or wizard (NOTE: HotDQ supplement currently says "bard" instead of "druid"; this is an error.)</t>
  </si>
  <si>
    <t>elf or half-elf, neutral good alignment</t>
  </si>
  <si>
    <t>You have resistance to fire damage while you hold this staff. The staff has 10 charges. While holding it, you can use an action to expend 1 or more of its charges to cast one of the following spells from it, using your spell save DC: burning hands (1 charge), fireball (3 charges), or wall of fire (4 cha rges). The staff regains 1d6 + 4 expended charges daily at dawn. If you expend the last cha rge, roll a d20. On a 1, the staff blackens, crumbles into cinders, and is destroyed.</t>
  </si>
  <si>
    <t>Staff of Frost</t>
  </si>
  <si>
    <t>Must be attuned by a druid, sorcerer, warlock, or wizard</t>
  </si>
  <si>
    <t>worship a god of the sea</t>
  </si>
  <si>
    <t>You have resistance to cold damage while you hold this staff. The staff has 10 charges. While holding it, you can u e an action to expend 1 or more of its charges to cast one of the following spells from it, using your spell save DC: cone of cold (5 charges), fog cloud (1 charge), ice storm (4 charges), or wall of ice (4 charges). The staff regains 1d6 + 4 expended charges daily at dawn. If you expend the last charge, roll a d20. On a 1. the staff turns to water and is destroyed.</t>
  </si>
  <si>
    <t>Staff of Healing</t>
  </si>
  <si>
    <t>Must be attuned by a bard, cleric, or druid</t>
  </si>
  <si>
    <t>This staff has 10 charges. While holding it, you can use an action to expend 1 or more of its charges to cast one of the following spells from it, using your spell save DC and spellcasting ability modifier: cure wounds (1 charge per spell level, up to 4th), lesser restoration (2 charges). or mass cure wounds (5 charges). The staff regains 1d6 + 4 expended charges daily at dawn. If you expend the last charge, roll a d20. On a 1. the staff vanishes in a flash of light, lost forever.</t>
  </si>
  <si>
    <t>Staff of Power</t>
  </si>
  <si>
    <t>This staff can be wielded as a magic quarterstaff that grants a +2 bonus to attack and damage rolls made with it. While holding it, you gain a +2 bonus to Armor Clas saving throws, and spell attack rolls. The staff has 20 charges for the following properties. The staff regains 2d8 + 4 expended charges daily at dawn. If you expend the last charge, roll a d20. On a 1, the staff retains its +2 bonus to attack and damage roll but loses all other properties. On a 20, the staff regain 1d8 + 2 charges.
Power Strike. When you hit with a melee attack using the staff, you can expend 1 charge to deal an extra 1d6 force damage to the target.
Spells. While holding this staff, you can use an action to expend 1 or more of its charges to cast one of the following spells from it, using your spell save DC and spell attack bonus: cone of cold (5 charges), fireball (5th-level version, 5 charges), globe of invulnerability (6 charges), hold monster (5 charges), levitate (2 charges). lightning bolt (5th-level version, 5 charges), magic missile (1 charge), ray of enfeeblement (1 charge), or wall of force (5 charges).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 in the taff. Every other creature in the area must make a DC 17 Dexterity saving throw. On a failed save. a creature rake an amount of damage based on how far away it is from the point of origin, as shown in the following table. On a uccessful save, a creature takes half as much damage.
Distance from Origin       Damage
10 ft. away or closer         8 x the number of charges in the staff
11 to 20 ft. away                  6 x the number of charges in the staff
21 to 30ft. away                  4 x the number of cha rges in th e staff</t>
  </si>
  <si>
    <t>Staff of Striking</t>
  </si>
  <si>
    <t>This staff can be wielded as a magic quarterstaff that grants a + 3 bonus to attack and damage rolls made with it. The staff has 10 charges. When you hit with a melee attack using it, you can expend up to 3 of its charges. For each charge you expend, the target takes an extra 1d6 force damage. The staff regains 1d6 + 4 expended charges daily at dawn. If you expend the last charge, roll a d20. On a 1, the staff becomes a nonmagical quarterstaff.</t>
  </si>
  <si>
    <t>Staff of Swarming Insects</t>
  </si>
  <si>
    <t>This staff has 10 charges and regains 1d6 + 4 expended charges daily at dawn. If you expend the last charge, roll a d20. On a 1, a swarm of insects consumes and destroys the staff, then disperses. Spells. While holding the staff, you can use an action to expend some of its charges to cast one of the following spells from it, using your spell save DC: giant insect (4 charges) or insect plague (5 charges). Insect Cloud. While holding the staff, you can use an action and expend 1 charge to cause a swarm of harmless flying insects to spread out in a 30-foot radius from you. The insects remain for 10 minutes, making the area heavily obscured for creatures other than you. The swarm moves with you, remaining centered on you. A wind of at least 10 miles per hour disperses the swarm and ends the effect.</t>
  </si>
  <si>
    <t>Staff of the Adder</t>
  </si>
  <si>
    <t>Must be attuned by a cleric, druid, or warlock</t>
  </si>
  <si>
    <t>You can use a bonus action to speak this staff's command word and make the head of the staff become that of an animate poisonous snake for 1 minute. By using another bonus action to speak the command word again, you return the staff to its normal inanimate form. You can make a melee attack using the snake head, which has a reach of 5 feet. Your proficiency bonus applies to the attack roll. On a hit, the target takes 1d6 piercing damage and must succeed on a DC 15 Constitution saving throw or take 3d6 poison damage. The snake head can be attacked while it is animate. It has an Armor Class of 15 and 20 hit points. If the head drops to 0 hit points, the staff is destroyed. As long as it's not destroyed, the staff regains all lost hit points when it reverts to its inanimate form.</t>
  </si>
  <si>
    <t>Staff of the Magi</t>
  </si>
  <si>
    <t>This staff can be wielded as a magic quarterstaff that grants a +2 bonus to attack and damage rolls made with it. While you hold it, you gain a +2 bonus to spell attack rolls. The staff has 50 charges for the following properties. It regains 4d6 + 2 expended charges daily at dawn. If you expend the last charge, roll a d20. On a 20, the staff regains 1d12 + 1 charges.
Spell Absorption. While holding the staff, you have advantage on saving throws against spells. In addition, you can use your reaction when another creature casts a spell that targets only you. If you do, the staff absorbs the magic of the spell, canceling its effect and gaining a number of charges equal to the absorbed spell's level. However, if doing so brings the staff's total number of charges above 50, the staff explodes as if you activated its retributive strike (see below).
Spells. While holding the staff, you can use an action to expend some of its charges to cast one of the following spells from it, using your spell save DC and spellcasting ability: conjure elemental (7 charges), dispel magic (3 charges), fireball (7th-level version, 7 charges), flaming sphere (2 charges), ice storm (4 charges), invisibility (2 charges), knock (2 charges), lightning bolt (7th-level version, 7 charges), passwall (5 charges), plane shift (7 charges), telekinesis (5 charges), wall of fire (4 charges), or web (2 charges). You can also use an action to cast one of the following spells from the staff without using any charges: arcane lock, detect magic, enlarge/reduce, light, mage hand, or protection from evil and good. 
Retributive Strike. You can use an action to break the staff over your knee or against a solid surface, performing a retributive strike. The staff is destroyed and releases its remaining magic in an explosion that expands to fill a 30-foot-radius sphere centered on it. You have a 50 percent chance to instantly travel to a random plane of existence, avoiding the explosion. If you fail to avoid the effect, you take force damage equal to 16 x the number of charges in the staff. Every other creature in the area must make a DC 17 Dexterity saving throw. On a failed save, a creature takes an amount of damage based on how far away it is from the point of origin, as shown in the following table. On a successful save, a creature takes half as much damage.
Distance from Origin        Damage
10 ft. away or closer          8 x the number of charges in the staff
11 to 20 ft. away                   6 x the number of charges in the staff
21 to 30ft. away                   4 x the number of charges in the staff</t>
  </si>
  <si>
    <t>Staff of the Python</t>
  </si>
  <si>
    <t>You can use an action to speak this staff's command word and throw the staff on the ground within 10 feet of you. The staff becomes a giant constrictor snake (see the Monster Manual for statistics) under your control and acts on its own initiative count. By using a bonus action to speak the command word again, you return the staff to its normal form in a space formerly occupied by the snake. On your turn, you can mentally command the snake if it is within 60 feet of you and you aren't incapacitated. You decide what action the snake takes and where it moves during its next turn, or you can issue it a general command, such as to attack your enemies or guard a location. If the snake is reduced to 0 hit points, it dies and reverts to its staff form. The staff then shatters and is destroyed. If the snake reverts to staff form before losing all its hit points, it regains all of them.</t>
  </si>
  <si>
    <t>Staff of the Woodlands</t>
  </si>
  <si>
    <t>Must be attuned by a druid</t>
  </si>
  <si>
    <t>This staff can be wielded as a magic quarterstaff that grants a +2 bonus to attack and damage rolls made with it. While holding it, you have a +2 bonus to spell attack rolls. The staff has 10 charges for the following properties. It regains 1d6 + 4 expended charges daily at dawn. If you expend the last charge, roll a d20. On a 1, the staff loses its properties and becomes a nonmagical quarterstaff.
Spells. You can use an action to expend 1 or more of the staff's charges to cast one of the following spells from it, using your spell save DC: animal friendship (1 charge), awaken (5 charges), barkskin (2 charges), locate animals or plants (2 charges), speak with animals (1 charge), speak with plants (3 charges), or wall of thorns (6 charges). You can also use an action to cast the pass without trace spell from the staff without using any charges.
Tree Form. You can use an action to plant one end of the staff in fertile earth and expend 1 charge to transform the staff into a healthy tree. The tree is 60 feet tall and has a 5-foot-diameter trunk, and its branches at the top spread out in a 20-foot radius. The tree appears ordinary but radiates a faint aura of transmutation magic if targeted by detect magic. While touching the tree and using another action to speak its command, word, you return the staff to its normal form. Any creature in the tree falls when it reverts to a staff.</t>
  </si>
  <si>
    <t>Staff of Thunder and Lightning</t>
  </si>
  <si>
    <t>This staff can be wielded as a magic quarterstaff that grants a +2 bonus to attack and damage rolls made with it. It also has the following additional properties. When one of these properties is used, it can't be used again until the next dawn.
Lightning. When you hit with a melee attack using the staff, you can cause the target to take an extra 2d6 lightning damage.
Thunder. When you hit with a melee attack using the staff, you can cause the staff to emit a crack of thunder, audible out to 300 feet. The target you hit must succeed on a DC 17 Constitution saving throw or become stunned until the end of your next turn.
Lightning Strike. You can use an action to cause a bolt of lightning to leap from the staff's tip in a line that is 5 feet wide and 120 feet long. Each creature in that line must make a DC 17 Dexterity saving throw, taking 9d6 lightning damage on a failed save, or half as much damage on a successful one.
Thunderclap. You can use an action to cause the staff to issue a deafening thunderclap, audible out to 600 feet. Each creature within 60 feet of you (not including you) must make a DC 17 Constitution saving throw. On a failed save, a creature takes 2d6 thunder damage and becomes deafened for 1 minute. On a successful save, a creature takes half damage and isn't deafened.
Thunder and Lightning. You can use an action to use the Lightning Strike and Thunderclap properties at the same time. Doing so doesn't expend the daily use of those properties, only the use of this one.</t>
  </si>
  <si>
    <t>Staff of Withering</t>
  </si>
  <si>
    <t>This staff has 3 charges and regains 1d3 expended charges daily at dawn. The staff can be wielded as a magic quarterstaff. On a hit, it deals damage as a normal quarterstaff, and you can expend 1 charge to deal an extra 2d10 necrotic damage to the target. In addition, the target must succeed on a DC 15 Constitution saving throw or have disadvantage for 1 hour on any ability check or saving throw that uses Strength or Constitution.</t>
  </si>
  <si>
    <t>Stone of Controlling Earth Elementals</t>
  </si>
  <si>
    <t>If the stone is touching the ground, you can use an action to speak its command word and summon an earth elemental, as if you had cast the conjure elemental spell. The stone can't be used this way again until the next dawn. The stone weighs 5 pounds.</t>
  </si>
  <si>
    <t>Stone of Good Luck (Luckstone)</t>
  </si>
  <si>
    <t>While this polished agate is on your person, you gain a + 1 bonus to ability checks and saving throws.</t>
  </si>
  <si>
    <t>Stone of Ill Luck</t>
  </si>
  <si>
    <t>Stonespeaker Crystal</t>
  </si>
  <si>
    <t>Storm Boomerang</t>
  </si>
  <si>
    <t>Sun Blade</t>
  </si>
  <si>
    <t>This item appears to be a longsword hilt. While grasping the hilt, you can use a bonus action to cause a blade of pure radiance to spring into existence, or make the blade disappear. While the blade exists, this magic longsword has the finesse property. If you are proficient with shortswords or longswords, you are proficient with the sun blade. You gain a +2 bonus to attack and damage rolls made with this weapon, which deals radiant damage instead of slashing damage. When you hit an undead with it, that target takes an extra 1d8 radiant damage. The sword's luminous blade emits bright light in a 15-foot radius and dim light for an additional 15 feet. The light is sunlight. While the blade persists, you can use an action to expand or reduce its radius of bright and dim light by 5 feet each, to a maximum of 30 feet each or a minimum of 10 feet each.</t>
  </si>
  <si>
    <t>Sunsword</t>
  </si>
  <si>
    <t>Sword of Answering</t>
  </si>
  <si>
    <t>Nine different swords; must be attuned by a creature of the same alignment as the specific sword</t>
  </si>
  <si>
    <t>In the world of Greyhawk, only nine of these blades are known to exist. Each is patterned after the legendary sword Fragarach, which is variously translated as "Final Word." Each of the nine swords has its own name and alignment, and each bears a different gem in its pommel. 
Name Alignment Gem 
Answerer Chaotic good Emerald 
Back Talker Chaotic evil jet 
Concluder Lawful neutral Amethyst 
Last Quip Chaotic neutral Tourmaline 
Rebutter Neutral good Topaz 
Replier Neutral Peridot 
Retorter Lawful good Aquamarine 
Scather Lawful evil Garnet 
Squelcher Neutral evil Spinel 
You gain a +3 bonus to attack and damage rolls made with this sword. In addition, while you hold the sword, you can use your reaction to make one melee attack with it against any creature in your reach that deal damage to you. You have advantage on the attack roll, and any damage dealt with this special attack ignores any damage immunity or resistance the target has.</t>
  </si>
  <si>
    <t>Sword of Kas</t>
  </si>
  <si>
    <t>Sword of Life Stealing</t>
  </si>
  <si>
    <t>When you attack a creature with this magic weapon roll a 20 on the attack roll, that target takes an extra : necrotic damage if it isn't a construct or an undead. Y also gain 10 temporary hit points.</t>
  </si>
  <si>
    <t>Sword of Sharpness</t>
  </si>
  <si>
    <t>Swords that deal slashing damage only</t>
  </si>
  <si>
    <t>When you attack an object with this magic sword and hit, maximize your weapon damage dice agains£ the target. When you attack a creature with this weapon and roll a 20 on the attack roll, that target takes an extra :- slashing damage. Then roll another d20. If you roll a 20 you lop off one of the target's limbs, with the effect of such loss determined by the DM. If the creature has limb to sever, you lop off a portion of its body instead. In addition, you can speak the sword's command to cause the blade to shed bright light in a 10-foot rad:: and dim light for an additional 10 feet. Speaking the command word again or sheathing the sword puts ou· the light.</t>
  </si>
  <si>
    <t>Sword of Vengeance</t>
  </si>
  <si>
    <t>Swords only; cursed item</t>
  </si>
  <si>
    <t>You gain a +1 bonus to attack and damage rolls made with this magic weapon.
Curse. This sword is cursed and possessed by a vengeful spirit. Becoming attuned to it extends the cu:-: to you. As long as you remain cursed, you are unwilli- ~ to part with the sword, keeping it on your person at all times. While attuned to this weapon, you have disadvantage on attack rolls made with weapons other than this one. In addition, while the sword is on your person, you must succeed on a DC 15 Wisdom saving throw whenever you take damage in combat. On a failed save you must attack the creature that damaged you until you drop to 0 hit points or it does, or until you can't reach the creature to make a melee attack against it. You can break the curse in the usual ways. Alternatively, casting banishment on the sword forces the vengeful spirit to leave it. The sword then becomes a +1 weapon with no other properties.</t>
  </si>
  <si>
    <t>Sword of Wounding</t>
  </si>
  <si>
    <t>Hit points lost to this weapon's damage can be regained only through a short or long rest, rather than by regeneration, magic, or any other means. Once per turn, when you hit a creature with an attack using this magic weapon, you can wound the target. At the start of each of the wounded creature's turns, it takes 1d4 necrotic damage for each time you've wounded it, and it can then make a DC 15 Constitution saving throw, ending the effect of all such wounds on itself on a success. Alternatively, the wounded creature, or a creature within 5 feet of it, can use an action to make a DC 15 Wisdom (Medicine) check, ending the effect of such wounds on it on a success.</t>
  </si>
  <si>
    <t>Talisman of Pure Good</t>
  </si>
  <si>
    <t>This talisman is a mighty symbol of goodness. A creature that is neither good nor evil in alignment takes 6d6 radiant damage upon touching the talisman. An evil creature takes 8d6 radiant damage upon touching the talisman. Either sort of creature takes the damage again each time it ends its turn holding or carrying the talisman. If you are a good cleric or paladin, you can use the talisman as a holy symbol, and you gain a +2 bonus to spell attack rolls while you wear or hold it. The talisman has 7 charges. If you are wearing or holding it, you can use an action to expend 1 charge from it and choose one creature you can see on the ground within 120 feet of you. If the target is of evil alignment, a flaming fissure opens under it. The target must succeed on a DC 20 Dexterity saving throw or fall into the fissure and be destroyed, leaving no remains. The fissure then closes, leaving no trace of its existence. When you expend the last charge, the talisman disperses into motes of golden light and is destroyed.</t>
  </si>
  <si>
    <t>Talisman of the Sphere</t>
  </si>
  <si>
    <t>When you make an Intelligence (Arcana) check to control a sphere of annihilation while you are holding this talisman, you double your proficiency bonus on the check. In addition, when you start your turn with control over a sphere of annihilation, you can use an action to levitate it 10 feet plus a number of additional feet equal to 10 x your Intelligence modifier.</t>
  </si>
  <si>
    <t>Talisman of Ultimate Evil</t>
  </si>
  <si>
    <t>This item symbolizes unrepentant evil. A creature that is neither good nor evil in alignment takes 6d6 necrotic damage upon touching the talisman. A good creature takes 8d6 necrotic damage upon touching the talisman. Either sort of creature takes the damage again each time it ends its turn holding or carrying the talisman. If you are an evil cleric or paladin, you can use the talisman as a holy symbol, and you gain a +2 bonus to spell attack rolls while you wear or hold it. The talisman has 6 charges. If you are wearing or holding it, you can use an action to expend 1 charge from the talisman and choose one creature you can see on the ground within 120 feet of you. If the target is of good alignment, a flaming fissure opens under it. The target must succeed on a DC 20 Dexterity saving throw or fall into the fissure and be destroyed, leaving no remains. The fissure then closes, leaving no trace of its existence. When you expend the last charge, the talisman dissolves into foul-smelling slime and is destroyed.</t>
  </si>
  <si>
    <t>Tentacle Rod</t>
  </si>
  <si>
    <t>Made by the drow, this rod is a magic weapon that end_ in three rubbery tentacles. While holding the rod, you can use an action to direct each tentacle to attack a creature you can see within 15 feet of you. Each tentac ~ makes a melee attack roll with a +9 bonus. On a hit, the tentacle deals 1d6 bludgeoning damage. If you hit a target with all three tentacles, it must make a DC 15 Constitution saving throw. On a failure, the creature's speed is halved, it has disadvantage on Dexterity saving throws, and it can't use reactions for 1 minute. Moreover, on each of its turns, it can take either an action or a bonus action, but not both. At the end of ea - of its turns, it can repeat the saving throw, ending the effect on itself on a success.</t>
  </si>
  <si>
    <t>Tinderstrike</t>
  </si>
  <si>
    <t>Tome of Clear Thought</t>
  </si>
  <si>
    <t>This book contains memory and logic exercises, and it's words are charged with magic. If you spend 48 hours over a period of 6 days or fewer studying the book's contents and practicing its guidelines, your Intelligence score increases by 2, as does your maximum for that score. The manual then loses its magic, but regains it in a century.</t>
  </si>
  <si>
    <t>Tome of Leadership and Influence</t>
  </si>
  <si>
    <t>This book contains guidelines for influencing and charming others, and its words are charged with magic. If you spend 48 hours over a period of 6 days or fewer studying the book's contents and practicing its guidelines, your Charisma score increases by 2, as does your maximum for that score. The manual then loses it's magic, but regains it in a century.</t>
  </si>
  <si>
    <t>Tome of the Stilled Tongue</t>
  </si>
  <si>
    <t>Must be attuned by a wizard</t>
  </si>
  <si>
    <t>This thick leather-bound volume has a desiccated tongue pinned to the front cover. Five of these tomes exist, and it's unknown which one is the original. The grisly cover decoration on the first tome of the stilled tongue once belonged to a treacherous former servant of the lich-god Vecna, keeper of secrets. The tongues pinned to the covers of the four copies came from othe:- spellcasters who crossed Vecna. The first few pages o' each tome are filled with indecipherable scrawls. The remaining pages are blank and pristine. If you can attune to this item, you can use it as a spellbook and an arcane focus. In addition, while holding the tome, you can use a bonus action to cast a spell you have written in this tome, without expend in a spell slot or using any verbal or somatic component Once used, this property of the tome can't be used agai::. until the next dawn.While attuned to the book, you can remove the tongue from the book's cover. If you do so, all spells written in the book are permanently erased. Vecna watches anyone using this tome. He can also Tipe cryptic messages in the book. These messages appear at midnight and fade away after they are read.</t>
  </si>
  <si>
    <t>Tome of Understanding</t>
  </si>
  <si>
    <t>This book contains intuition and insight exercises, and swords are charged with magic. If you spend 48 hours over a period of 6 days or fewer studying the book's contents and practicing its guidelines, your Wisdom score increases by 2, as does your maximum for that score. The manual then loses its magic, but regains it in a century.</t>
  </si>
  <si>
    <t>Trident of Fish Command</t>
  </si>
  <si>
    <t>This trident is a magic weapon. It has 3 charges. While you carry it, you can use an action and expend 1 charge to cast dominate beast (save DC 15) from it on a beast that has an innate swimming speed. The trident regains 1d3 expended charges daily at dawn.</t>
  </si>
  <si>
    <t>Universal Solvent</t>
  </si>
  <si>
    <t>This tube holds milky liquid with a strong alcohol melt. You can use an action to pour the contents of the tube onto a surface within reach. The liquid instantly dissolves up to 1 square foot of adhesive it touches, including sovereign glue.</t>
  </si>
  <si>
    <t>Vicious Weapon</t>
  </si>
  <si>
    <t>When you roll a 20 on your attack roll with this magic weapon, the target takes an extra 7 damage of the weapon's type.</t>
  </si>
  <si>
    <t>Vorpal Sword</t>
  </si>
  <si>
    <t>You gain a +3 bonus to attack and damage rolls made with this magic weapon. In addition, the weapon ignores resistance to slashing damage. When you attack a creature that has at least one head with this weapon and roll a 20 on the attack roll, you cut off one of the creature's heads. The creature dies if it can't survive without the lost head. A creature is immune to this effect if it is immune to slashing damage, doesn't have or need a head, has legendary actions, or rhe DM decides that the creature is too big for its head to be cut off with this weapon. Such a creature instead takes an extra 6d8 slashing damage from the hit.</t>
  </si>
  <si>
    <t>Wand of Binding</t>
  </si>
  <si>
    <t>This wand has 7 charges for the following properties. It regains 1d6 + 1 expended charges daily at dawn. If you expend the wand's last charge, roll a d20. On a 1, the wand crumbles into ashes and is destroyed. Spells. While holding the wand, you can use an action to expend some of its charges to cast one of the following spells (save DC 17): hold monster (5 charges) or hold person (2 charges).
Assisted Escape. While holding the wand, you can use your reaction to expend 1 charge and gain advantage on a saving throw you make to avoid being paralyzed or restrained, or you can expend 1 charge and gain advantage on any check you make to escape a grapple.</t>
  </si>
  <si>
    <t>Wand of Enemy Detection</t>
  </si>
  <si>
    <t>This wand has 7 charges. While holding it, you can use an action and expend 1 charge to speak its command word. For the next minute, you know the direction of the nearest creature hostile to you within 60 feet, but not its distance from you. The wand can sense the presence of hostile creatures that are ethereal, invisible, disguised, or hidden, as well as those in plain sight. The effect ends if you stop holding the wand. The wand regains 1d6 + 1 expended charges daily at dawn. If you expend the wand's last charge, roll a d20. On a 1, the wand crumbles into ashes and is destroyed.</t>
  </si>
  <si>
    <t>Wand of Entangle</t>
  </si>
  <si>
    <t>Wand of Fear</t>
  </si>
  <si>
    <t>This wand has 7 charges for the following properties. It regains 1d6 + 1 expended charges daily at dawn. If you expend the wand's last charge, roll a d20. On a 1, the wand crumbles into ashes and is destroyed. 
Command. While holding the wand, you can use an action to expend 1 charge and command another creature to flee or grovel, as with the command spell (save DC 15). 
Cone of Fear. While holding the wand, you can use an action to expend 2 charges, causing the wand's tip to emit a 60-foot cone of amber light. Each creature in the cone must succeed on a DC 15 Wisdom saving throw or become frightened of you for 1 minute. While it is frightened in this way, a creature must spend its turns trying to move as far away from you as it can, and it can· willingly move to a space within 30 feet of you. It also can't take reactions. For its action, it can use only the Dash action or try to escape from an effect that preven it from moving. If it has nowhere it can move, the creature can use the Dodge action. At the end of each o: its turns, a creature can repeat the saving throw, endin,. the effect on itself on a success.</t>
  </si>
  <si>
    <t>Wand of Fireballs</t>
  </si>
  <si>
    <t>This wand has 7 charges. While holding it, you can use an action to expend 1 or more of its charges to cast the fireball spell (save DC 15) from it. For 1 charge, you cast the 3rd-level version of the spell. You can increa e the spell slot level by one for each additional charge you expend. The wand regains 1d6 + 1 expended charges daily a· dawn. If you expend the wand's last charge, roll a d20. On a 1, the wand crumbles into ashes and is destroyed</t>
  </si>
  <si>
    <t>Wand of Lightning Bolts</t>
  </si>
  <si>
    <t>This wand has 7 charges. While holding it, you can use an action to expend 1 or more of its charges to cast the lightning bolt spell (save DC 15) from it. For 1 charge, you cast the 3rd-level version of the spell. You can crease the spell slot level by one for each additional barge you expend. The wand regains 1d6 + 1 expended charges daily at dawn. If you expend the wand's last charge, roll a d20. On a 1, the wand crumbles into ashes and is destroyed.</t>
  </si>
  <si>
    <t>Wand of Magic Detection</t>
  </si>
  <si>
    <t>This wand has 3 charges. While holding it, you can expend 1 charge as an action to cast the detect magic spell from it. The wand regains 1d3 expended charge daily at dawn.</t>
  </si>
  <si>
    <t>Wand of Magic Missiles</t>
  </si>
  <si>
    <t>This wand has 7 charges. While holding it, you can use an action to expend 1 or more of its charges to cast the magic missile spell from it. For 1 charge, you cast the 1st-level version of the spell. You can increase the spell slot level by one for each additional charge you expend. The wand regains ld6 + 1 expended charges daily at dawn. If you expend the wand's last charge, roll a d20. On a 1, the wand crumbles into ashes and is destroyed.</t>
  </si>
  <si>
    <t>Wand of Orcus</t>
  </si>
  <si>
    <t>Wand of Paralysis</t>
  </si>
  <si>
    <t>This wand has 7 charges. While holding it, you can use an action to expend 1 of its charges to cause a thin blue ray to streak from the tip toward a creature you can see within 60 feet of you. Make a ranged attack roll against mat creature using your spell attack bonus. On a hit, the target is paralyzed for 1 minute. At the end of each of the target's turns, it can repeat the saving throw, ending the effect on itself on a success. The wand regains ld6 + 1 expended charges daily at dawn. If you expend the wand's last charge, roll a d20. On a 1, the wand crumbles into ashes and is destroyed.</t>
  </si>
  <si>
    <t>Wand of Polymorph</t>
  </si>
  <si>
    <t>This wand has 7 charges. While holding it, you can use an action to expend 1 of its charges to cast the polymorph spell (save DC 15) from it. The wand regains ld6 + 1 expended charges daily at dawn. If you expend the wand's last charge, roll a d20. On a 1, the wand crumbles into ashes and is destroyed.</t>
  </si>
  <si>
    <t>Wand of Secrets</t>
  </si>
  <si>
    <t>The wand has 3 charges. While holding it. you can use an action to expend 1 of its charges, and if a secret door or trap is within 30 feet of you, the wand pulses and points at the one nearest to you. The wand regains ld3 expended charges daily at dawn.</t>
  </si>
  <si>
    <t>Wand of the War Mage +1</t>
  </si>
  <si>
    <t>While holding this wand, you gain a bonus to spell attack rolls determined by the wand's rarity. In addition, you ignore half cover when making a spell attack.</t>
  </si>
  <si>
    <t>Wand of the War Mage +2</t>
  </si>
  <si>
    <t>Wand of the War Mage +3</t>
  </si>
  <si>
    <t>Wand of Viscid Globs</t>
  </si>
  <si>
    <t>Wand of Web</t>
  </si>
  <si>
    <t>This wand has 7 charges. While holding it, you can use an action to expend 1 of its charges to cast the web spell (save DC 15) from it. The wand regains 1d6 + 1 expended charges daily at dawn. If you expend the wand's last charge, roll a d20. On a 1, the wand crumbles into ashes and is destroyed.</t>
  </si>
  <si>
    <t>Wand of Winter</t>
  </si>
  <si>
    <t>Wand of Wonder</t>
  </si>
  <si>
    <t>This wand has 7 charges. While holding it, you can use an action to expend 1 of its charges and choose a target within 120 feet of you. The target can be a creature, an object, or a point in space. Roll dlOO and consult the following table to discover what happens. If the effect causes you to cast a spell from the wand, the spell's save DC is 15. If the spell normally has a range expressed in feet, its range becomes 120 feet if it isn't already. If an effect covers an area, you must center the spell on and include the target. If an effect has multiple possible subjects, the DM randomly determines which ones are affected. The wand regains 1d6 + 1 expended charges daily at dawn. If you expend the wand's last charge, roll a d20. On a 1, the wand crumbles into dust and is destroyed.
dlOO Effect
01-05 You cast slow.
06 - 10 You cast faerie fire.
11-15 You are stunned until the start of your next tu rn, believing something awesome just happened .
16-20 You cast gust of wind.
21-25 You cast detect thoughts on the target you chose. If you didn 't target a creature, you instead take l - psychic damage.
26-30 You cast stinking cloud.
31-33 Heavy rain falls in a 60-foot radius centered on tre target. The area becomes lightly obscured . The rc. ~ falls until the start of your next turn .
34-36 An animal appears in the unoccupied spacenearest the target. The animal isn't under you rcontrol and acts as it normally would. Roll a d1 0to determine which animal appears. On a 01-25, a rhinoceros appears; on a 26-50, an elephant appears; and on a 51-100, a rat appears. See the Monster Manual for the animal's statistics.
37-46 You cast lightning bolt.
47-49 A cloud of 600 oversized butterflies fills a 30-foo: radius centered on the target. The area becomes heavily obscured . The butterflies remain for 10 minutes.
50-53  You enlarge the target as if you had cast enlarge/reduce. If the target can 't be affected by that spell or if you didn 't target a creature, you become the target.
54-58 You cast darkness.
59-62 Grass grows on the ground in a 60-foot radius centered on the target. If grass is already there, it grows to ten times its normal size and remains overgrown for 1 minute .
63- 65 An object of the DM 's choice disappea rs into the Ethereal Plane. The object must be ne ither worn nor carried, within 120 feet of the target, and no larger than 10 feet in any dimension.
66-69 You shrink yourself as if you had cast enlarge/ reduce on yourself.
70- 79 You cast fireball.
80-84 You cast invisibility on yourse lf.
85-87 Leaves grow from the target. If you chose a point in space as the target, leaves sprout from the creature nearest to that point. Unless they are picked off, the leaves turn brown and fall off after 24 hours.
88- 90 A stream of 1 d4 x 10 gems, each worth 1 gp, shoots from the wand 's tip in a line 30 feet long and 5 feet wide. Each gem deals 1 blud geoning damage, and the total damage of the gems is divided equally among all creatures in the line.
91-95 A burst of colorful shimmering light extends from you in a 30-foot radius. You and each creature in the area that can see must succeed on a DC 15 Constitution saving throw or become blinded for 1 minute. A creature can repeat the saving throw at the end of each of its turns, ending the effect on itself on a success.
96-97 The target's skin turns bright blue fo r 1d10 days. If you chose a point in space, the creature nearest to that point is affected .
98-00 If you targeted a creature, it must make a DC 15 Constitution saving throw. If you didn't target a creature, you become the target and must make the saving throw. If the saving throw fails by 5 or more, the target is instantly petrified. On any other failed save, the target is restrained and begins to turn to stone. While restrained in this way, the target must repeat the saving throw at the end of its next turn , becoming petrified on a failure or ending the effect on a success. The petrification lasts until the target is freed by the greater restoration spell or similar magic .</t>
  </si>
  <si>
    <t>Waythe</t>
  </si>
  <si>
    <t>Greatsword only</t>
  </si>
  <si>
    <t>Weapon +1</t>
  </si>
  <si>
    <t>You have a bonus to attack and damage rolls made with this magic weapon. The bonus is determined by the weapon's rarity.</t>
  </si>
  <si>
    <t>Weapon +2</t>
  </si>
  <si>
    <t>Weapon +3</t>
  </si>
  <si>
    <t>Weapon of Warning</t>
  </si>
  <si>
    <t>This magic weapon warns you of danger. While the weapon is on your person, you have advantage on initiative rolls. In addition, you and any of your companions within 30 feet of you can't be surprised, except when incapacitated by something other than nonmagica l sleep. The weapon magically awakens you and your companions within range if any of you are sleeping naturally when combat begins.</t>
  </si>
  <si>
    <t>Weird Tank</t>
  </si>
  <si>
    <t>Well of Many Worlds</t>
  </si>
  <si>
    <t xml:space="preserve"> This fine black cloth, soft as silk, is folded up to the dimensions of a handkerchief. It unfolds into a circular sheet 6 feet in diameter. You can use an action to unfold and place the well of many worlds on a solid surface, whereupon it creates a two-way portal to another world or plane of existence. Each time the item opens a portal, the DM decides where it leads. You can use an action to close an open portal by taking hold of the edges of the cloth and folding it up. Once well of many worlds has opened a portal, it can't do so again for ld8 hours.</t>
  </si>
  <si>
    <t>White Dragon Mask</t>
  </si>
  <si>
    <t>Wind Fan</t>
  </si>
  <si>
    <t>While holding this fan , you can use an action to cast the gust of wind spell (save DC 13) from it. Once used, the fan shouldn't be used again until the next dawn. Each time it is used again before then, it has a cumulative 20 percent chance of not working and tearing into useless, nonmagical tatters.</t>
  </si>
  <si>
    <t>Windvane</t>
  </si>
  <si>
    <t>Winged Boots</t>
  </si>
  <si>
    <t>Wings of Flying</t>
  </si>
  <si>
    <t>Wingwear</t>
  </si>
  <si>
    <t>Wyrmskull Throne</t>
  </si>
  <si>
    <t>Guild Keyrune</t>
  </si>
  <si>
    <t>By Keyrune</t>
  </si>
  <si>
    <t>Guildmaster's Guide to Ravnica</t>
  </si>
  <si>
    <t>Requires attunement by a member of the relevant guild</t>
  </si>
  <si>
    <t>See Guildmaster's Guide to Ravnica pg 177</t>
  </si>
  <si>
    <t>Guild Signet</t>
  </si>
  <si>
    <t>See Guildmaster's Guide to Ravnica pg 178</t>
  </si>
  <si>
    <t>Illusionist's Bracers</t>
  </si>
  <si>
    <t>A powerful illusionist of House Dimir originally developed these bracers. which enabled her to create multiple minor illusions at once. The bracers' power, though, extends far beyond illusions.
While wearing the bracers. whenever you cast a cantrip, you can use a bonus action on the same turn to cast that cantrip a second time.</t>
  </si>
  <si>
    <t>Mizzium Apparatus</t>
  </si>
  <si>
    <t>See Guildmaster's Guide to Ravnica pg 179</t>
  </si>
  <si>
    <t>Mizzium Armor</t>
  </si>
  <si>
    <t>rare</t>
  </si>
  <si>
    <t>medium or heavy, but not hide</t>
  </si>
  <si>
    <t>This suit of armor is reinforced with a magically enhanced metal alloy called mizzium, which is made in Izzet foundries. While you're wearing the armor, any critical hit against you becomes a normal hit. In addition, when you are subjected to a magical effect that allows you to make a Strength or Constitution saving throw to take only half damage, you instead take no damage if you succeed on the saving throw.</t>
  </si>
  <si>
    <t>Mizzium Mortar</t>
  </si>
  <si>
    <t>This short tube, about 2 feet long and 6 inches in diameter, is made from mizzium, a magically enhanced metal alloy forged by the lzzet League. The end that's pointed toward a target is open, and a glowing ball of molten metal can be seen at the other end as long as the mortar has at least 1 charge remaining. The mortar has 4 charges for the following properties.
It regains ld4 expended charges daily at dawn.
Molten Spray. You can expend 1 charge as an action to loose a 30-foot cone of molten mizzium. Each creature in the area must make a DC 15 Dexterity savingthrow, taking Sd4 fire damage on a failed save, or half as much damage on a successful one.
Mizzium Bombard. You can expend 3 c harges as an action to launch a hail of molten projectiles in a 20-foot-radius. 40-foot-high cylinder centered on a point you can see within 60 feet of you. Each creature in the area must make a DC l 5 Dexterity saving throw. A creature takes 5d8 fire damage on a failed save, or half as much damage on a successful one.</t>
  </si>
  <si>
    <t>Moodmark Paint</t>
  </si>
  <si>
    <t>common</t>
  </si>
  <si>
    <t>This thick, black paint is stored in a small jar, containing enough paint to apply moodmarks to one creature. The paint is dabbed on the face in spots or markings that often resemble the eyes of insects or spiders. Applying the paint in this way takes 1 minute. For the next 8 hours, the marks change to reflect your mental state. A c reature that can see you and makes a successful DC 10 Wisdom (Insight) check can discern whether you are happy, sad, angry, disgusted, surprised, or afraid, as well as the main source of that emotion. For example, you might communicate fear caused by a monster you just saw around the corner, grief at the loss of a friend, or happiness derived from pride in your performance in combat. A dark elf has advantage on this check.</t>
  </si>
  <si>
    <t>Pariah's Sheild</t>
  </si>
  <si>
    <t>armor</t>
  </si>
  <si>
    <t>Soldiers of the Boros Legion consider it an honor to bear this shield, even knowing that it might be the last honor they receive. The front of the shield is sculpted to depict a grieving human face. You gain a +1 bonus to AC for every two allies within 5 feet of you (up to a maximum of +3) while you wield this shield. This bonus is in addition to the shield's normal bonus to AC. When a creature you can see within 5 feet of you takes damage, you can use your reaction to take that damage, instead of the creature taking it. When you do so, the damage type changes to force.</t>
  </si>
  <si>
    <t>Peregrine Mask</t>
  </si>
  <si>
    <t>While wearing this winged helm, you have a flying speed of 60 feet. In addition. you have advantage on initiative rolls.</t>
  </si>
  <si>
    <t>Pyroconverger</t>
  </si>
  <si>
    <t>uncommon</t>
  </si>
  <si>
    <t>A pyroconverger is an lzzet-made flamethrower. It carries a risk of malfunction each time you use it. 
As an action, you can cause the pyroconverger to project fire in a 10-foot cone. Each creature in that area must make a DC 13 Dexterity saving throw, taking 4d6 fire damage on a failed save, or half as much damage on a successful one.
Each time you use the pyroconverger, roll a dlO and
add the number of times you have used it since your last long rest. If the total is 11 or higher, the pyroconverger malfunctions: you take 4d6 fire damage, and you can't use the pyroconverger again until you finish a long rest.</t>
  </si>
  <si>
    <t>Rakdos Riteknife</t>
  </si>
  <si>
    <t>You gain a +1 bonus to attack and damage rolls made with this magic weapon. Its blade is cruelly serrated, and its hilt resembles a demonic head and wings. Whenever you slay a creature with an attack using the dagger, the creature's soul is imprisoned inside the dagger, and that creature can be restored to life only by a wish spell. The dagger can hold a maximum of five souls.
For each sou l imprisoned in the dagger, your attacks
with it deal an extra ld4 necrotic damage on a hit. While the dagger is within 5 feet of you, your dreams are haunted by whispers from the trapped souls. The dagger has the following additional properties. Siphon Vitality. As a bonus action, you can release any number of stored souls from the dagger to regain 1d10 hit points per soul released. 
Annihilation . If the dagger holds five souls, you can use this property: As a reaction immediately after you hit a creature with the dagger and deal damage to that target, you can release all five souls. If the target now has fewer than 75 hit points, it must succeed on a DC 15 Constitution savin g throw or die. If the target dies, you can't use this property again until you finish a long rest.</t>
  </si>
  <si>
    <t>Skyblinder Staff</t>
  </si>
  <si>
    <t>You gain a +1 bonus to attack and damage rolls made
with this magic quarterstaff. While holding it, you gain a +1 bonus to spell attack rolls. If a flying creature you can see within 30 feet of you makes an attack roll against you, you can use your reaction to hold the s taff aloft and cause it to flare with light. The attacker has disadvantage on the attack roll, and it must succeed on a DC 15 Constitution savin g throw or be blinded until the start of its next turn.</t>
  </si>
  <si>
    <t>Spies' Murmur</t>
  </si>
  <si>
    <t>This headpiece, crafted from dark metal, is worn curved around the ear. If you know a creature wearing another spies' murmur and that creature is within I mile of you, you can communicate telepathically with each other. As a bonus action, you can allow that creature to hear everything you hear for 1 hour. You can end this effect as a bonus action, and it ends if you're incapacitated.</t>
  </si>
  <si>
    <t>Sunforger</t>
  </si>
  <si>
    <t>Warhammer only</t>
  </si>
  <si>
    <t>You gain a +2 bonus to attack and damage rolls made
with this magic weapon.
As an action, you can hurl the weapon up to 120 feet
to a point you can see. When it reaches that point, the weapon vanishes in an explosion, and each creature in a 20-foot-radius sphere centered on that point must make a DC 15 Dexterity saving throw, taking 6d6 fire damage on a failed save, or half as much damage on a successful one. Afterward, you can use an action to cause the weapon to reappear in your empty hand. You can't cause it to explode again until you finish a short or long rest.
If you don't call the weapon back to your hand, it reappears at the point where it exploded when you are no longer attuned to it or when 24 hours have passed.</t>
  </si>
  <si>
    <t>Sword of the Paruns</t>
  </si>
  <si>
    <t>Weapon (longsword), very rare (requires attunement)
You gain a +1 bonus to attack and damage rolls made with this magic weapon. Additionally, once on each of your turns, you can use one of the following properties if you're holding the sword:
• Immediately after you use the Attack action to attack
with the sword, you can enable one creature within 60 feet of you to use its reaction to make one weapon attack.
• Immediately after you take the Dash action, you can enable one creature within 60 feet of you to use its reaction to move up to its speed.
• Immediately after you take the Dodge action, you can enable one creature within 60 feet of you to use its reaction to gain the benefits of the Dodge action.</t>
  </si>
  <si>
    <t>Voyager Staff</t>
  </si>
  <si>
    <t>You gain a +l bonus to attack and damage rolls made with this magic quarterstaff. While you hold it, you gain a + 1 bonus to spell attack rolls.
This staff has 10 charges. While holding it, you can use an action to expend 1 or more of the staff's charges to cast one of the following spells from it , using your spell save DC: banishment (4 charges), blink (3 charges), misty step (2 charges), passwall (5 charges), or teleport (7 charges).
The staff regains ld6 + 4 expended charges daily at dawn. If you expend the last charge, roll a d20. On a 1, the staff vanishes forever.</t>
  </si>
  <si>
    <t>Spell Scroll (Cantrip)</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</si>
  <si>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Cantrip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</si>
  <si>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(1st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</si>
  <si>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1st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</si>
  <si>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(2nd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</si>
  <si>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2nd                        13            +5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</si>
  <si>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(3rd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</si>
  <si>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3rd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</si>
  <si>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(4th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</si>
  <si>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4th                         15            +7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</si>
  <si>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(5th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</si>
  <si>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5th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</si>
  <si>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(6th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</si>
  <si>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6th                         17            +9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</si>
  <si>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(7th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</si>
  <si>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7th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</si>
  <si>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(8th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</si>
  <si>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8th                         18            +10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</si>
  <si>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Spell Scroll (9th Level)</t>
  </si>
  <si>
    <t>A spell scroll bears the words of a single spell, written in a mystical cipher. If the spell is on your class's spellli you can use an action to read the scroll and cast its spe without having to provide any of the spell's componen " Otherwise, the scroll is unintelligible. If the spell is on your class's spell list but of a higher level than you can normally cast, you must make an ability check using your spellcasting ability to determ· whether you cast it successfully. The DC equals 10 + spell's level. On a failed check, the spell disappears from the scroll with no other effect. Once the spell is cast, the words on the scroll fade, and the scroll itself crumbles to dust. The level of the spell on the scroll determines the spell's saving throw DC and attack bonus, as well as th scroll's rarity, as shown in the Spell Scroll table.
SPELL SCROLL
Spell Level         Save DC Attack Bonus
9th                         19            +11
A wizard spell on a spell scroll can be copied just as spells in spellbooks can be copied. When a spell is copied from a spell scroll, the copier must succeed on an Intelligence (Arcana) check with a DC equal to 10 + the spell's level. If the check succeeds, the spell is successfully copied. Whether the check ucceeds or fa ils, the spell scroll is destroyed.</t>
  </si>
  <si>
    <t>Abracadabrus</t>
  </si>
  <si>
    <t>An abracadabrus is an ornate, gemstone-studded wooden chest that weighs 25 pounds while empty. Its interior compartment is a cube measuring 1 1/2 feet on a side.
The chest has 20 charges. A creature can use an
action to touch the closed lid of the chest and expend 1
of the chest's charges while naming one or more nonmagical objects (including raw materials, foodstuffs, and liquids) worth a total of 1 gp or less. The named objects magically appear in the chest, provided they can all fit inside it and the chest doesn't contain anything else. For example, the chest can conjure a plate of strawberries, a bowl of hot soup, a flagon of water, a stuffed animal, or a bag of twenty caltrops. Food and drink conjured by the chest are delicious, and they spoil if not consumed after 24 hours. Gems and precious metals created by the chest disappear after 1 minute. 
The chest regains 1d20 expended charges daily at dawn. If the item's last charge is expended, roll a d20. On a 1, the chest loses its magic (becoming an ordinary chest), and its gemstones turn to dust.</t>
  </si>
  <si>
    <t>Cauldron of Plenty</t>
  </si>
  <si>
    <t>This cauldron is made of thick copper that has turned green with age. It is 4 feet wide, has a mouth 3112 feet in diameter, weighs 50 pounds, and can hold up to 30 gallons of liquid. Embossed on its bulging sides are images of satyrs and nymphs in repose, holding ladles. The cauldron comes with a lid and has side handles. It sits on five little clawed feet that keep it from tipping. 
If water is poured into the cauldron and stirred for 1 minute, it transforms into a hearty, hot stew, which can provide one nourishing meal for up to four people per gallon. The stew remains hot while in the cauldron, then cools naturally after it is removed. The outside of the cauldron remains safe to touch despite the heat of the stew. 
The cauldron can create stew three times. It then ceases to function until the next dawn, when it regains all its uses.</t>
  </si>
  <si>
    <t>Hook of Fisher's Delight</t>
  </si>
  <si>
    <t>This tiny silver fishhook has a little gold feather attached to it. For it to function, the feathered hook must be tied to the end of a fishing line and immersed in enough water to fill at least a 10-foot cube. At the end of each uninterrupted hour of immersion, roll a d6. On a 6, a floppy, 6-inch-long magical fish appears on the end of the hook. The color and properties of the conjured fish are determined by rolling on the Hook of Fisher's Delight table. Once the hook conjures a fish, it can't do so again until the next dawn. 
Hook of Fisher’s Delight
See table in Icewind Dale adventure book</t>
  </si>
  <si>
    <t>Lantern of Tracking (Aberrations)</t>
  </si>
  <si>
    <t>This hooded lantern burns for 6 hours on 1 pint of oil, shedding bright light in a 30-foot radius and dim light for an additional 30 feet. 
This lantern of tracking is designed to track down aberrations, this creature type can't be changed. While the lantern is within 300 feet of any aberration, its flame turns bright green. The lantern doesn't pinpoint the creature's exact location, however.</t>
  </si>
  <si>
    <t>Lantern of Tracking (Celestials)</t>
  </si>
  <si>
    <t>This hooded lantern burns for 6 hours on 1 pint of oil, shedding bright light in a 30-foot radius and dim light for an additional 30 feet. 
This lantern of tracking is designed to track down celestials, this creature type can't be changed. While the lantern is within 300 feet of any celestial, its flame turns bright green. The lantern doesn't pinpoint the creature's exact location, however.</t>
  </si>
  <si>
    <t>Lantern of Tracking (Constructs)</t>
  </si>
  <si>
    <t>This hooded lantern burns for 6 hours on 1 pint of oil, shedding bright light in a 30-foot radius and dim light for an additional 30 feet. 
This lantern of tracking is designed to track down constructs, this creature type can't be changed. While the lantern is within 300 feet of any construct, its flame turns bright green. The lantern doesn't pinpoint the creature's exact location, however.</t>
  </si>
  <si>
    <t>Lantern of Tracking (Dragons)</t>
  </si>
  <si>
    <t>This hooded lantern burns for 6 hours on 1 pint of oil, shedding bright light in a 30-foot radius and dim light for an additional 30 feet. 
This lantern of tracking is designed to track down Dragons, this creature type can't be changed. While the lantern is within 300 feet of any Dragon, its flame turns bright green. The lantern doesn't pinpoint the creature's exact location, however.</t>
  </si>
  <si>
    <t>Lantern of Tracking (Elementals)</t>
  </si>
  <si>
    <t>This hooded lantern burns for 6 hours on 1 pint of oil, shedding bright light in a 30-foot radius and dim light for an additional 30 feet. 
This lantern of tracking is designed to track down Elementals, this creature type can't be changed. While the lantern is within 300 feet of any Elemental, its flame turns bright green. The lantern doesn't pinpoint the creature's exact location, however.</t>
  </si>
  <si>
    <t>Lantern of Tracking (Fey)</t>
  </si>
  <si>
    <t>This hooded lantern burns for 6 hours on 1 pint of oil, shedding bright light in a 30-foot radius and dim light for an additional 30 feet. 
This lantern of tracking is designed to track down Fey, this creature type can't be changed. While the lantern is within 300 feet of any Fey, its flame turns bright green. The lantern doesn't pinpoint the creature's exact location, however.</t>
  </si>
  <si>
    <t>Lantern of Tracking (Fiends)</t>
  </si>
  <si>
    <t>This hooded lantern burns for 6 hours on 1 pint of oil, shedding bright light in a 30-foot radius and dim light for an additional 30 feet. 
This lantern of tracking is designed to track down Fiends, this creature type can't be changed. While the lantern is within 300 feet of any Fiend, its flame turns bright green. The lantern doesn't pinpoint the creature's exact location, however.</t>
  </si>
  <si>
    <t>Lantern of Tracking (Giants)</t>
  </si>
  <si>
    <t>This hooded lantern burns for 6 hours on 1 pint of oil, shedding bright light in a 30-foot radius and dim light for an additional 30 feet. 
This lantern of tracking is designed to track down Giants, this creature type can't be changed. While the lantern is within 300 feet of any Giant, its flame turns bright green. The lantern doesn't pinpoint the creature's exact location, however.</t>
  </si>
  <si>
    <t>Lantern of Tracking (Monstrosities)</t>
  </si>
  <si>
    <t>This hooded lantern burns for 6 hours on 1 pint of oil, shedding bright light in a 30-foot radius and dim light for an additional 30 feet. 
This lantern of tracking is designed to track down Monstrosities, this creature type can't be changed. While the lantern is within 300 feet of any Monstrosity, its flame turns bright green. The lantern doesn't pinpoint the creature's exact location, however.</t>
  </si>
  <si>
    <t>Lantern of Tracking (Undead)</t>
  </si>
  <si>
    <t>This hooded lantern burns for 6 hours on 1 pint of oil, shedding bright light in a 30-foot radius and dim light for an additional 30 feet. 
This lantern of tracking is designed to track down Undead, this creature type can't be changed. While the lantern is within 300 feet of any Undead, its flame turns bright green. The lantern doesn't pinpoint the creature's exact location, however.</t>
  </si>
  <si>
    <t>Professor Orb</t>
  </si>
  <si>
    <t>A professor orb is a smooth 5-pound sphere of smoky gray quartz about the size of a grapefruit. Close examination reveals two or more pinpricks of silver light coming from deep inside the sphere. 
The orb is sentient and has the personality of a scholar. Its alignment is determined by rolling on the alignment table in the "Sentient Magic Items" section in the Dungeon Master's Guide. Regardless of its alignment, the orb has an Intelligence of 1 8, and Wisdom and Charisma scores determined by rolling 3d6 for each ability. The orb speaks, reads, and understands four languages, and it can see and hear normally out to a range of 60 feet. Unlike most other sentient items, the orb has no goals of its own and can't initiate a conflict with the creature in possession of it. 
The orb has extensive knowledge of four narrow academic subjects. When making an Intelligence check to recall lore from any of its areas of expertise, the orb has a +9 bonus to its roll (including its Intelligence modifier). In addition to the knowledge it possesses, the orb can cast the mage hand cantrip at will. It uses the spell only to transport itself. Its spellcasting ability is Intelligence. 
Professor Skant. The professor orb owned by Vellynne Harpell and stolen by Nass Lantomir calls itself Professor Skant. lt is lawful good, and it has a Wisdom of 11 and a Charisma of 9. It speaks and reads Common, Draconic, Elvish, and Loross (the dead language of the Empire of Netheril). Professor Skant is a chatterbox and assumes all humanoids are dunderheads. When elaborating on its areas of expertise, it adopts an unintentionally patronizing tone. It has the following four areas of expertise: 
-	The history of Netheril (see the "Fate of Netheril" sidebar on page 232) 
-	Vampirism and the traits of vampires 
-	Rituals surrounding the making, bottling, and drinking of Elverquisst (a rare, ruby-colored elven liquor distilled from sunshine and rare summer fruits) 
-	The tarrasque (see the Monster Manual)</t>
  </si>
  <si>
    <t>Psi Crystal</t>
  </si>
  <si>
    <t>requires attunement by a creature with an Intelligence score of 3 or higher</t>
  </si>
  <si>
    <t>This crystal grants you telepathy for as long as you remain attuned to it. See the introduction of the Monster Manual for rules on how this telepathy works. The crystal also glows with a purplish inner light while you are attuned to it. The higher your intelligence, the greater the light's intensity and the greater the range of the telepathy (see the Psi Crystal Properties table).
Psi Crystal Properties
See table on page 315 of Icewind Dale</t>
  </si>
  <si>
    <t>Scroll of Tarrasque Summoning</t>
  </si>
  <si>
    <t>Using an action to read the scroll causes the tarrasque (see the creature's entry in the Monster Manual) to appear in an unoccupied space you can see within 1 mile of you. The tarrasque disappears when it drops to 0 hit points and is hostile toward all creatures other than itself.</t>
  </si>
  <si>
    <t>Scroll of the Comet</t>
  </si>
  <si>
    <t>By using an action to read the scroll, you cause a comet to fall from the sky and crash to the ground at a point you can see up to 1 mile away from you. You must be outdoors when you use the scroll, or nothing happens and the scroll is wasted.
The comet creates a 50-foot-deep, 500-foot-radius crater on impact. Any creature in that radius must make a DC 20 Dexterity saving throw, taking 30d10 force damage on a failed saving throw, or half as much damage on a successful one. All structures in the crater are destroyed, as are all nonmagical objects that aren't being worn or held.</t>
  </si>
  <si>
    <t>Thermal Cube</t>
  </si>
  <si>
    <t>This 3-inch cube of solid brimstone generates enough dry heat to keep the temperature within 15 feet of it at 95 degrees Fahrenheit (35 degrees Celsius).</t>
  </si>
  <si>
    <t>Ythryn Mythallar</t>
  </si>
  <si>
    <t>requires attunement by a spellcaster</t>
  </si>
  <si>
    <t>A mythallar looks like an enormous crystal ball held in an ornate cradle. The globe sheds bright light in a 300-foot radius and dim light for an additional 300 feet. The globe draws magic from the Weave that can be harnessed for various purposes. For example, Netherese mages used mythallars to keep their cities aloft and empower their magic items. The bigger the mythallar, the more magic it can hold. The largest mythallars are 150 feet in diameter.
The Ythryn mythallar is a relatively small device-a mere 50 feet in diameter. To attune to this mythallar, a creature must finish a short rest within 30 feet of it, meditating on the mythallar. Up to eight creatures can be attuned to it at one time; otherwise, the Ythryn mythallar follows the attunement rules in the Dungeon Master's Guide. If a ninth creature tries to attune to the mythallar, nothing happens. 
All creatures attuned to the Ythryn mythallar can sense when the device is being used. A creature attuned to the device can use any of its properties, but only if all other creatures attuned to the device agree to allow it. The Ythryn mythallar's properties are as follows: 
• While you're on the same plane of existence as the Ythryn mythallar, you can use an action to cause it to fly in any direction you choose at a speed of 30 feet. All matter within 500 feet of the device moves with it. The Ythryn mythallar and all structures held aloft by it hover in place when not in motion. 
• As an action, you can cause one magic item you are holding within 30 feet of the Ythryn mythallar to immediately regain all its expended charges or uses. A magic item recharged in this manner can't be recharged by the Ythryn mythallar again until after the item regains expended charges or uses on its own.
• You can use the Ythryn mythallar to cast the control weather spell without requiring any components and without the need for you to be outdoors. This casting of the spell has a 50-mile radius. For the duration of the spell's casting time, you must be within 30 feet of the Ythryn mythallar or the spell fails.
Touching the Mythallar. Any creature that touches the globe of the mythallar must make a DC 22 Constitution saving throw, taking 180 (20d10 + 70) radiant damage on a failed save, or half as much damage on a successful one. Undead have disadvantage on this saving throw. Any object that touches the globe, other than an artifact or the mythallar's cradle, is disintegrated instantly (no save).</t>
  </si>
  <si>
    <t>At Higher Levels</t>
  </si>
  <si>
    <t>Spell School</t>
  </si>
  <si>
    <t>V</t>
  </si>
  <si>
    <t>S</t>
  </si>
  <si>
    <t>M</t>
  </si>
  <si>
    <t>Casting Time</t>
  </si>
  <si>
    <t>Ritual</t>
  </si>
  <si>
    <t>Range</t>
  </si>
  <si>
    <t>Duration</t>
  </si>
  <si>
    <t>Base damage</t>
  </si>
  <si>
    <t>Damage Type</t>
  </si>
  <si>
    <t>Saving Throw</t>
  </si>
  <si>
    <t>M Cost (gp)</t>
  </si>
  <si>
    <t>M Consumed</t>
  </si>
  <si>
    <t>M Components</t>
  </si>
  <si>
    <t>All classes with this spell</t>
  </si>
  <si>
    <t>Acid Splash</t>
  </si>
  <si>
    <t>You hurl a bubble of acid. Choose one creature within range, or choose two creatures within range that are within 5 feet of each other. A target must succeed on a Dexterity saving throw or take 1d6 acid damage.</t>
  </si>
  <si>
    <t>This spells damage increases by 1d6 when you reach 5th Level (2d6), 11th level (3d6) and 17th level (4d6).</t>
  </si>
  <si>
    <t>Conjuration</t>
  </si>
  <si>
    <t>1 action</t>
  </si>
  <si>
    <t>60'</t>
  </si>
  <si>
    <t>Inst.</t>
  </si>
  <si>
    <t>1d6 acid</t>
  </si>
  <si>
    <t>Acid</t>
  </si>
  <si>
    <t>Sorcerer; Wizard; Fighter (Eldritch Knight); Rogue (Arcane Trickster)</t>
  </si>
  <si>
    <t>PHB</t>
  </si>
  <si>
    <t>Blade Ward</t>
  </si>
  <si>
    <t>You extend your hand and trace a sigil of warding in the air. Until the end of your next turn, you have resistance against bludgeoning, piercing, and slashing damage dealt by weapon attacks.</t>
  </si>
  <si>
    <t>Abjuration</t>
  </si>
  <si>
    <t>Self</t>
  </si>
  <si>
    <t>1 r</t>
  </si>
  <si>
    <t>Bard; Sorcerer; Warlock; Wizard; Fighter (Eldritch Knight); Rogue (Arcane Trickster)</t>
  </si>
  <si>
    <t>Booming Blade</t>
  </si>
  <si>
    <t>As part of the action used to cast this spell, you must make a melee attack with a weapon against one creature within the spell's range, otherwise the spell fails. On a hit, the target suffers the attack's normal effects, and it becomes sheathed in booming energy until the start of your next turn. If the target willingly moves before then, it immediately takes 1d8 thunder damage, and the spell ends.</t>
  </si>
  <si>
    <t>This spell's damage increases when you reach higher levels. At 5th level, the melee attack deals an extra 1d8 thunder damage to the target, and the damage the target takes for moving increases to 2d8. Both damage rolls increase by 1d8 at 11th level and 17th level.</t>
  </si>
  <si>
    <t>Evocation</t>
  </si>
  <si>
    <t>5'</t>
  </si>
  <si>
    <t>1d8 thunder</t>
  </si>
  <si>
    <t>Thunder</t>
  </si>
  <si>
    <t>A weapon</t>
  </si>
  <si>
    <t>Sorcerer; Warlock; Wizard</t>
  </si>
  <si>
    <t>SCAG</t>
  </si>
  <si>
    <t>Chill Touch</t>
  </si>
  <si>
    <t>You create a ghostly, skeletal hand in the space of a creature within range. Make a ranged spell attack against the creature to assail it with the chill of the grave. On a hit, the target takes 1d8 necrotic damage, and it can't regain hit points until the start of your next turn. Until then, the hand clings to the target.
If you hit an undead target, it also has disadvantage on attack rolls against you until the end of your next turn.</t>
  </si>
  <si>
    <t>This spell's damage increases by 1d8 when you reach 5th level (2d8), 11th level (3d8), and 17th level (4d8).</t>
  </si>
  <si>
    <t>Necromancy</t>
  </si>
  <si>
    <t>120'</t>
  </si>
  <si>
    <t>1d8 necrotic</t>
  </si>
  <si>
    <t>Necrotic</t>
  </si>
  <si>
    <t>Control Flames</t>
  </si>
  <si>
    <t>You choose nonmagical flame that you can see within range and that fits within a 5-foot cube. You affect it in one of the following ways.
You instantaneously expand the flame 5 feet in one direction, provided that wood or other fuel is present in the new location.
You instantaneously extinguish the flames within the cube.
You double or halve the area of bright light and dim light cast by the flame, change its color, or both. The change lasts for 1 hour.
You cause simple shapes-such as the vague form of a creature, an inanimate object, or a location-to appear within the flames and animate as you like. The shapes last for 1 hour.
If you cast this spell multiple times, you can have up to three of its non-instantaneous effects active at a time, and you can dismiss such an effect as an action.</t>
  </si>
  <si>
    <t>Transmutation</t>
  </si>
  <si>
    <t>Inst. or 1 h</t>
  </si>
  <si>
    <t>Druid; Sorcerer; Wizard; Rogue (Arcane Trickster); Fighter (Eldritch Knight)</t>
  </si>
  <si>
    <t>EE</t>
  </si>
  <si>
    <t>Create Bonfire</t>
  </si>
  <si>
    <t>You create a bonfire on ground that you can see within range. Until the spells ends, the bonfire fills a 5-foot cube. Any creature in the bonfire's space when you cast the spell must succeed on a Dexterity saving throw or take 1d8 fire damage. A creature must also make the saving throw when it enters the bonfire's space for the first time on a turn or ends its turn there.</t>
  </si>
  <si>
    <t>The spell's damage increases by 1d8 when you reach 5th level (2d8), 11th level (3d8), and 17th level (4d8).</t>
  </si>
  <si>
    <t>1 m</t>
  </si>
  <si>
    <t>1d8 fire</t>
  </si>
  <si>
    <t>Fire</t>
  </si>
  <si>
    <t>Druid; Sorcerer; Warlock; Wizard; Rogue (Arcane Trickster); Fighter (Eldritch Knight)</t>
  </si>
  <si>
    <t>Dancing Lights</t>
  </si>
  <si>
    <t>You create up to four torch-sized lights within range, making them appear as torches, lanterns, or glowing orbs that hover in the air for the duration. You can also combine the four lights into one glowing vaguely humanoid form of Medium size. Whichever form you choose, each light sheds dim light in a 10-foot radius.
As a bonus action on your turn, you can move the lights up to 60 feet to a new spot within range. A light must be within 20 feet of another light created by this spell, and a light winks out if it exceeds the spell's range.</t>
  </si>
  <si>
    <t>Bard; Sorcerer; Wizard; Fighter (Eldritch Knight); Rogue (Arcane Trickster)</t>
  </si>
  <si>
    <t>Druidcraft</t>
  </si>
  <si>
    <t>Whispering to the spirits of nature, you create one of the following effects within range.
• You create a tiny, harmless sensory effect that predicts what the weather will be at your location for the next 24 hours. The effect might manifest as a golden orb for clear skies, a cloud for rain, falling snowflakes for snow, and so on. This effect persists for 1 round.
• You instantly make a flower blossom, a seed pod open, or a leaf bud bloom.
• You create an instantaneous, harmless sensory effect, such as falling leaves, a puff of wind, the sound of a small animal, or the faint odor of skunk. The effect must fit in a 5-foot cube.
• You instantly light or snuff out a candle, a torch, or a small campfire.</t>
  </si>
  <si>
    <t>30'</t>
  </si>
  <si>
    <t>Eldritch Blast</t>
  </si>
  <si>
    <t>A beam of crackling energy streaks toward a creature within range. Make a ranged spell attack against the target. On a hit, the target takes 1d10 force damage.
The spell creates more than one beam when you reach higher levels - two beams at 5th level, three beams at 11th level, and four beams at 17th level. you can direct the beams at the same target or at different ones. Make a separate attack roll for each beam.</t>
  </si>
  <si>
    <t>1d10 force</t>
  </si>
  <si>
    <t>Force</t>
  </si>
  <si>
    <t>Fire Bolt</t>
  </si>
  <si>
    <t>You hurl a mote of fire at a creature or object within range. Make a ranged spell attack against the target. On a hit, the target takes 1d10 fire damage. A flammable object hit by this spell ignites if it isn't being worn or carried.</t>
  </si>
  <si>
    <t>This spell's damage increases by 1d10 when you reach 5th level (2d10), 11th level (3d10), and 17th level (4d10).</t>
  </si>
  <si>
    <t>1d10 fire</t>
  </si>
  <si>
    <t>Friends</t>
  </si>
  <si>
    <t>For the duration, you have advantage on all Charisma checks directed at one creature of your choice that isn't hostile toward you. When the spell ends, the creature realizes that you used magic to influence its mood and becomes hostile toward you. A creature prone to violence might attack you. Another creature might seek retribution in other ways (at the DM's discretion), depending on the nature of your interaction with it.</t>
  </si>
  <si>
    <t>Enchantment</t>
  </si>
  <si>
    <t>Frostbite</t>
  </si>
  <si>
    <t>You cause numbing frost to form on one creature that you can see within range. The target must make a Constitution saving throw. On a failed save, the target takes 1d6 cold damage, and it has disadvantage on the next weapon attack roll it makes before the end of its next turn.</t>
  </si>
  <si>
    <t>The spell's damage increases by 1d6 when you reach 5th level (2d6), 11th level (3d6), and 17th level (4d6).</t>
  </si>
  <si>
    <t>1d6 cold</t>
  </si>
  <si>
    <t>Cold</t>
  </si>
  <si>
    <t>Green-Flame Blade</t>
  </si>
  <si>
    <t>As part of the action used to cast this spell, you must make a melee attack with a weapon against one creature within the spell's range, otherwise the spell fails. On a hit, the target suffers the attack's normal effects, and green fire leaps from the target to a different creature of your choice that you can see within 5 feet of it. The second creature takes fire damage equal to your spellcasting ability modifier.</t>
  </si>
  <si>
    <t>This spell's damage increases when you reach higher levels. At 5th level, the melee attack deals an extra 1d8 fire damage to the target, and the fire damage to the second creature increases to 1d8 + your spellcasting ability modifier. Both damage rolls increase by 1d8 at 11th level and 17th level.</t>
  </si>
  <si>
    <t>Guidance</t>
  </si>
  <si>
    <t>You touch one willing creature. Once before the spell ends, the target can roll a d4 and add the number rolled to one ability check of its choice. It can roll the die before or after making the ability check. The spell then ends.</t>
  </si>
  <si>
    <t>Divination</t>
  </si>
  <si>
    <t>Touch</t>
  </si>
  <si>
    <t>Cleric; Druid</t>
  </si>
  <si>
    <t>Gust</t>
  </si>
  <si>
    <t>You seize the air and compel it to create one of the following effects at a point you can see within range.
• One Medium or smaller creature that you choose must succeed on a Strength saving throw or be pushed up to 5 feet away from you.
• You create a small blast of air capable of moving one object that is neither held nor carried and that weighs no more than 5 pounds. The object is pushed up to 10 feet away from you. It isn't pushed with enough force to cause damage.
• You create a harmless sensory affect using air, such as causing leaves to rustle, wind to slam shutters shut, or your clothing to ripple in a breeze.</t>
  </si>
  <si>
    <t>You touch one object that is no larger than 10 feet in any dimension. Until the spell ends, the object sheds bright light in a 20-foot radius and dim light for an additional 20 feet. The light can be colored as you like. Completely covering the object with something opaque blocks the light. The spell ends if you cast it again or dismiss it as an action.
If you target an object held or worn by a hostile creature, that creature must succeed on a Dexterity saving throw to avoid the spell.</t>
  </si>
  <si>
    <t>1 h</t>
  </si>
  <si>
    <t>A firefly or phosphorescent moss</t>
  </si>
  <si>
    <t>Bard; Cleric; Sorcerer; Wizard; Fighter (Eldritch Knight)</t>
  </si>
  <si>
    <t>Lightning Lure</t>
  </si>
  <si>
    <t>You create a lash of lightning energy that strikes at one creature of your choice that you can see within range. The target must succeed on a Strength saving throw or be pulled up to 10 feet in a straight line toward you and then take 1d8 lightning damage if it is within 5 feet of you.</t>
  </si>
  <si>
    <t>15'</t>
  </si>
  <si>
    <t>1d8 lightning</t>
  </si>
  <si>
    <t>Lightning</t>
  </si>
  <si>
    <t>Mage Hand</t>
  </si>
  <si>
    <t>A spectral, floating hand appears at a point you choose within range. The hand lasts for the duration or until you dismiss it as an action. The hand vanishes if it is ever more than 30 feet away from you or if you cast this spell again.
You can use your action to control the hand. You can use the hand to manipulate an object, open an unlocked door or container, stow or retrieve an item from an open container, or pour the contents out of a vial. You can move the hand up to 30 feet each time you use it.
The hand can't attack, activate magical items, or carry more than 10 pounds.</t>
  </si>
  <si>
    <t>Magic Stone</t>
  </si>
  <si>
    <t>You touch one to three pebbles and imbue them with magic. You or someone else can make a ranged spell attack with one of the pebbles by throwing it or hurling it with a sling. If thrown, it has a range of 60 feet. If someone else attacks with the pebble, that attacker adds your spellcasting ability modifier, not the attacker's, to the attack roll. On a hit, the target takes bludgeoning damage equal to 1d6 + your spellcasting ability modifier. Hit or miss, the spell then ends on the stone.
If you cast this spell again, the spell ends early on any pebbles still affected by it.</t>
  </si>
  <si>
    <t>1 Bonus action</t>
  </si>
  <si>
    <t>Druid; Warlock</t>
  </si>
  <si>
    <t>Mending</t>
  </si>
  <si>
    <t>This spell repairs a single break or tear in an object you touch, such as broken chain link, two halves of a broken key, a torn clack, or a leaking wineskin. As long as the break or tear is no larger than 1 foot in any dimension, you mend it, leaving no trace of the former damage.
This spell can physically repair a magic item or construct, but the spell can't restore magic to such an object.</t>
  </si>
  <si>
    <t>1 minute</t>
  </si>
  <si>
    <t>Two lodestones</t>
  </si>
  <si>
    <t>Bard; Cleric; Druid; Sorcerer; Wizard</t>
  </si>
  <si>
    <t>Message</t>
  </si>
  <si>
    <t>You point your finger toward a creature within range and whisper a message. The target (and only the target) hears the message and can reply in a whisper that only you can hear.
You can cast this spell through solid objects if you are familiar with the target and know it is beyond the barrier. Magical silence, 1 foot of stone, 1 inch of common metal, a thin sheet of lead, or 3 feet of wood blocks the spell. The spell doesn't have to follow a straight line and can travel freely around corners or through openings.</t>
  </si>
  <si>
    <t>A short piece of copper wire</t>
  </si>
  <si>
    <t>Minor Illusion</t>
  </si>
  <si>
    <t>You create a sound or an image of an object within range that lasts for the duration. The illusion also ends if you dismiss it as an action or cast this spell again.
If you create a sound, its volume can range from a whisper to a scream. It can be your voice, someone else's voice, a lion's roar, a beating of drums, or any other sound you choose. The sound continues unabated throughout the duration, or you can make discrete sounds at different times before the spell ends.
If you create an image of an object - such as a chair, muddy footprints, or a small chest - it must be no larger than a 5-foot cube. The image can't create sound, light, smell, or any other sensory effect. Physical interaction with the image reveals it to be an illusion, because things can pass through it.
If a creature uses its action to examine the sound or image, the creature can determine that it is an illusion with a successful Intelligence (Investigation) check against your spell save DC. If a creature discerns the illusion for what it is, the illusion becomes faint to the creature.</t>
  </si>
  <si>
    <t>Illusion</t>
  </si>
  <si>
    <t>Bard; Sorcerer; Warlock; Wizard; Rogue (Arcane Trickster); Fighter (Eldritch Knight)</t>
  </si>
  <si>
    <t>Mold Earth</t>
  </si>
  <si>
    <t>You choose a portion of dirt or stone that you can see within range and that fits within a 5-foot cube. You manipulate it in one of the following ways.
• If you target an area of loose earth, you can instantaneously excavate it, move it along the ground, and deposit it up to 5 feet away. This movement doesn't have enough force to cause damage.
• You cause shapes, colors, or both to appear on the dirt or stone, spelling out words, creating images, or shaping patterns. The changes last for 1 hour.
• If the dirt or stone you target is on the ground, you cause it to become difficult terrain. Alternatively, you can cause the ground to become normal terrain if it is already difficult terrain. This change lasts for 1 hour.
If you cast this spell multiple times, you can have no more than two of its non-instantaneous effects active at a time, and you can dismiss such an effect as an action.</t>
  </si>
  <si>
    <t>On/Off (Modern)</t>
  </si>
  <si>
    <t>This cantrip allows you to activate or deactivate any electronic device within range, as long as the device has a clearly defined on or off function that can be easily accessed from the outside of the device. Any device that requires a software-based shutdown sequence to activate or deactivate cannot be affected by on/off.</t>
  </si>
  <si>
    <t>Modern Magic</t>
  </si>
  <si>
    <t>Poison Spray</t>
  </si>
  <si>
    <t>You extend your hand toward a creature you can see within range and project a puff of noxious gas from your palm. The creature must succeed on a Constitution saving throw or take 1d12 poison damage.</t>
  </si>
  <si>
    <t>This spell's damage increases by 1d12 when you reach 5th level (2d12), 11th level (3d12), and 17 level (4d12).</t>
  </si>
  <si>
    <t>10'</t>
  </si>
  <si>
    <t>1d12 poison</t>
  </si>
  <si>
    <t>Poison</t>
  </si>
  <si>
    <t>Druid; Sorcerer; Warlock; Wizard</t>
  </si>
  <si>
    <t>Prestidigitation</t>
  </si>
  <si>
    <t>This spell is a minor magical trick that novice spellcasters use for practice. You create one of the following magical effects within range.
• You create an instantaneous, harmless sensory effect, such as a shower of sparks, a puff of wind, faint musical notes, or an odd odor.
• You instantaneously light or snuff out a candle, a torch, or a small campfire.
• You instantaneously clean or soil an object no larger than 1 cubic foot.
• You chill, warm, or flavor up to 1 cubic foot of nonliving material for 1 hour.
• You make a color, a small mark, or a symbol appear on an object or a surface for 1 hour.
• You create a nonmagical trinket or an illusory image that can fit in your hand and that lasts until the end of your next turn.
If you cast this spell multiple times, you can have up to three of its non-instantaneous effects active at a time, and you can dismiss such an effect as an action.</t>
  </si>
  <si>
    <t>Produce Flame</t>
  </si>
  <si>
    <t>A flickering flame appears in your hand. The flame remains there for the duration and harms neither you nor your equipment. The flame sheds bright light in a 10-foot radius and dim light for an additional 10 feet. The spell ends if you dismiss it as an action or if you cast it again.
You can also attack with the flame, although doing so ends the spell. When you cast this spell, or as an action on a later turn, you can hurl the flame at a creature within 30 feet of you. Make a ranged spell attack. On a hit, the target takes 1d8 fire damage.</t>
  </si>
  <si>
    <t>10 m</t>
  </si>
  <si>
    <t>Ray of Frost</t>
  </si>
  <si>
    <t>A frigid beam of blue-white light streaks toward a creature within range. Make a ranged spell attack against the target. On a hit, it takes 1d8 cold damage, and its speed is reduced by 10 feet until the start of your next turn.</t>
  </si>
  <si>
    <t>1d8 cold</t>
  </si>
  <si>
    <t>Resistance</t>
  </si>
  <si>
    <t>You touch one willing creature. Once before the spell ends, the target can roll a d4 and add the number rolled to one saving throw of its choice. It can roll the die before or after the saving throw. The spell then ends.</t>
  </si>
  <si>
    <t>Sacred Flame</t>
  </si>
  <si>
    <t>Flame-like radiance descends on a creature that you can see within range. The target must succeed on a Dexterity saving throw or take 1d8 radiant damage. The target gains no benefit from cover for this saving throw.</t>
  </si>
  <si>
    <t>1d8 radiant</t>
  </si>
  <si>
    <t>Radiant</t>
  </si>
  <si>
    <t>Shape Water</t>
  </si>
  <si>
    <t>You choose an area of water that you can see within range and that fits within a 5-foot cube. You manipulate it in one of the following ways.
• You instantaneously move or otherwise change the flow of the water as you direct, up to 5 feet in any direction. This movement doesn't have enough force to cause damage.
• You cause the water to form into simple shapes and animate at your direction. This change lasts for 1 hour.
• You change the water's color or opacity. The water must be changed in the same way throughout. This change lasts for 1 hour.
• You freeze the water, provided that there are no creatures in it. The water unfreezes in 1 hour.
If you cast this spell multiple times, you can have no more than two of its non-instantaneous effects active at a time, and you can dismiss such an effect as an action.</t>
  </si>
  <si>
    <t>Shillelagh</t>
  </si>
  <si>
    <t>The wood of a club or quarterstaff you are holding is imbued with nature's power. For the duration, you can use your spellcasting ability instead of Strength for the attack and damage rolls of melee attacks using that weapon, and the weapon's damage die becomes a d8. The weapon also becomes magical, if it isn't already. The spell ends if you cast it again or if you let go of the weapon.</t>
  </si>
  <si>
    <t>Shocking Grasp</t>
  </si>
  <si>
    <t>Lightning springs from your hand to deliver a shock to a creature you try to touch. Make a melee spell attack against the target. You have advantage on the attack roll if the target is wearing armor made of metal. On a hit, the target takes 1d8 lightning damage, and it can't take reactions until the start of its next turn.</t>
  </si>
  <si>
    <t>Spare the Dying</t>
  </si>
  <si>
    <t>You touch a living creature that has 0 hit points. The creature becomes stable. This spell has no effect on undead or constructs.</t>
  </si>
  <si>
    <t>Sword Burst</t>
  </si>
  <si>
    <t>You create a momentary circle of spectral blades that sweep around you. Each creature within range, other than you, must succeed on a Dexterity saving throw or take 1d6 force damage.</t>
  </si>
  <si>
    <t>1d6 force</t>
  </si>
  <si>
    <t>Thaumaturgy</t>
  </si>
  <si>
    <t>You manifest a minor wonder, a sign of supernatural power, within range. You create one of the following magical effects within range.
• Your voice booms up to three times as loud as normal for 1 minute.
• You cause flames to flicker, brighten, dim, or change color for 1 minute.
• You cause harmless tremors in the ground for 1 minute.
• You create an instantaneous sound that originates from a point of your choice within range, such as a rumble of thunder, the cry of a raven, or ominous whispers.
• You instantaneously cause an unlocked door or window to fly open or slam shut.
• You alter the appearance of your eyes for 1 minute.
If you cast this spell multiple times, you can have up to three of its 1-minute effects active at a time, and you can dismiss such an effect as an action.</t>
  </si>
  <si>
    <t>Thorn Whip</t>
  </si>
  <si>
    <t>You create a long, vine-like whip covered in thorns that lashes out at your command toward a creature in range. Make a melee spell attack against the target. If the attack hits, the creature takes 1d6 piercing damage, and if the creature is Large or smaller, you pull the creature up to 10 feet closer to you.</t>
  </si>
  <si>
    <t>This spell's damage increases by 1d6 when you reach 5th level (2d6), 11th level (3d6), and 17th level (4d6).</t>
  </si>
  <si>
    <t>Piercing</t>
  </si>
  <si>
    <t>Thunderclap</t>
  </si>
  <si>
    <t>You create a burst of thunderous sound, which can be heard 100 feet away. Each creature other than you within 5 feet of you must make a Constitution saving throw. On a failed save, the creature takes 1d6 thunder damage.</t>
  </si>
  <si>
    <t>Self (5' r.)</t>
  </si>
  <si>
    <t>1d6 thunder</t>
  </si>
  <si>
    <t>Bard; Druid; Sorcerer; Warlock; Wizard; Rogue (Arcane Trickster); Fighter (Eldritch Knight)</t>
  </si>
  <si>
    <t>True Strike</t>
  </si>
  <si>
    <t>You extend your hand and point a finger at a target in range. Your magic grants you a brief insight into the target's defenses. On your next turn, you gain advantage on your first attack roll against the target, provided that this spell hasn't ended.</t>
  </si>
  <si>
    <t>Vicious Mockery</t>
  </si>
  <si>
    <t>You unleash a string of insults laced with subtle enchantments at a creature you can see within range. If the target can hear you (thought it need not understand you), it must succeed on a Wisdom saving throw or take 1d4 psychic damage and have disadvantage on the next attack roll it makes before the end of its next turn.</t>
  </si>
  <si>
    <t>This spell's damage increases by 1d4 when you reach 5th level (2d4), 11th level (3d4) and 17th level (4d4).</t>
  </si>
  <si>
    <t>1d4 psychic</t>
  </si>
  <si>
    <t>Psychic</t>
  </si>
  <si>
    <t>WIS</t>
  </si>
  <si>
    <t>Absorb Elements</t>
  </si>
  <si>
    <t>Casting time: 1 reaction, which you take when you take acid, cold, fire, lightning, or thunder damage 
The spell captures some of the incoming energy, lessening its effect on you and storing it for your next melee attack. You have resistance to the triggering damage type until the start of your next turn. Also, the first time you hit with a melee attack on your next turn, the target takes an extra 1d6 damage of the triggering type, and the spell ends.</t>
  </si>
  <si>
    <t>When you cast this spell using a spell slot of 2nd level or higher, the extra damage increases by 1d6 for each slot level above 1st.</t>
  </si>
  <si>
    <t>1 reaction</t>
  </si>
  <si>
    <t>1 round</t>
  </si>
  <si>
    <t>Druid; Ranger; Wizard; Fighter (Eldritch Knight)</t>
  </si>
  <si>
    <t>Alarm</t>
  </si>
  <si>
    <t>You set an alarm against unwanted intrusion. Choose a door, a window, or an area within range that is no larger than a 20-foot cube. Until the spell ends, an alarm alerts you whenever a tiny or larger creature touches or enters the warded area. When you cast the spell, you can designate creatures that won't set off the alarm. You also choose whether the alarm is mental or audible.
A mental alarm alerts you with a ping in your mind if you are within 1 mile of the warded area. This ping awakens you if you are sleeping.
An audible alarm produces the sound of a hand bell for 10 seconds within 60 feet.</t>
  </si>
  <si>
    <t>8 h</t>
  </si>
  <si>
    <t>A tiny bell and a piece of fine silver wire</t>
  </si>
  <si>
    <t>Ranger; Wizard; Fighter (Eldritch Knight)</t>
  </si>
  <si>
    <t>Animal Friendship</t>
  </si>
  <si>
    <t>This spell lets you convince a beast that you mean it no harm. Choose a beast that you can see within range. It must see and hear you. If the beast's Intelligence is 4 or higher, the spell fails. Otherwise, the beast must succeed on a Wisdom saving throw or be charmed by you for the spell's duration. If you or one of your companions harms the target, the spell ends.</t>
  </si>
  <si>
    <t>When you cast this spell using a 2nd level spell slot or higher, you can affect one additional beast for each slot level above 1st.</t>
  </si>
  <si>
    <t>24 h</t>
  </si>
  <si>
    <t>A morsel of food</t>
  </si>
  <si>
    <t>Bard; Cleric (Nature); Druid; Ranger</t>
  </si>
  <si>
    <t>Armor of Agathys</t>
  </si>
  <si>
    <t>A protective magical force surrounds you, manifesting as a spectral frost that covers you and your gear. You gain 5 temporary hit points for the duration. If a creature hits you with a melee attack while you have these hit points, the creature takes 5 cold damage.</t>
  </si>
  <si>
    <t>When you cast this spell using a spell slot of 2nd level or higher, both the temporary hit points and the cold damage increase by 5 for each slot level above 1st.</t>
  </si>
  <si>
    <t>5 cold when hit</t>
  </si>
  <si>
    <t>A cup of water</t>
  </si>
  <si>
    <t>Arms of Hadar</t>
  </si>
  <si>
    <t>You invoke the power of Hadar, the Dark Hunger. Tendrils of dark energy erupt from you and batter all creatures within 10 feet of you. Each creature in that area must make a Strength saving throw. On a failed save, a target takes 2d6 necrotic damage and can't take reactions until its next turn. On a successful save, the creature takes half damage, but suffers no other effect.</t>
  </si>
  <si>
    <t>When you cast this spell using a spell slot of 2nd level or higher, the damage increases by 1d6 for each slot level above 1st.</t>
  </si>
  <si>
    <t>Self (10' r.)</t>
  </si>
  <si>
    <t>2d6 necrotic</t>
  </si>
  <si>
    <t>Bane</t>
  </si>
  <si>
    <t>Up to three creatures of your choice that you can see within range must make Charisma saving throws. Whenever a target that fails this saving throw makes an attack roll or a saving throw before the spell ends, the target must roll a d4 and subtract the number rolled from the attack roll or saving throw.</t>
  </si>
  <si>
    <t>When you cast this spell using a spell slot of 2nd level or higher, you can target one additional creature for each slot level above 1st.</t>
  </si>
  <si>
    <t>CHA</t>
  </si>
  <si>
    <t>A drop of blood</t>
  </si>
  <si>
    <t>Bard; Cleric; Paladin (Vengeance)</t>
  </si>
  <si>
    <t>Beast Bond</t>
  </si>
  <si>
    <t>You establish a telepathic link with one beast you touch that is friendly to you or charmed by you. The spell fails if the beast's Intelligence is 4 or higher. Until the spell ends, the link is active while you and the beast are within line of sight of each other. Through the link, the beast can understand your telepathic messages to it, and it can telepathically communicate simple emotions and concepts back to you. While the link is active, the beast gains advantage on attack rolls against any creature within 5 feet of you that you can see.</t>
  </si>
  <si>
    <t>A bit of fur wrapped in a cloth</t>
  </si>
  <si>
    <t>Druid; Ranger</t>
  </si>
  <si>
    <t>Bless</t>
  </si>
  <si>
    <t>You bless up to three creatures of your choice within range. Whenever a target makes an attack roll or a saving throw before the spell ends, the target can roll a d4 and add the number rolled to the attack roll or saving throw.</t>
  </si>
  <si>
    <t>A sprinkling of holy water</t>
  </si>
  <si>
    <t>Cleric; Cleric (Life); Paladin</t>
  </si>
  <si>
    <t>Burning Hands</t>
  </si>
  <si>
    <t>As you hold your hands with thumbs touching and fingers spread, a thin sheet of flames shoots forth from your outstretched fingertips. Each creature in a 15-foot cone must make a Dexterity saving throw. A creature takes 3d6 fire damage on a failed save, or half as much damage on a successful one.
The fire ignites any flammable objects in the area that aren't being worn or carried.</t>
  </si>
  <si>
    <t>Self (15' cone)</t>
  </si>
  <si>
    <t>3d6 fire</t>
  </si>
  <si>
    <t>Cleric (Light); Sorcerer; Warlock (Fiend); Wizard; Fighter (Eldritch Knight)</t>
  </si>
  <si>
    <t>Catapult</t>
  </si>
  <si>
    <t>Choose one object weighing 1 to 5 pounds within range that isn't being worn or carried. The object flies in a straight line up to 90 feet in a direction you choose before falling to the ground, stopping early if it impacts against a solid surface. If the object would strike a creature, that creature must make a Dexterity saving throw. On a failed save, the object strikes the target and stops moving. In either case, both the object and the creature or solid surface take 3d8 bludgeoning damage.</t>
  </si>
  <si>
    <t>When you cast this spell using a spell slot of 2nd level or higher, the maximum weight of objects that you can target with this spell increases by 5 pounds, and the damage</t>
  </si>
  <si>
    <t>150'</t>
  </si>
  <si>
    <t>3d8 bludgeoning</t>
  </si>
  <si>
    <t>Bludgeoning</t>
  </si>
  <si>
    <t>Sorcerer; Wizard</t>
  </si>
  <si>
    <t>Charm Person</t>
  </si>
  <si>
    <t>You attempt to charm a humanoid you can see within range. It must make a Wisdom saving throw, and does so with advantage if you or your companions are fighting it. If it fails the saving throw, it is charmed by you until the spell ends or until you or your companions do anything harmful to it. The charmed creature regards you as a friendly acquaintance. When the spell ends, the creature knows it was charmed by you.</t>
  </si>
  <si>
    <t>When you cast this spell using a spell slot of 2nd level or higher, you can target one additional creature for each slot level above 1st. The creatures must be within 30 feet of each other when you target them.</t>
  </si>
  <si>
    <t>Bard; Cleric (Trickery); Druid; Sorcerer; Warlock; Wizard; Rogue (Arcane Trickster)</t>
  </si>
  <si>
    <t>Chromatic Orb</t>
  </si>
  <si>
    <t>You hurl a 4-inch-diameter sphere of energy at a creature that you can see within range. You choose acid, cold, fire, lightning, poison, or thunder for the type of orb you create, and then make a ranged spell attack against the target. If the attack hits, the creature takes 3d8 damage of the type you chose.</t>
  </si>
  <si>
    <t>When you cast this spell using a spell slot of or higher, the damage increases by 1d8 for each slot level above 1st.
 When you cast this spell using a spell slot of 2nd level or higher, the damage increases by 1d8 for each slot level above 1st.</t>
  </si>
  <si>
    <t>90'</t>
  </si>
  <si>
    <t>3d8 element of choice</t>
  </si>
  <si>
    <t>Element of choice</t>
  </si>
  <si>
    <t>A diamond worth at least 50 gp</t>
  </si>
  <si>
    <t>Sorcerer; Wizard; Fighter (Eldritch Knight)</t>
  </si>
  <si>
    <t>Color Spray</t>
  </si>
  <si>
    <t>A dazzling array of flashing, colored light springs from your hand. Roll 6d10, the total is how many hit points of creatures this spell can effect. Creatures in a 15-foot cone originating from you are affected in ascending order of their current hit points (ignoring unconscious creatures and creatures that can't see).
Starting with the creature that has the lowest current hit points, each creature affected by this spell is blinded until the spell ends. Subtract each creature's hit points from the total before moving on to the creature with the next lowest hit points. A creature's hit points must be equal to or less than the remaining total for the creature to be affected.</t>
  </si>
  <si>
    <t>When you cast this spell using a spell slot of 2nd level or higher, roll an additional 2d10 for each slot level above 1st.</t>
  </si>
  <si>
    <t>A pinch of powder or sand that is colored red, yellow, and blue</t>
  </si>
  <si>
    <t>Sorcerer; Wizard; Rogue (Arcane Trickster)</t>
  </si>
  <si>
    <t>Command</t>
  </si>
  <si>
    <t>You speak a one-word command to a creature you can see within range. The target must succeed on a Wisdom saving throw or follow the command on its next turn. The spell has no effect if the target is undead, if it doesn't understand your language, or if your command is directly harmful to it.
Some typical commands and their effects follow. You might issue a command other than one described here. If you do so, the DM determines how the target behaves. If the target can't follow your command, the spell ends.
Approach: The target moves toward you by the shortest and most direct route, ending its turn if it moves within 5 feet of you.
Drop: The target drops whatever it is holding and then ends its turn.
Flee: The target spends its turn moving away from you by the fastest available means.
Grovel: The target falls prone and then ends its turn.
Halt: The target doesn't move and takes no actions. A flying creature stays aloft, provided that it is able to do so. If it must move to stay aloft, it flies the minimum distance needed to remain in the air.</t>
  </si>
  <si>
    <t>When you cast this spell using a spell slot of 2nd level or higher, you can affect one additional creature for each slot level above 1st. The creatures must be within 30 feet of each other when you target them.</t>
  </si>
  <si>
    <t>Cleric; Cleric (Knowledge); Paladin; Paladin (Crown); Warlock (Fiend)</t>
  </si>
  <si>
    <t>Compelled Duel</t>
  </si>
  <si>
    <t>You attempt to compel a creature into a duel. One creature that you can see within range must make a Wisdom saving throw. On a failed save, the creature is drawn to you, compelled by your divine demand. For the duration, it has disadvantage on attack rolls against creatures other than you, and must make a Wisdom saving throw each time it attempts to move to a space that is more than 30 feet away from you, if it succeeds on this saving throw, this spell doesn't restrict the target's movement for that turn.
The spell ends if you attack any other creature, if you cast a spell that targets a hostile creature other than the target, if a creature friendly to you damages the target or casts a harmful spell on it, or if you end your turn more than 30 feet away from the target.</t>
  </si>
  <si>
    <t>Paladin; Paladin (Crown)</t>
  </si>
  <si>
    <t>Comprehend Languages (Modern)</t>
  </si>
  <si>
    <t>For the duration, you understand the literal meaning of any spoken language that you hear. You also understand any spoken language that you hear. You also understand any written language that you see, but you must be touching the surface of which the words are written. It takes about 1 minute to read one page of text.
This spell doesn't decode secret messages in a text or glyph, such as an arcane sigil, that isn't part of a written language.
	For the duration, you understand the literal meaning of any spoken language that you hear. You also understand any spoken language that you hear. You also understand any written language that you see, but you must be touching the surface on which the words are written. It takes about 1 minute to read one page of text.
	This spell doesn't decode secret messages in a text or glyph, such as an arcane sigil, that isn't part of a written language.</t>
  </si>
  <si>
    <t>A pinch of soot and salt</t>
  </si>
  <si>
    <t>Cleric (City)</t>
  </si>
  <si>
    <t>Create or Destroy Water</t>
  </si>
  <si>
    <t>You either create or destroy water.
Create Water: You create up to 10 gallons of clean water within range in an open container. Alternatively, the water falls as rain in a 30-foot cube within range, extinguishing exposed flames in the area.
Destroy Water: You destroy up to 10 gallons of water in an open container within range. Alternatively, you destroy fog in a 30-foot cube within range.</t>
  </si>
  <si>
    <t>When you cast this spell using a spell slot of 2nd level or higher, you create or destroy 10 additional gallons of water, or the size of the cube increases by 5 feet, for each slot level above 1st.</t>
  </si>
  <si>
    <t>A drop of water if creating water or a few grains of sand if destroying it</t>
  </si>
  <si>
    <t>Cure Wounds</t>
  </si>
  <si>
    <t>A creature you touch regains a number of hit points equal to 1d8 + your spellcasting ability modifier. This spell has no effect on undead or constructs.</t>
  </si>
  <si>
    <t>When you cast this spell using a spell slot of 2nd level or higher, the healing increases by 1d8 for each slot level above 1st.</t>
  </si>
  <si>
    <t>Bard; Cleric; Cleric (Life); Druid; Paladin; Ranger</t>
  </si>
  <si>
    <t>Detect Evil and Good</t>
  </si>
  <si>
    <t>For the duration, you know if there is an aberration, celestial, elemental, fey, fiend, or undead within 30 feet of you, as well as where the creature is located. Similarly, you know if there is a place of object within 30 feet of you that has been magically consecrated or desecrated. The spell can penetrate most barriers, but it is blocked by 1 foot of stone, 1 inch of common metal, a thin sheet of lead, or 3 feet of wood or dirt.</t>
  </si>
  <si>
    <t>Cleric; Paladin</t>
  </si>
  <si>
    <t>Detect Magic</t>
  </si>
  <si>
    <t>For the duration, you sense the presence of magic within 30 feet of you. If you sense magic in this way, you can use your action to see a faint aura around any visible creature or object in the area that bears magic, and you learn its school of magic, if any.
The spell can penetrate most barriers, but is blocked by 1 foot of stone, 1 inch of common metal, a thin sheet of lead, or 3 feet of wood or dirt.</t>
  </si>
  <si>
    <t>Up to 10 minutes</t>
  </si>
  <si>
    <t>Bard; Cleric; Cleric (Arcana); Druid; Paladin; Ranger; Sorcerer; Wizard</t>
  </si>
  <si>
    <t>Detect Poison and Disease</t>
  </si>
  <si>
    <t>For the duration, you can sense the presence and location of poisons, poisonous creatures, and diseases within 30 feet of you. You also identify the kind of poison, poisonous creature, or disease in each case.
The spell can penetrate most barriers, but is blocked by 1 foot of stone, 1 inch of common metal, a thin sheet of lead, or 3 feet of wood or dirt.</t>
  </si>
  <si>
    <t>A yew leaf</t>
  </si>
  <si>
    <t>Cleric; Druid; Paladin; Ranger</t>
  </si>
  <si>
    <t>Disguise Self</t>
  </si>
  <si>
    <t>You make yourself, including your clothing, armor, weapons, and other belongings on your person, look different until the spell ends or until you use your action to dismiss it. You can seem 1 foot shorter or taller and can appear thin, fat, or in between. You can't change your body type, so you must adopt a form that has the same basic arrangement of limbs. Otherwise, the extent of the illusion is up to you.
The changes wrought by this spell fail to hold up to physical inspection. For example, if you use this spell to add a hat to your outfit, objects pass through the hat, and anyone who touches it would feel nothing or would feel your head and hair. If you use this spell to appear thinner than you are, the hand of someone who reaches out to touch you would bump into you while it was seemingly still in midair.
To discern that you are disguised, a creature can use its action to inspect your appearance and must succeed on an Intelligence (Investigation) check against your spell save DC.</t>
  </si>
  <si>
    <t>Bard; Cleric (Trickery); Sorcerer; Wizard; Rogue (Arcane Trickster)</t>
  </si>
  <si>
    <t>Dissonant Whispers</t>
  </si>
  <si>
    <t>You whisper a discordant melody that only one creature of your choice within range can hear, wracking it with terrible pain. The target must make a Wisdom saving throw. On a failed save, it takes 3d6 psychic damage and must immediately use its reaction, if available, to move as far as its speed allows away from you. The creature doesn't move into obviously dangerous ground, such as a fire or a pit. On a successful save, the target takes half as much damage and doesn't have to move away. A deafened creature automatically succeeds on the save.</t>
  </si>
  <si>
    <t>3d6 psychic</t>
  </si>
  <si>
    <t>Bard; Warlock (Great Old One)</t>
  </si>
  <si>
    <t>Divine Favor</t>
  </si>
  <si>
    <t>Your prayer empowers you with divine radiance. Until the spell ends, your weapon attacks deal and extra 1d4 radiant damage on a hit.</t>
  </si>
  <si>
    <t>1d4 radiant</t>
  </si>
  <si>
    <t>Cleric (War); Paladin</t>
  </si>
  <si>
    <t>Earth Tremor</t>
  </si>
  <si>
    <t>You cause a tremor in the ground in a 10-foot radius. Each creature other than you in that area must make a Dexterity saving throw. On a failed save, a creature takes 1d6 bludgeoning damage and is knocked prone. If the ground in that area is loose earth or stone, it becomes difficult terrain until cleared.</t>
  </si>
  <si>
    <t>Bard; Druid; Sorcerer; Wizard; Fighter (Eldritch Knight)</t>
  </si>
  <si>
    <t>Ensnaring Strike</t>
  </si>
  <si>
    <t>The next time you hit a creature with a weapon attack before this spell ends, a writhing mass of thorny vines appears at the point of impact, and the target must succeed on a Strength saving throw or be restrained by the magical vines until the spell ends. A Large or larger creature has advantage on this saving throw. If the target succeeds on the save, the vines shrivel away.
While restrained by this spell, the target takes 1d6 piercing damage at the start of each of its turns. A creature restrained by the vines or one that can touch the creature can use its action to make a Strength check against your spell save DC. On a success, the target is freed.</t>
  </si>
  <si>
    <t>If you cast this spell using a spell slot of 2nd level or higher, the damage increases by 1d6 for each slot level above 1st.</t>
  </si>
  <si>
    <t>Paladin (Ancients); Ranger</t>
  </si>
  <si>
    <t>Entangle</t>
  </si>
  <si>
    <t>Grasping weeds and vines sprout from the ground in a 20-foot square starting from a point within range. For the duration, these plants turn the ground in the area into difficult terrain.
A creature in the area when you cast the spell must succeed on a Strength saving throw or be restrained by the entangling plants until the spell ends. A creature restrained by the plants can use its action to make a Strength check against your spell save DC. On a success, it frees itself.
When the spell ends, the conjured plants wilt away.</t>
  </si>
  <si>
    <t>Expeditious Retreat</t>
  </si>
  <si>
    <t>This spell allows you to move at an incredible pace. When you cast this spell, and then as a bonus action on each of your turns until the spell ends, you can take the Dash action.</t>
  </si>
  <si>
    <t>Faerie Fire</t>
  </si>
  <si>
    <t>Each object in a 20-foot cube within range is outlined in blue, green, or violet light (your choice). Any creature in the area when the spell is cast is also outlined in light if it fails a Dexterity saving throw. For the duration, objects and affected creatures shed dim light in a 10-foot radius.
Any attack roll against an affected creature or object has advantage if the attacker can see it, and the affected creature or object can't benefit from being invisible.</t>
  </si>
  <si>
    <t>Bard; Cleric (Light); Druid; Warlock (Archfey)</t>
  </si>
  <si>
    <t>False Life</t>
  </si>
  <si>
    <t>Bolstering yourself with a necromantic facsimile of life, you gain 1d4+4 temporary hit points for the duration.</t>
  </si>
  <si>
    <t>When you cast this spell using a spell slot of 2nd level or higher, you gain 5 additional temporary hit points for each slot level above 1st.</t>
  </si>
  <si>
    <t>A small amount of alcohol or distilled spirits</t>
  </si>
  <si>
    <t>Cleric (Death); Sorcerer; Warlock (Undying); Wizard</t>
  </si>
  <si>
    <t>Feather Fall</t>
  </si>
  <si>
    <t>Reaction - When you or a creature within 60 feet of you falls Choose up to five falling creatures within range. A falling creature's rate of descent slows to 60 feet per round until the spell ends. If the creature lands before the spell ends, it takes no falling damage and can land on its feet, and the spell ends for that creature.</t>
  </si>
  <si>
    <t>A white feather or the heart of a hen</t>
  </si>
  <si>
    <t>Bard; Sorcerer; Wizard</t>
  </si>
  <si>
    <t>Find Familiar</t>
  </si>
  <si>
    <t>You gain the service of a familiar, a spirit that takes an animal form you choose - bat, cat, crab, frog (toad), hawk, lizard, octopus, owl, poisonous snake, fish (quipper), rat, raven, sea horse, spider, or weasel. Appearing in an unoccupied space within range, the familiar has the statistics of the chosen form, though it is a celestial, fey or fiend (your choice) instead of a beast.
Your familiar acts independently of you, but it always obeys your commands. In combat, it rolls its own initiative and acts on its own turn. A familiar can't attack, but it can take other actions as normal.
When the familiar drops to 0 hit points, it disappears, leaving behind no physical form. It reappears after you cast this spell again. While your familiar is within 100 feet of you, you can communicate with it telepathically. Additionally, as an action, you can see through your familiar's eyes and hear what it hears until the start of your next turn, gaining the benefits of any special senses that the familiar has. During this time, you are deaf and blind with regard to your own senses.
As an action, you can temporarily dismiss your familiar. It disappears into a pocket dimension where it awaits you summons. Alternatively, you can dismiss it forever. As an action while it is temporarily dismissed, you can cause it to reappear in any unoccupied space within 30 feet of you.
You can't have more than one familiar at a time. If you cast this spell while you already have a familiar, you instead cause it to adopt a new form. Choose one of the forms from the above list. Your familiar transforms into the chosen creature.
Finally, when you cast a spell with a range of touch, your familiar can deliver the spell as if it had cast the spell. Your familiar must be within 100 feet of you, and it must use its reaction to deliver the spell when you cast it. If the spell requires an attack roll, you use your attack modifier for the roll.</t>
  </si>
  <si>
    <t>1 hour</t>
  </si>
  <si>
    <t>10 gp worth of charcoal, incense, and herbs that must be consumed by fire in a brass brazier</t>
  </si>
  <si>
    <t>Fog Cloud</t>
  </si>
  <si>
    <t>You create a 20-foot-radius sphere of fog centered on a point within range. The sphere spreads around corners, and its area is heavily obscured. It lasts for the duration or until a wind of moderate or greater speed (at least 10 miles per hour) disperses it.</t>
  </si>
  <si>
    <t>When you cast this spell using a spell slot of 2nd level or higher, the radius of the fog increases by 20 feet for each slot level above 1st.</t>
  </si>
  <si>
    <t>Cleric (Tempest); Druid; Ranger; Sorcerer; Wizard</t>
  </si>
  <si>
    <t>Goodberry</t>
  </si>
  <si>
    <t>Up to ten berries appear in your hand and are infused with magic for the duration. A creature can use its action to eat one berry. Eating a berry restores 1 hit point, and the berry provides enough nourishment to sustain a creature for one day.
The berries lose their potency if they have not been consumed within 24 hours of the casting of this spell.</t>
  </si>
  <si>
    <t>A sprig of mistletoe</t>
  </si>
  <si>
    <t>Grease</t>
  </si>
  <si>
    <t>Slick grease covers the ground in a 10-foot square centered on a point within range and turns it into difficult terrain for the duration.
When the grease appears, each creature standing in its area must succeed on a Dexterity saving throw or fall prone. A creature that enters the area or ends its turn there must also succeed on a Dexterity saving throw or fall prone.</t>
  </si>
  <si>
    <t>A bit of pork rind or butter</t>
  </si>
  <si>
    <t>Guiding Bolt</t>
  </si>
  <si>
    <t>A flash of light streaks toward a creature of your choice within range. Make a ranged spell attack against the target. On a hit, the target takes 4d6 radiant damage, and the next attack roll made against this target before the end of your next turn has advantage, thanks to the mystical dim light glittering on the target until then.</t>
  </si>
  <si>
    <t>4d6 radiant</t>
  </si>
  <si>
    <t>Hail of Thorns</t>
  </si>
  <si>
    <t>The next time you hit a creature with a ranged weapon attack before the spell ends, this spell creates a rain of thorns that sprouts from your ranged weapon or ammunition. In addition to the normal effect of the attack, the target of the attack and each creature within 5 feet of it must make a Dexterity saving throw. A creature takes 1d10 piercing damage on a failed save, or half as much damage on a successful one.</t>
  </si>
  <si>
    <t>If you cast this spell using a spell slot of 2nd level or higher, the damage increases by 1d10 for each slot level above 1st (to a maximum of 6d10).</t>
  </si>
  <si>
    <t>Healing Word</t>
  </si>
  <si>
    <t>A creature of your choice that you can see within range regains hit points equal to 1d4 + your spellcasting ability modifier. This spell has no effect on undead or constructs.</t>
  </si>
  <si>
    <t>When you cast this spell using a spell slot of 2nd level or higher, the healing increases by 1d4 for each slot level above 1st.</t>
  </si>
  <si>
    <t>Bard; Cleric; Druid</t>
  </si>
  <si>
    <t>Hellish Rebuke</t>
  </si>
  <si>
    <t>You point your finger, and the creature that damaged you is momentarily surrounded by hellish flames. The creature must make a Dexterity saving throw. It takes 2d10 fire damage on a failed save, or half as much damage on a successful one.</t>
  </si>
  <si>
    <t>When you cast this spell using a spell slot of 2nd level or higher, the damage increases by 1d10 for each slot level above 1st.</t>
  </si>
  <si>
    <t>2d10 fire</t>
  </si>
  <si>
    <t>Paladin (Oathbreaker); Warlock</t>
  </si>
  <si>
    <t>Heroism</t>
  </si>
  <si>
    <t>A willing creature you touch is imbued with bravery. Until the spell ends, the creature is immune to being frightened and gains temporary hit points equal to your spellcasting ability modifier at the start of each of its turns. When the spell ends, the target loses any remaining temporary hit points from this spell.</t>
  </si>
  <si>
    <t>Bard; Paladin</t>
  </si>
  <si>
    <t>Hex</t>
  </si>
  <si>
    <t>You place a curse on a creature that you can see within range. Until the spell ends, you deal an extra 1d6 necrotic damage to the target whenever you hit it with an attack. Also, choose one ability when you cast the spell. The target has disadvantage on ability checks made with the chosen ability.
If the target drops to 0 hit points before this spell ends, you can use a bonus action on a subsequent turn of yours to curse a new creature.
A remove curse cast on the target ends this spell early.</t>
  </si>
  <si>
    <t>When you cast this spell using a spell slot of 3rd or 4th level, you can maintain your concentration on the spell for up to 8 hours. When you use a spell slot of 5th level or higher, you can maintain your concentration on the spell for up to 24 hours.</t>
  </si>
  <si>
    <t>1d6 necrotic</t>
  </si>
  <si>
    <t>The petrified eye of a newt</t>
  </si>
  <si>
    <t>Hunter's Mark</t>
  </si>
  <si>
    <t>You choose a creature you can see within range and mystically mark it as your quarry. Until the spell ends, you deal an extra 1d6 damage to the target whenever you hit it with a weapon attack, and you have advantage on any Wisdom (Perception) or Wisdom (Survival) check you make to find it. If the target drops to 0 hit points before this spell ends, you can use a bonus action on a subsequent turn of yours to mark a new creature.</t>
  </si>
  <si>
    <t>1d6 weapon</t>
  </si>
  <si>
    <t>Paladin (Vengeance); Ranger</t>
  </si>
  <si>
    <t>Ice Knife</t>
  </si>
  <si>
    <t>You create a shard of ice and fling it at one creature within range. Make a ranged spell attack against the target. On a hit, the target takes 1d10 piercing damage. Hit or miss, the shard then explodes. The target and each creature within 5 feet of the point where the ice exploded must succeed on a Dexterity saving throw or take 2d6 cold damage.</t>
  </si>
  <si>
    <t>When you cast this spell using a spell slot of 2nd level or higher, the cold damage increases by 1d6 for each slot level above 1st.</t>
  </si>
  <si>
    <t>1d10 piercing + 2d6 cold</t>
  </si>
  <si>
    <t>Piercing + cold</t>
  </si>
  <si>
    <t>A drop of water or piece of ice</t>
  </si>
  <si>
    <t>Druid; Sorcerer; Wizard</t>
  </si>
  <si>
    <t>Identify</t>
  </si>
  <si>
    <t>You choose one object that you must touch throughout the casting of the spell. If it is a magic item or some other magic-imbued object, you learn its properties and how to use them, whether it requires attunement to use, and how many charges it has, if any. You learn whether any spells are affecting the item and what they are. If the item was created by a spell, you learn which spell created it.
If you instead touch a creature throughout the casting, you learn what spells, if any, are currently affecting it.</t>
  </si>
  <si>
    <t>A pearl worth at least 100 gp and an owl feather</t>
  </si>
  <si>
    <t>Bard; Cleric (Knowledge); Wizard</t>
  </si>
  <si>
    <t>Illusory Script</t>
  </si>
  <si>
    <t>You write on parchment, paper, or some other suitable writing material and imbue it with a potent illusion that lasts for the duration.
To you and any creatures you designate when you cast the spell, the writing appears normal, written in your hand, and conveys whatever meaning you intended when you wrote the text. To all others, the writing appears as if it were written in an unknown or magical script that is unintelligible. Alternatively, you can cause the writing to appear to be an entirely different message, written in a different hand and language, though the language must be one you know.
Should the spell be dispelled, the original script and the illusion both disappear.
A creature with truesight can read the hidden message.</t>
  </si>
  <si>
    <t>10 d</t>
  </si>
  <si>
    <t>A lead-based ink worth at least 10 gp, which the spell consumes</t>
  </si>
  <si>
    <t>Bard; Warlock; Wizard; Rogue (Arcane Trickster)</t>
  </si>
  <si>
    <t>Infallible Relay (Modern)</t>
  </si>
  <si>
    <t>With this spell, you can target any creature with whom you have spoken previously, as long as the two of you are on the same plane of existence. When you cast the spell, the nearest functioning telephone or similar communications device within 100 feet of the target begins to ring. If there is no suitable device close enough to the target, the spell fails.
	The target must make a successful Charisma saving throw or be compelled to answer your call. Once the connection is established, the call is crystal clear and cannot be dropped until the conversation has ended or the spell's duration ends. You can end the conversation at any time, but a target must succeed on a Charisma saving throw to end the conversation.</t>
  </si>
  <si>
    <t>A mobile phone</t>
  </si>
  <si>
    <t>Inflict Wounds</t>
  </si>
  <si>
    <t>Make a melee spell attack against a creature you can reach. On a hit, the target takes 3d10 necrotic damage.</t>
  </si>
  <si>
    <t>3d10 necrotic</t>
  </si>
  <si>
    <t>Cleric; Paladin (Oathbreaker)</t>
  </si>
  <si>
    <t>Jump</t>
  </si>
  <si>
    <t>You touch a creature. The creature's jump distance is tripled until the spell ends.</t>
  </si>
  <si>
    <t>A grasshopper's hind leg</t>
  </si>
  <si>
    <t>Druid; Ranger; Sorcerer; Wizard</t>
  </si>
  <si>
    <t>Longstrider</t>
  </si>
  <si>
    <t>You touch a creature. The target's speed increases by 10 feet until the spell ends.</t>
  </si>
  <si>
    <t>A pinch of dirt</t>
  </si>
  <si>
    <t>Bard; Druid; Ranger; Wizard</t>
  </si>
  <si>
    <t>Mage Armor</t>
  </si>
  <si>
    <t>You touch a willing creature who isn't wearing armor, and a protective magical force surrounds it until the spell ends. The target's base AC becomes 13 + its Dexterity modifier. The spell ends it if the target dons armor or if you dismiss the spell as an action.</t>
  </si>
  <si>
    <t>A piece of cured leather</t>
  </si>
  <si>
    <t>Magic Missile</t>
  </si>
  <si>
    <t>You create three glowing darts of magical force. Each dart hits a creature of your choice that you can see within range. A dart deals 1d4+1 force damage to its target. The darts all strike simultaneously and you can direct them to hit one creature or several.</t>
  </si>
  <si>
    <t>When you cast this spell using a spell slot of 2nd level or higher, the spell creates one more dart for each slot above 1st.</t>
  </si>
  <si>
    <t>1d4+1 force x3</t>
  </si>
  <si>
    <t>Cleric (Arcana); Sorcerer; Wizard; Fighter (Eldritch Knight)</t>
  </si>
  <si>
    <t>Protection from Evil and Good</t>
  </si>
  <si>
    <t>Until the spell ends, one willing creature you touch is protected against certain types of creatures - aberrations, celestials, elementals, fey, fiends, and undead.
The protection grants several benefits. Creatures of those types have disadvantage on attack rolls against the target. The target also can't be charmed, frightened, or possessed by them. If the target is already charmed, frightened, or possessed by such a creature, the target has advantage on any new saving throw against the relevant effect.</t>
  </si>
  <si>
    <t>Holy water or powdered silver and iron, which the spell consumes</t>
  </si>
  <si>
    <t>Cleric; Paladin; Paladin (Devotion); Warlock; Wizard; Fighter (Eldritch Knight)</t>
  </si>
  <si>
    <t>Purify Food and Drink</t>
  </si>
  <si>
    <t>All nonmagical food and drink within a 5-foot-radius sphere centered on a point of your choice within range is purified and rendered free of poison and disease.</t>
  </si>
  <si>
    <t>Cleric; Druid; Paladin</t>
  </si>
  <si>
    <t>Ray of Sickness</t>
  </si>
  <si>
    <t>A ray of sickening greenish energy lashes out toward a creature within range. Make a ranged spell attack against the target. On a hit, the target takes 2d8 poison damage and must make a Constitution saving throw. On a failed save, it is also poisoned until the end of your next turn.</t>
  </si>
  <si>
    <t>When you cast this spell using a spell slot of 2nd level or higher, the damage increases by 1d8 for each slot level above 1st.</t>
  </si>
  <si>
    <t>2d8 poison</t>
  </si>
  <si>
    <t>Remote Access (Modern)</t>
  </si>
  <si>
    <t>You can use any electronic device within range as if it were in your hands. This is not a telekinesis effect. Rather, this spell allows you to simulate a device's mechanical functions electronically. You are able to access only functions that a person using the device manually would be able to access. You can use remote access with only one device at a time.</t>
  </si>
  <si>
    <t>Sorcerer; Warlock; Wizard; Cleric (City)</t>
  </si>
  <si>
    <t>Sanctuary</t>
  </si>
  <si>
    <t>You ward a creature within range against attack. Until the spell ends, any creature who targets the warded creature with an attack or a harmful spell must first make a Wisdom saving throw. On a failed save, the creature must choose a new target or lose the attack or spell. This spell doesn't protect the warded creature from area effects, such as the explosion of a fireball.
If the warded creature makes an attack or casts a spell that affects an enemy creature, this spell ends.</t>
  </si>
  <si>
    <t>A small silver mirror</t>
  </si>
  <si>
    <t>Cleric; Paladin (Devotion)</t>
  </si>
  <si>
    <t>Searing Smite</t>
  </si>
  <si>
    <t>The next time you hit a creature with a melee weapon attack during the spell's duration, your weapon flares with white-hot intensity, and the attack deals an extra 1d6 fire damage to the target and causes the target to ignite in flames. At the start of each of its turns until the spell ends, the target must make a Constitution saving throw. On a failed save, it takes 1d6 fire damage. On a successful save, the spell ends. If the target or a creature within 5 feet of it uses an action to put out the flames, or if some other effect douses the flames (such as the target being submerged in water), the spell ends.</t>
  </si>
  <si>
    <t>When you cast this spell using a spell slot of 2nd level or higher, the initial extra damage dealt by the attack increases by 1d6 for each slot above the 1st.</t>
  </si>
  <si>
    <t>1d6 fire</t>
  </si>
  <si>
    <t>An invisible barrier of magical force appears and protects you. Until the start of your next turn, you have a +5 bonus to AC, including against the triggering attack, and you take no damage from magic missile.</t>
  </si>
  <si>
    <t>Shield of Faith</t>
  </si>
  <si>
    <t>A shimmering field appears and surrounds a creature of your choice within range, granting it a +2 bonus to AC for the duration.</t>
  </si>
  <si>
    <t>A small parchment with a bit of holy text written on it</t>
  </si>
  <si>
    <t>Cleric; Cleric (War); Paladin</t>
  </si>
  <si>
    <t>Silent Image</t>
  </si>
  <si>
    <t>You create the image of an object, a creature, or some other visible phenomenon that is no larger than a 15-foot cube. The image appears at a spot within range and lasts for the duration. The image is purely visual, it isn't accompanied by sound, smell, or other sensory effects.
You can use your action to cause the image to move to any spot within range. As the image changes location, you can alter its appearance so that its movements appear natural for the image. For example, if you create an image of a creature and move it, you can alter the image so that it appears to be walking.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t>
  </si>
  <si>
    <t>A bit of fleece</t>
  </si>
  <si>
    <t>Bard; Sorcerer; Wizard; Rogue (Arcane Trickster)</t>
  </si>
  <si>
    <t>Sleep</t>
  </si>
  <si>
    <t>This spell sends creatures into a magical slumber. Roll 5d8, the total is how many hit points of creatures this spell can affect. Creatures within 20 feet of a point you choose within range are affected in ascending order of their current hit points (ignoring unconscious creatures).
Starting with the creature that has the lowest current hit points, each creature affected by this spell falls unconscious until the spell ends, the sleeper takes damage, or someone uses an action to shake or slap the sleeper awake. Subtract each creature's hit points from the total before moving on to the creature with the next lowest hit points. A creature's hit points must be equal to or less than the remaining total for that creature to be affected.
Undead and creatures immune to being charmed aren't affected by this spell.</t>
  </si>
  <si>
    <t>When you cast this spell using a spell slot of 2nd level or higher, roll an additional 2d8 for each slot level above 1st.</t>
  </si>
  <si>
    <t>A pinch of find sand, rose petals, or a cricket</t>
  </si>
  <si>
    <t>Bard; Sorcerer; Warlock (Archfey); Wizard; Rogue (Arcane Trickster)</t>
  </si>
  <si>
    <t>Speak with Animals</t>
  </si>
  <si>
    <t>You gain the ability to comprehend and verbally communicate with beasts for the duration. The knowledge and awareness of many beasts is limited by their intelligence, but at minimum, beasts can give you information about nearby locations and monsters, including whatever they can perceive or have perceived within the past day. You might be able to persuade a beast to perform a small favor for you, at the DM's discretion.</t>
  </si>
  <si>
    <t>Bard; Cleric (Nature); Druid; Paladin (Ancients); Ranger</t>
  </si>
  <si>
    <t>Tasha's Hideous Laughter</t>
  </si>
  <si>
    <t>A creature of your choice that you can see within range perceives everything as hilariously funny and falls into fits of laugher if this spell affects it. The target must succeed on a Wisdom saving throw of fall prone, becoming incapacitated and unable to stand up for the duration. A creature with an Intelligence score of 4 or less isn't affected.
At the end of each of its turns, and each time it takes damage, the target can make another Wisdom saving throw. The target has advantage on the saving throw if it's triggered by damage. On a success, the spell ends.</t>
  </si>
  <si>
    <t>Tiny tarts and a feather that waved in the air</t>
  </si>
  <si>
    <t>Bard; Warlock (Great Old One); Wizard; Rogue (Arcane Trickster)</t>
  </si>
  <si>
    <t>Tenser's Floating Disk</t>
  </si>
  <si>
    <t>This spell creates a circular, horizontal plane of force, 3 feet in diameter and 1 inch thick, that floats 3 feet above the ground in an unoccupied space of your choice that you can see within range. The disk remains for the duration, and can hold up to 500 pounds. If more weight is placed on it, the spell ends, and everything on the disk falls to the ground.
The disk is immobile while you are within 20 feet of it. If you move more than 20 feet away from it, the disk follows you so that it remains within 20 feet of you. It can more across uneven terrain, up or down stairs, slopes and the like, but it can't cross an elevation change of 10 feet or more. For example, the disk can't move across a 10-foot-deep pit, nor could it leave such a pit if it was created at the bottom.
If you move more than 100 feet from the disk (typically because it can't move around an obstacle to follow you), the spell ends.</t>
  </si>
  <si>
    <t>A drop of mercury</t>
  </si>
  <si>
    <t>Thunderous Smite</t>
  </si>
  <si>
    <t>The first time you hit with a melee weapon attack during this spell's duration, your weapon rings with thunder that is audible within 300 feet of you, and the attack deals an extra 2d6 thunder damage to the target. Additionally, if the target is a creature, it must succeed on a Strength saving throw or be pushed 10 feet away from you and knocked prone.</t>
  </si>
  <si>
    <t>2d6 thunder</t>
  </si>
  <si>
    <t>Thunderwave</t>
  </si>
  <si>
    <t>A wave of thunderous force sweeps out from you. Each creature in a 15-foot cube originating from you must make a Constitution saving throw. On a failed save, a creature takes 2d8 thunder damage and is pushed 10 feet away from you. On a successful save, the creature takes half as much damage and isn't pushed.
In addition, unsecured objects that are completely within the area of effect are automatically pushed 10 feet away from you by the spell's effect, and the spell emits a thunderous boom audible out to 300 feet.</t>
  </si>
  <si>
    <t>Self (15' cube)</t>
  </si>
  <si>
    <t>2d8 thunder</t>
  </si>
  <si>
    <t>Bard; Cleric (Tempest); Druid; Sorcerer; Wizard; Fighter (Eldritch Knight)</t>
  </si>
  <si>
    <t>Unseen Servant</t>
  </si>
  <si>
    <t>This spell creates an invisible, mindless, shapeless force that performs simple tasks at your command until the spell ends. The servant springs into existence in an unoccupied space on the ground within range. It has AC 10, 1 hit point, and a Strength of 2, and it can't attack. If it drops to 0 hit points, the spell ends.
Once on each of your turns as a bonus action, you can mentally command the servant to move up to 15 feet and interact with an object. The servant can perform simple tasks that a human servant could do, such as fetching things, cleaning, mending, folding clothes, lighting fires, serving food, and pouring wine. Once you give the command, the servant performs the task to the best of its ability until it completes the task, then waits for your next command.
If you command the servant to perform a task that would move it more than 60 feet away from you, the spell ends.</t>
  </si>
  <si>
    <t>A piece of string and a bit of wood</t>
  </si>
  <si>
    <t>Bard; Warlock; Wizard</t>
  </si>
  <si>
    <t>Witch Bolt</t>
  </si>
  <si>
    <t>A beam of crackling, blue energy lances out toward a creature within range, forming a sustained arc of lightning between you and the target. Make a ranged spell attack against that creature. On a hit, the target takes 1d12 lightning damage, and on each of your turns for the duration, you can use your action to deal 1d12 lightning damage to the target automatically. The spell ends if you use your action to do anything else. The spell also ends if the target is ever outside the spell's range or if it has total cover from you.</t>
  </si>
  <si>
    <t>When you cast this spell using a spell slot of 2nd level or higher, the initial damage increases by 1d12 for each slot level above 1st.</t>
  </si>
  <si>
    <t>1d12 lightning</t>
  </si>
  <si>
    <t>A twig from a tree that has been struck by lightning</t>
  </si>
  <si>
    <t>Sorcerer; Warlock; Wizard; Fighter (Eldritch Knight)</t>
  </si>
  <si>
    <t>Wrathful Smite</t>
  </si>
  <si>
    <t>The next time you hit with a melee weapon attack during this spell's duration, your attack deals an extra 1d6 psychic damage. Additionally, if the target is a creature, it must make a Wisdom saving throw or be frightened of you until the spell ends. As an action, the creature can make a Wisdom check against your spell save DC to steel its resolve and end this spell.</t>
  </si>
  <si>
    <t>1d6 psychic</t>
  </si>
  <si>
    <t>Aganazzar's Scorcher</t>
  </si>
  <si>
    <t>A line of roaring flame 30 feet long and 5 feet wide emanates from you in a direction you choose. Each creature in the line must make a Dexterity saving throw. A creature takes 3d8 fire damage on a failed save, or half as much damage on a successful one.</t>
  </si>
  <si>
    <t>When you cast this spell using a spell slot of 3rd level or higher, the damage increases by 1d8 for each slot level above 2nd.</t>
  </si>
  <si>
    <t>3d8 fire</t>
  </si>
  <si>
    <t>A red dragon's scale</t>
  </si>
  <si>
    <t>Aid</t>
  </si>
  <si>
    <t>Your spell bolsters your allies with toughness and resolve. Choose up to three creatures within range. Each target's hit point maximum and current hit points increase by 5 for the duration.</t>
  </si>
  <si>
    <t>When you cast this spell using a spell slot of 3rd level or higher, a target's hit points increase by an additional 5 for each slot level above 2nd.</t>
  </si>
  <si>
    <t>A tiny strip of white cloth</t>
  </si>
  <si>
    <t>Alter Self</t>
  </si>
  <si>
    <t>You assume a different form. When you cast the spell, choose one of the following options, the effects of which last for the duration of the spell. While the spell lasts, you can end one option as an action to gain the benefits of a different one.
Aquatic Adaptation: You adapt your body to an aquatic environment, sprouting gills, and growing webbing between your fingers. You can breathe underwater and gain a swimming speed equal to your walking speed.
Change Appearance: You transform your appearance. You decide what you look like, including your height, weight, facial features, sound of your voice, hair length, coloration, and distinguishing characteristics, if any. You can make yourself appear as a member of another race, though none of your statistics change. You also don't appear as a creature of a different size than you, and your basic shape stays the same, if you're bipedal, you can't use this spell to become quadrupedal, for instance. At any time for the duration of the spell, you can use your action to change your appearance in this way again.
Natural Weapons: You grow claws, fangs, spines, horns, or a different natural weapon of your choice. Your unarmed strikes deal 1d6 bludgeoning, piercing, or slashing damage, as appropriate to the natural weapon you chose, and you are proficient with you unarmed strikes. Finally, the natural weapon is magic and you have a +1 bonus to the attack and damage rolls you make using it.</t>
  </si>
  <si>
    <t>Animal Messenger</t>
  </si>
  <si>
    <t>By means of this spell, you use an animal to deliver a message. Choose a Tiny beast you can see within range, such as a squirrel, a blue ray, or a bird. You specify a location, which you must have visited, and a recipient who matches a general description, such as a man or woman dressed in the uniform of the town guard or a red-haired dwarf wearing a pointed hat. You also speak a message of up to twenty-five words. The target beast travels for the duration of the spell towards the specified location, covering about 50 miles per 24 hours for a flying messenger or 25 miles for other animals.
When the messenger arrives, it delivers your message to the creature that you described, replicating the sound of your voice. The messenger speaks only to a creature matching the description you gave. If the messenger doesn't reach its destination before the spell ends, the message is lost, and the beast makes its way back to where you cast this spell.</t>
  </si>
  <si>
    <t>If you cast this spell using a spell slot of 3rd level or higher, the duration of the spell increases by 48 hours for each slot level above 2nd.</t>
  </si>
  <si>
    <t>Bard; Druid; Ranger</t>
  </si>
  <si>
    <t>Arcane Hacking (Modern)</t>
  </si>
  <si>
    <t>You gain advantage on all Intelligence checks using hacking tools to break software encryption or online security when using a foreign system. This spell also allows you to break 2nd level and lower protective spells such as arcane lock or glyph of warding by making an Intelligence check using hacking tools against the spell save DC of the spell's caster.</t>
  </si>
  <si>
    <t>When you cast this spell using a spell slot of 3rd level or higher, you can attempt to counteract a spell set to secure the foreign system if the spell's level is equal to or less than the level of the spell slot you used.</t>
  </si>
  <si>
    <t>Hacking tools</t>
  </si>
  <si>
    <t>Arcane Lock</t>
  </si>
  <si>
    <t>You touch a closed door, window, gate, chest, or other entryway, and it becomes locked for the duration. You and the creatures you designate when you cast this spell can open the object normally. You can also set a password that, when spoken within 5 feet of the object, suppresses this spell for 1 minute. Otherwise, it is impassable until it is broken or the spell is dispelled or suppressed. Casting knock on the object suppresses arcane lock for 10 minutes.
While affected by this spell, the object is more difficult to break or force open; the DC to break it or pick any locks on it increases by 10.</t>
  </si>
  <si>
    <t>Dispel</t>
  </si>
  <si>
    <t>Gold dust worth at least 25 gp, which the spell consumes</t>
  </si>
  <si>
    <t>Wizard; Fighter (Eldritch Knight)</t>
  </si>
  <si>
    <t>Augury</t>
  </si>
  <si>
    <t>By casting gem-inlaid sticks, rolling dragon bones, laying out ornate cards, or employing some other divining tool, you receive an omen from an otherworldly entity about the results of a specific course of action that you plan to take within the next 30 minutes. The DM chooses from the following possible omens.
• Weal, for good results
• Woe, for bad results
• Weal and woe, for both good and bad results
• Nothing, for results that aren't especially good or bad
The spell doesn't take into account any possible circumstances that might change the outcome, such as the casting of additional spells or the loss or gain of a companion.
If you cast the spell two or more times before completing your next long rest, there is a cumulative 25 percent chance for each casting after the first that you get a random reading. The DM makes this roll in secret.</t>
  </si>
  <si>
    <t>Specially marked sticks, bones, or similar tokens worth at least 25 gp</t>
  </si>
  <si>
    <t>Cleric; Cleric (Knowledge)</t>
  </si>
  <si>
    <t>Barkskin</t>
  </si>
  <si>
    <t>You touch a willing creature. Until the spell ends, the target's skin has a rough, bark-like appearance, and the target's AC can't be less than 16, regardless of what kind of armor it is wearing.</t>
  </si>
  <si>
    <t>A handful of oak bark</t>
  </si>
  <si>
    <t>Cleric (Nature); Druid; Druid (Forest); Ranger</t>
  </si>
  <si>
    <t>Beast Sense</t>
  </si>
  <si>
    <t>You touch a willing beast. For the duration of the spell, you can use your action to see through the beast's eyes and hear what it hears, and continue to do so until you use your action to return to your normal senses.</t>
  </si>
  <si>
    <t>Blindness/Deafness</t>
  </si>
  <si>
    <t>You can blind or deafen a foe. Choose one creature that you can see within range to make a Constitution saving throw. If it fails, the target is either blinded or deafened (your choice) for the duration. At the end of each of its turns, the target can make a Constitution saving throw. On a success, the spell ends.</t>
  </si>
  <si>
    <t>When you cast this spell using a spell slot of 3rd level or higher, you can target one additional creature for each slot level above 2nd.</t>
  </si>
  <si>
    <t>Bard; Cleric; Cleric (Death); Sorcerer; Warlock (Fiend); Warlock (Undying); Wizard</t>
  </si>
  <si>
    <t>Blur</t>
  </si>
  <si>
    <t>Your body becomes blurred, shifting and wavering to all who can see you. For the duration, any creature has disadvantage on attack rolls against you. An attacker is immune to this effect if it doesn't rely on sight, as with blindsight, or can see through illusions, as with truesight.</t>
  </si>
  <si>
    <t>Druid (Desert); Sorcerer; Wizard; Rogue (Arcane Trickster)</t>
  </si>
  <si>
    <t>Branding Smite</t>
  </si>
  <si>
    <t>The next time you hit a creature with a weapon attack before this spell ends, the weapon gleams with astral radiance as you strike. The attack deals an extra 2d6 radiant damage to the target, which becomes visible if it is invisible, and the target sheds dim light in a 5-foot radius and can't become invisible until the spell ends.</t>
  </si>
  <si>
    <t>When you cast this spell using a spell slot of 3rd level or higher, the extra damage increases by 1d6 for each slot level above 2nd.</t>
  </si>
  <si>
    <t>2d6 radiant</t>
  </si>
  <si>
    <t>Calm Emotions</t>
  </si>
  <si>
    <t>You attempt to suppress strong emotions in a group of people. Each humanoid in a 20-foot-radius sphere centered on a point you choose within range must make a Charisma saving throw a creature can choose to fail this saving throw if it wishes. If a creature fails its saving throw, choose one of the following two effects.
You can suppress any effect causing a target to be charmed or frightened. When this spell ends, any suppressed effect resumes, provided that its duration has not expired in the meantime.
Alternatively, you can make a target indifferent about creatures of your choice that it is hostile toward. This indifference ends if the target is attacked or harmed by a spell or if it witnesses any of its friends being harmed. When the spell ends, the creature becomes hostile again, unless the DM rules otherwise.</t>
  </si>
  <si>
    <t>Bard; Cleric; Warlock (Archfey)</t>
  </si>
  <si>
    <t>Cloud of Daggers</t>
  </si>
  <si>
    <t>You fill the air with spinning daggers in a cube 5 feet on each side, centered on a point you choose within range. A creature takes 4d4 slashing damage when it enters the spell's area for the first time on a turn or starts its turn there.</t>
  </si>
  <si>
    <t>when you cast this spell using a spell slot of 3rd level or higher, the damage increases by 2d4 for each slot level above 2nd.</t>
  </si>
  <si>
    <t>4d4 slashing</t>
  </si>
  <si>
    <t>Slashing</t>
  </si>
  <si>
    <t>A sliver of glass</t>
  </si>
  <si>
    <t>Bard; Sorcerer; Warlock; Wizard</t>
  </si>
  <si>
    <t>Continual Flame</t>
  </si>
  <si>
    <t>A flame, equivalent in brightness to a torch, springs forth from an object that you touch. The effect looks like a regular flame, but it creates no heat and doesn't use oxygen. A continual flame can be covered or hidden but not smothered or quenched.</t>
  </si>
  <si>
    <t>Ruby dust worth 50 gp, which the spell consumes</t>
  </si>
  <si>
    <t>Cleric; Wizard; Fighter (Eldritch Knight)</t>
  </si>
  <si>
    <t>Cordon of Arrows</t>
  </si>
  <si>
    <t>You plant four pieces of nonmagical ammunition - arrows or crossbow bolts - in the ground within range and lay magic upon them to protect an area. Until the spell ends, whenever a creature other than you comes within 30 feet of the ammunition for the first time on a turn or ends its turn there, one piece of ammunition flies up to strike it. The creature must succeed on a Dexterity saving throw or take 1d6 piercing damage. The piece of ammunition is then destroyed. The spell ends when no ammunition remains.
When you cast this spell, you can designate any creatures you choose, and the spell ignores them.</t>
  </si>
  <si>
    <t>When you cast this spell using a spell slot of 3rd level or higher, the amount of ammunition that can be affected increases by two for each slot level above 2nd</t>
  </si>
  <si>
    <t>Four or more arrows or bolts</t>
  </si>
  <si>
    <t>Crown of Madness</t>
  </si>
  <si>
    <t>One humanoid of your choice that you can see within range must succeed on a Wisdom saving throw or become charmed by you for the duration. While the target is charmed in this way, a twisted crown of jagged iron appears on its head, and a madness glows in its eyes.
The charmed target must use its action before moving on each of its turns to make a melee attack against a creature other than itself that you mentally choose. The target can act normally on its turn if you choose no creature or if none are within its reach.
On your subsequent turns, you must use your action to maintain control over the target, or the spell ends. Also, the target can make a Wisdom saving throw at the end of each of its turns. On a success, the spell ends.</t>
  </si>
  <si>
    <t>Bard; Paladin (Oathbreaker); Sorcerer; Warlock; Wizard; Rogue (Arcane Trickster)</t>
  </si>
  <si>
    <t>Darkness</t>
  </si>
  <si>
    <t>Magical darkness spreads from a point you choose within range to fill a 15-foot radius sphere for the duration. The darkness spreads around corners. A creature with darkvision can't see through this darkness, and nonmagical light can't illuminate it.
If the point you choose is on an object you are holding or one that isn't being worn or carried, the darkness emanates from the object and moves with it. Completely covering the source of the darkness with an opaque object, such as a bowl or a helm, blocks the darkness.
If any of this spell's area overlaps with an area of light created by a spell of or lower, the spell that created the light is dispelled.</t>
  </si>
  <si>
    <t>Bat fur and a drop of pitch or piece of coal</t>
  </si>
  <si>
    <t>Druid (Swamp); Paladin (Oathbreaker); Sorcerer; Warlock; Wizard; Fighter (Eldritch Knight)</t>
  </si>
  <si>
    <t>Darkvision</t>
  </si>
  <si>
    <t>You touch a willing creature to grant it the ability to see in the dark. For the duration, that creature has darkvision out to a range of 60 feet.</t>
  </si>
  <si>
    <t>Either a pinch of dried carrot or an agate</t>
  </si>
  <si>
    <t>Detect Thoughts</t>
  </si>
  <si>
    <t>For the duration, you can read the thoughts of certain creatures. When you cast the spell and as your action on each turn until the spell ends, you can focus your mind on any one creature that you can see within 30 feet of you. If the creature you choose has an Intelligence of 3 or lower or doesn't speak any language, the creature is unaffected.
You initially learn the surface thoughts of the creature - what is most on its mind in that moment. As an action, you can either shift your attention to another creature's thoughts or attempt to probe deeper into the same creature's mind. If you probe deeper, the target must make a Wisdom saving throw. If it fails, you gain insight into its reasoning (if any), its emotional state, and something that looms large in its mind (such as something it worries over, loves, or hates). If it succeeds, the spell ends. Either way, the target knows that you are probing into its mind, and unless you shift your attention to another creature's thoughts, the creature can use its action on its turn to make an Intelligence check contested by your Intelligence check if it succeeds, the spell ends.
Questions verbally directed at the target creature naturally shape the course of its thoughts, so this spell is particularly effective as part of an interrogation.
You can also use this spell to detect the presence of thinking creatures you can't see. When you cast the spell or as your action during the duration, you can search for thoughts within 30 feet of you. The spell can penetrate barriers, but 2 feet of rock, 2 inches of any metal other than lead, or a thin sheet of lead blocks you. You can't detect a creature with an Intelligence of 3 or lower or one that doesn't speak any language.
Once you detect the presence of a creature in this way, you can read its thoughts for the rest of the duration as described above, even if you can't see it, but it must still be within range.</t>
  </si>
  <si>
    <t>A copper piece</t>
  </si>
  <si>
    <t>Bard; Sorcerer; Warlock (Great Old One); Wizard</t>
  </si>
  <si>
    <t>Digital Phantom (Modern)</t>
  </si>
  <si>
    <t>This spell works to actively hide your presence within a computer system. For the spell's duration, you and any other users you choose on your local network gain a +10 bonus to Intelligence checks to avoid detection by administrators, knowbots, tracking software, and the like. Whenever you and your chosen users leave any computer system you are working in while this spell is in effect, all trace of your previous presence in that system is erased.</t>
  </si>
  <si>
    <t>A small piece of copper wire</t>
  </si>
  <si>
    <t>Dust Devil</t>
  </si>
  <si>
    <t>Choose an unoccupied 5-foot cube of air that you can see within range. An elemental force that resembles a dust devil appears in the cube and lasts for the spell's duration.
Any creature that ends its turn within 5 feet of the dust devil must make a Strength saving throw. On a failed save, the creature takes 1d8 bludgeoning damage and is pushed 10 feet away. On a successful save, the creature takes half as much damage and isn't pushed.
As a bonus action, you can move the dust devil up to 30 feet in any direction. If the dust devil moves over sand, dust, loose dirt, or small gravel, it sucks up the material and forms a 10-foot-radius cloud of debris around itself that lasts until the start of your next turn. The cloud heavily obscures its area.</t>
  </si>
  <si>
    <t>A pinch of dust</t>
  </si>
  <si>
    <t>Earthbind</t>
  </si>
  <si>
    <t>Choose one creature you can see within range. Yellow strips of magical energy loop around the creature. The target must succeed on a Strength saving throw or its flying speed (if any) is reduced to 0 feet for the spell's duration. An airborne creature affected by this spell descends at 60 feet per round until it reaches the ground or the spell ends.</t>
  </si>
  <si>
    <t>300'</t>
  </si>
  <si>
    <t>Enhance Ability</t>
  </si>
  <si>
    <t>You touch a creature and bestow upon it a magical enhancement. Choose one of the following effects - the target gains the effect until the spell ends.
Bear's Endurance: The target has advantage on Constitution checks. It also gains 2d6 temporary hit points, which are lost when the spell ends.
Bull's Strength: The target has advantage on Strength checks, and his or her carrying capacity doubles.
Cat's Grace: The target has advantage on Dexterity checks. It also doesn't take damage from falling 20 feet or less if it isn't incapacitated.
Eagle's Splendor: The target has advantage on Charisma checks.
Fox's Cunning: The target has advantage on Intelligence checks.
Owl's Wisdom: The target has advantage on Wisdom checks.</t>
  </si>
  <si>
    <t>Fur or a feather from a beast</t>
  </si>
  <si>
    <t>Bard; Cleric; Druid; Sorcerer</t>
  </si>
  <si>
    <t>Enlarge/Reduce</t>
  </si>
  <si>
    <t>You cause a creature or an object you can see within range to grow larger or smaller for the duration. Choose either a creature or an object that is neither worn nor carried. If the target is unwilling, it can make a Constitution saving throw. On a success, the spell has no effect.
If the target is a creature, everything it is wearing and carrying changes size with it. Any item dropped by an affected creature returns to normal size at once.
Enlarge. The target's size doubles in all dimensions, and its weight is multiplied by eight. This growth increases its size by one category - from Medium to Large, for example. If there isn't enough room for the target to double its size, the creature or object attains the maximum possible size in the space available. Until the spell ends, the target also has advantage on Strength checks and Strength saving throws. The target's weapons also grow to match its new size. While these weapons are enlarged, the target's attack with them deal 1d4 extra damage.
Reduce. The target's size is halved in all dimensions, and its weight is reduced to one-eighth of normal. This reduction decreases its size by one category - from Medium to Small, for example. Until the spell ends, the target also has disadvantage on Strength checks and Strength saving throws. The target's weapons also shrink to match its new size. While these weapons are reduced, the target's attacks with them deal 1d4 less damage (this can't reduce the damage below 1).</t>
  </si>
  <si>
    <t>1d4 weapon</t>
  </si>
  <si>
    <t>A pinch of powdered iron</t>
  </si>
  <si>
    <t>Enthrall</t>
  </si>
  <si>
    <t>You weave a distracting string of words, causing creatures of your choice that you can see within range and that can hear you to make a Wisdom saving throw. Any creature that can't be charmed succeeds on this saving throw automatically, and if you or your companions are fighting a creature, it has advantage on the save. On a failed save, the target has disadvantage on Wisdom (Perception) checks made to perceive any creature other than you until the spell ends or until the target can no longer hear you. The spell ends if you are incapacitated or can no longer speak.</t>
  </si>
  <si>
    <t>Bard; Warlock</t>
  </si>
  <si>
    <t>Find Steed</t>
  </si>
  <si>
    <t>You summon a spirit that assumes the form of an unusually intelligent, strong, and loyal steed, creating a long-lasting bond with it. Appearing in an unoccupied space within range, the steed takes on a form that you choose, such as a warhorse, a pony, a camel, an elk, or a mastiff. (Your DM might allow other animals to be summoned as steeds.) The steed has the statistics of the chosen form, though it is a celestial, fey, or fiend (your choice) instead of its normal type. Additionally, if your steed has an Intelligence of 5 or less, its Intelligence becomes 6, and it gains the ability to understand one language of your choice that you speak.
Your steed serves you as a mount, both in combat and out, and you have an instinctive bond with it that allows you to fight as a seamless unit. While mounted on your steed, you can make any spell you cast that targets only you also target your steed.
When the steed drops to 0 hit points, it disappears, leaving behind no physical form. You can also dismiss your steed at any time as an action, causing it to disappear. In either case, casting this spell again summons the same steed, restored to its hit point maximum.
While your steed is within 1 mile of you, you can communicate with it telepathically.
You can't have more than one steed bonded by this spell at a time. As an action, you can release the steed from its bond at any time, causing it to disappear.</t>
  </si>
  <si>
    <t>10 minutes</t>
  </si>
  <si>
    <t>Find Traps</t>
  </si>
  <si>
    <t>You sense the presence of any trap within range that is within line of sight. A trap, for the purpose of this spell, includes anything that would inflict a sudden or unexpected effect you consider harmful or undesirable, which was specifically intended as such by its creator. Thus, the spell would sense an area affected by the alarm spell, a glyph of warding, or a mechanical pit trap, but it would not reveal a natural weakness in the floor, an unstable ceiling, or a hidden sinkhole.
This spell merely reveals that a trap is present. You don't learn the location of each trap, but you do learn the general nature of the danger posed by a trap you sense.</t>
  </si>
  <si>
    <t>Cleric; Druid; Ranger</t>
  </si>
  <si>
    <t>Find Vehicle (Modern)</t>
  </si>
  <si>
    <t>You summon a spirit that assumes the form of a nonmilitary land vehicle of your choice, appearing in an unoccupied space within range. The vehicle has the statistics of a normal vehicle of its sort, though it is celestial, fey, or fiendish (your choice) in origin. The physical characteristics of the vehicle reflect its origin to some degree. For example, a fiendish SUV might be jet black in color, with tinted windows and a sinister-looking front grille.
	You have a supernatural bond with the conjured vehicle that allows you to drive beyond your normal ability. While driving the conjured vehicle, you are considered proficient with vehicles of its type, and you add double your proficiency bonus to ability checks related to driving the vehicle. While driving the vehicle, you can make any spell you cast that targets only you also target the vehicle.
	If the vehicle drops to 0 hit points, it disappears, leaving behind no physical form. You can also dismiss the vehicle at any time as an action, causing it to disappear.
	You can't have more than one vehicle bonded by this spell at a time. As an action, you can release the vehicle from its bond at any time, causing it to disappear.</t>
  </si>
  <si>
    <t>When you cast this spell using a spell slot of 3rd level or higher, you can conjure a nonmilitary water vehicle large enough to carry six Medium creatures. When you cast this spell using a spell slot of 5th level or higher, you can conjure a nonmilitary air vehicle large enough to carry ten Medium creatures. When you cast this spell using a spell slot of 7th level or higher, you can conjure any type of vehicle, subject to the DM's approval.</t>
  </si>
  <si>
    <t>Paladin; Sorcerer; Warlock; Wizard; Cleric (City)</t>
  </si>
  <si>
    <t>Flame Blade</t>
  </si>
  <si>
    <t>You evoke a fiery blade in your free hand. The blade is similar in size and shape to a scimitar, and it lasts for the duration. If you let go of the blade, it disappears, but you can evoke the blade again as a bonus action.
You can use your action to make a melee spell attack with the fiery blade. On a hit, the target takes 3d6 fire damage.
The flaming blade sheds bright light in a 10-foot radius and dim light for an additional 10 feet.</t>
  </si>
  <si>
    <t>When you cast this spell using a spell slot of 4th level or higher, the damage increases by 1d6 for every two slot levels above 2nd.</t>
  </si>
  <si>
    <t>Leaf of sumac</t>
  </si>
  <si>
    <t>Flaming Sphere</t>
  </si>
  <si>
    <t>A 5-foot-diameter sphere of fire appears in an unoccupied space of your choice within range and lasts for the duration. Any creature that ends its turn within 5 feet of the sphere must make a Dexterity saving throw. The creature takes 2d6 fire damage on a failed save, or half as much damage on a successful one.
As a bonus action, you can move the sphere up to 30 feet. If you ram the sphere into a creature, that creature must make the saving throw against the sphere's damage, and the sphere stops moving this turn.
When you move the sphere, you can direct it over barriers up to 5 feet tall and jump it across pits up to 10 feet wide. The sphere ignites flammable objects not being worn or carried, and it sheds bright light in a 20-foot radius and dim light for an additional 20 feet.</t>
  </si>
  <si>
    <t>When you cast this spell using a spell slot of 3rd level or higher, the damage increases by 1d6 for each slot level above 2nd.</t>
  </si>
  <si>
    <t>2d6 fire</t>
  </si>
  <si>
    <t>A bit of tallow, a pinch of brimstone, and a dusting of powdered iron</t>
  </si>
  <si>
    <t>Cleric (Light); Druid; Wizard</t>
  </si>
  <si>
    <t>Gentle Repose</t>
  </si>
  <si>
    <t>You touch a corpse or other remains. For the duration, the target is protected from decay and can't become undead.
The spell also effectively extends the time limit on raising the target from the dead, since days spent under the influence of this spell don't count against the time limit of spells such as raise dead.</t>
  </si>
  <si>
    <t>A pinch of salt and one copper piece placed on each of the corpse's eyes, which must remain there for the duration</t>
  </si>
  <si>
    <t>Cleric; Wizard</t>
  </si>
  <si>
    <t>Gust of Wind</t>
  </si>
  <si>
    <t>A line of strong wind 60 feet long and 10 feet wide blasts from you in a direction you choose for the spell's duration. Each creature that starts its turn in the line must succeed on a Strength saving throw or be pushed 15 feet away from you in a direction following the line.
Any creature in the line must spend 2 feet of movement for every 1 foot it moves when moving closer to you.
The gust disperses gas or vapor, and it extinguishes candles, torches, and similar unprotected flames in the area. It causes protected flames, such as those of lanterns, to dance wildly and has a 50 percent chance to extinguish them.
As a bonus action on each of your turns before the spell ends, you can change the direction in which the line blasts from you.</t>
  </si>
  <si>
    <t>Self (60' line)</t>
  </si>
  <si>
    <t>A legume seed</t>
  </si>
  <si>
    <t>Cleric (Tempest); Druid; Sorcerer; Wizard; Fighter (Eldritch Knight)</t>
  </si>
  <si>
    <t>Heat Metal</t>
  </si>
  <si>
    <t>Choose a manufactured metal object, such as a metal weapon or a suit of heavy or medium metal armor, that you can see within range. You cause the object to glow red-hot. Any creature in physical contact with the object takes 2d8 fire damage when you cast the spell. Until the spell ends, you can use a bonus action on each of your subsequent turns to cause this damage again.
If a creature is holding or wearing the object and takes the damage from it, the creature must succeed on a Constitution saving throw or drop the object if it can. If it doesn't drop the object, it has disadvantage on attack rolls and ability checks until the start of your next turn.</t>
  </si>
  <si>
    <t>When you cast this spell using a spell slot of 3rd level or higher, the damage increases by 1d8 for each slot above 2nd.</t>
  </si>
  <si>
    <t>2d8 fire</t>
  </si>
  <si>
    <t>A piece of iron and a flame</t>
  </si>
  <si>
    <t>Bard; Druid</t>
  </si>
  <si>
    <t>Hold Person</t>
  </si>
  <si>
    <t>Choose a humanoid that you can see within range. The target must succeed on a Wisdom saving throw or be paralyzed for the duration. At the end of each of its turns, the target can make another Wisdom saving throw. On a success, the spell ends on the target.</t>
  </si>
  <si>
    <t>When you cast this spell using a spell slot of 3rd level or higher, you can target on additional humanoid for each slot level above 2nd. The humanoids must be within 30 feet of each other when you target them.</t>
  </si>
  <si>
    <t>A small, straight piece of iron</t>
  </si>
  <si>
    <t>Bard; Cleric; Druid; Druid (Arctic); Paladin (Vengeance); Sorcerer; Warlock; Wizard; Rogue (Arcane Trickster)</t>
  </si>
  <si>
    <t>Invisibility</t>
  </si>
  <si>
    <t>A creature you touch becomes invisible until the spell ends. Anything the target is wearing or carrying is invisible as long as it is on the target's person. The spell ends for a target that attacks or casts a spell.</t>
  </si>
  <si>
    <t>An eyelash encased in gum arabic</t>
  </si>
  <si>
    <t>Bard; Druid (Grassland); Sorcerer; Warlock; Wizard; Rogue (Arcane Trickster)</t>
  </si>
  <si>
    <t>Knock</t>
  </si>
  <si>
    <t>Choose an object that you can see within range. The object can be a door, a box, a chest, a set of manacles, a padlock, or another object that contains a mundane or magical means that prevents access.
A target that is held shut by a mundane lock or that is stuck or barred becomes unlocked, unstuck, or unbarred. If the object has multiple locks, only one of them is unlocked.
If you choose a target that is held shut with arcane lock, that spell is suppressed for 10 minutes, during which time the target can be opened and shut normally.
When you cast the spell, a loud knock, audible from as far away as 300 feet, emanates from the target object.</t>
  </si>
  <si>
    <t>Lesser Restoration</t>
  </si>
  <si>
    <t>You touch a creature and can end either one disease or one condition afflicting it. The condition can be blinded, deafened, paralyzed, or poisoned.</t>
  </si>
  <si>
    <t>Bard; Cleric; Cleric (Life); Druid; Paladin; Paladin (Devotion); Ranger</t>
  </si>
  <si>
    <t>Levitate</t>
  </si>
  <si>
    <t>One creature or object of your choice that you can see within range rises vertically, up to 20 feet, and remains suspended there for the duration. The spell can levitate a target that weighs up to 500 pounds. An unwilling creature that succeeds on a Constitution saving throw is unaffected.
The target can move only by pushing or pulling against a fixed object or surface within reach (such as a wall or a ceiling), which allows it to move as if it were climbing. You can change the target's altitude by up to 20 feet in either direction on your turn. If you are the target, you can move up or down as part of your move. Otherwise, you can use your action to move the target, which must remain within the spell's range.
When the spell ends, the target floats gently to the ground if it is still aloft.</t>
  </si>
  <si>
    <t>Either a small leather loop or a piece of golden wire bent into a cup shape with a long shank on one end</t>
  </si>
  <si>
    <t>Locate Animals or Plants</t>
  </si>
  <si>
    <t>Describe or name a specific kind of beast or plant. Concentrating on the voice of nature in your surroundings, you learn the direction and distance to the closest creature or plant of that kind within 5 miles, if any are present.</t>
  </si>
  <si>
    <t>A bit of fur from a bloodhound</t>
  </si>
  <si>
    <t>Locate Object</t>
  </si>
  <si>
    <t>Describe or name an object that is familiar to you. You sense the direction to the object's location, as long as that object is within 1,000 feet of you. If the object is in motion, you know the direction of its movement.
The spell can locate a specific object known to you, as long as you have seen it up close - within 30 feet - at least once. Alternatively, the spell can locate the nearest object of a particular kind, such as a certain kind of apparel, jewelry, furniture, tool, or weapon.
This spell can't locate an object if any thickness of lead, even a thin sheet, blocks a direct path between you and the object.</t>
  </si>
  <si>
    <t>A forked twig</t>
  </si>
  <si>
    <t>Bard; Cleric; Druid; Paladin; Ranger; Wizard</t>
  </si>
  <si>
    <t>Magic Mouth</t>
  </si>
  <si>
    <t>You implant a message within an object in range, a message that is uttered when a trigger condition is met. Choose an object that you can see and that isn't being worn or carried by another creature. Then speak the message, which must be 25 words or less, though it can be delivered over as long as 10 minutes. Finally, determine the circumstance that will trigger the spell to deliver your message.
When that circumstance occurs, a magical mouth appears on the object and recites the message in your voice and at the same volume you spoke. If the object you chose has a mouth or something that looks like a mouth (for example, the mouth of a statue), the magical mouth appears there so that words appear to come from the object's mouth. When you cast this spell, you can have the spell end after it delivers its message, or it can remain and repeats its message whenever the trigger occurs.
The triggering circumstance can be as general or as detailed as you like, though it must be based on visual or audible conditions that occur within 30 feet of the object. For example, you could instruct the mouth to speak when any creature moves within 30 feet of the object or when a silver bell rings within 30 feet of it.</t>
  </si>
  <si>
    <t>A small bit of honeycomb and jade dust worth at least 10 gp, which the spell consumes</t>
  </si>
  <si>
    <t>Bard; Wizard; Rogue (Arcane Trickster)</t>
  </si>
  <si>
    <t>Magic Weapon</t>
  </si>
  <si>
    <t>You touch a nonmagical weapon. Until the spell ends, that weapon becomes a magic weapon with a +1 bonus to attack rolls and damage rolls.</t>
  </si>
  <si>
    <t>When you cast this spell using a spell slot of 4th level or higher, the bonus increases to +2. When you use a spell slot of 6th level or higher, the bonus increases to +3.</t>
  </si>
  <si>
    <t>+1 weapon</t>
  </si>
  <si>
    <t>Cleric (Arcana); Cleric (War); Paladin; Wizard</t>
  </si>
  <si>
    <t>Maximilian's Earthen Grasp</t>
  </si>
  <si>
    <t>You choose a 5-foot-square unoccupied space on the ground that you can see within range. A Medium hand made from compacted soil rises there and reaches for one creature you can see within 5 feet of it. The target must make a Strength saving throw. On a failed save, the target takes 2d6 bludgeoning damage and is restrained for the spell's duration.
As an action, you can cause the hand to crush the restrained target, who must make a Strength saving throw. It takes 2d6 bludgeoning damage on a failed save, or half as much damage on a successful one.
To break out, the restrained target can make a Strength check against your spell save DC. On a success, the target escapes and is no longer restrained by the hand.
As an action, you can cause the hand to reach for a different creature or to move to a different unoccupied space within range. The hand releases a restrained target if you do either.</t>
  </si>
  <si>
    <t>A miniature hand sculpted from clay</t>
  </si>
  <si>
    <t>Melf's Acid Arrow</t>
  </si>
  <si>
    <t>A shimmering green arrow streaks toward a target within range and bursts in a spray of acid. Make a ranged spell attack against the target. On a hit, the target takes 4d4 acid damage immediately and 2d4 acid damage at the end of its next turn. On a miss, the arrow splashes the target with acid for half as much of the initial damage and no damage at the end of its next turn.</t>
  </si>
  <si>
    <t>When you cast this spell using a spell slot of 3rd level or higher, the damage (both initial and later) increases by 1d4 for each slot level above 2nd.</t>
  </si>
  <si>
    <t>4d4 acid</t>
  </si>
  <si>
    <t>Powdered rhubarb leaf and an adder's stomach</t>
  </si>
  <si>
    <t>Druid (Swamp); Wizard; Fighter (Eldritch Knight)</t>
  </si>
  <si>
    <t>Mirror Image</t>
  </si>
  <si>
    <t>Three illusory duplicates of yourself appear in your space. Until the spell ends, the duplicates move with you and mimic your actions, shifting position so it's impossible to track which image is real. You can use your action to dismiss the illusory duplicates.
Each time a creature targets you with an attack during the spell's duration, roll a d20 to determine whether the attack instead targets one of your duplicates.
If you have three duplicates, you must roll a 6 or higher to change the attack's target to a duplicate. With two duplicates, you must roll an 8 or higher. With one duplicate, you must roll an 11 or higher.
A duplicate's AC equals 10 + your Dexterity modifier. If an attack hits a duplicate, the duplicate is destroyed. A duplicate can be destroyed only by an attack that hits it. It ignores all other damage and effects. The spell ends when all three duplicates are destroyed.
A creature is unaffected by this spell if it can't see, if it relies on senses other than sight, such as blindsight, or if it can perceive illusions as false, as with truesight.</t>
  </si>
  <si>
    <t>Cleric (Trickery); Druid (Coast); Sorcerer; Warlock; Wizard; Rogue (Arcane Trickster)</t>
  </si>
  <si>
    <t>Misty Step</t>
  </si>
  <si>
    <t>Briefly surrounded by silvery mist, you teleport up to 30 feet to an unoccupied space that you can see.</t>
  </si>
  <si>
    <t>Druid (Coast); Paladin (Ancients); Paladin (Vengeance); Sorcerer; Warlock; Wizard</t>
  </si>
  <si>
    <t>Moonbeam</t>
  </si>
  <si>
    <t>A silvery beam of pale light shines down in a 5-foot radius, 40-foot-high cylinder centered on a point within range. Until the spell ends, dim light fills the cylinder.
When a creature enters the spell's area for the first time on a turn or starts its turn there, it is engulfed in ghostly flames that cause searing pain, and it must make a Constitution saving throw. It takes 2d10 radiant damage on a failed save, or half as much damage on a successful one.
A shapechanger makes its saving throw with disadvantage. If it fails, it also instantly reverts to its original form and can't assume a different form until it leaves the spell's light.
On each of your turns after you cast this spell, you can use an action to move the beam 60 feet in any direction.</t>
  </si>
  <si>
    <t>When you cast this spell using a spell slot of 3rd level or higher, the damage increases by 1d10 for each slot level above 2nd.</t>
  </si>
  <si>
    <t>2d10 radiant</t>
  </si>
  <si>
    <t>Several seeds of any moonseed plant and a piece of opalescent feldspar</t>
  </si>
  <si>
    <t>Druid; Paladin (Ancients)</t>
  </si>
  <si>
    <t>Nystul's Magic Aura</t>
  </si>
  <si>
    <t>You place an illusion on a creature or an object you touch so that divination spells reveal false information about it. The target can be a willing creature or an object that isn't being carried or worn by another creature.
When you cast the spell, choose one or both of the following effects. The effect lasts for the duration. If you cast this spell on the same creature or object every day for 30 days, placing the same effect on it each time, the illusion lasts until it is dispelled.
False Aura: You change the way the target appears to spells and magical effects, such as detect magic, that detect magical auras. You can make a nonmagical object appear magical, a magical object appear nonmagical, or change the object's magical aura so that it appears to belong to a specific school of magic that you choose. When you use this effect on an object, you can make the false magic apparent to any creature that handles the item.
Mask: You change the way the target appears to spells and magical effects that detect creature types, such as a paladin's Divine Sense or the trigger of a symbol spell. You choose a creature type and other spells and magical effects treat the target as if it were a creature of that type or of that alignment.</t>
  </si>
  <si>
    <t>A small square of silk</t>
  </si>
  <si>
    <t>Cleric (Arcana); Wizard; Rogue (Arcane Trickster)</t>
  </si>
  <si>
    <t>Pass Without Trace</t>
  </si>
  <si>
    <t>A veil of shadows and silence radiates from you, masking you and your companions from detection. For the duration, each creature you choose within 30 feet of you (including you) has a +10 bonus to Dexterity (Stealth) checks and can't be tracked except by magical means. A creature that receives this bonus leaves behind no tracks or other traces of its passage.</t>
  </si>
  <si>
    <t>Ashes from a burned leaf of mistletoe and a sprig of spruce</t>
  </si>
  <si>
    <t>Cleric (Trickery); Druid; Druid (Grassland); Ranger</t>
  </si>
  <si>
    <t>Phantasmal Force</t>
  </si>
  <si>
    <t>You craft an illusion that takes root in the mind of a creature that you can see within range. The target must make an Intelligence saving throw. On a failed save, you create a phantasmal object, creature, or other visible phenomenon of your choice that is no larger than a 10-foot cube and that is perceivable only to the target for the duration. This spell has no effect on undead or constructs.
The phantasm includes sound, temperature, and other stimuli, also evident only to the creature.
The target can use its action to examine the phantasm with an Intelligence (Investigation) check against your spell save DC. If the check succeeds, the target realizes that the phantasm is an illusion, and the spell ends.
While a target is affected by the spell, the target treats the phantasm as if it were real. The target rationalizes any illogical outcomes from interacting with the phantasm. For example, a target attempting to walk across a phantasmal bridge that spans a chasm falls once it steps onto the bridge. If the target survives the fall, it still believes that the bridge exists and comes up with some other explanation for its fall - it was pushed, it slipped, or a strong wind might have knocked it off.
An affected target is so convinced of the phantasm's reality that it can even take damage from the illusion. A phantasm created to appear as a creature can attack the target. Similarly, a phantasm created to appear as fire, a pool of acid, or lava can burn the target. Each round on your turn, the phantasm can deal 1d6 psychic damage to the target if it is in the phantasm's area or within 5 feet of the phantasm, provided that the illusion is of a creature or hazard that could logically deal damage, such as by attacking. The target perceives the damage as a type appropriate to the illusion.</t>
  </si>
  <si>
    <t>INT</t>
  </si>
  <si>
    <t>Bard; Sorcerer; Warlock (Archfey); Warlock (Great Old One); Wizard; Rogue (Arcane Trickster)</t>
  </si>
  <si>
    <t>Prayer of Healing</t>
  </si>
  <si>
    <t>Up to six creatures of your choice that you can see within range each regain hit points equal to 2d8 + your spellcasting ability modifier. This spell has no effect on undead or constructs.</t>
  </si>
  <si>
    <t>When you cast this spell using a spell slot of 3rd level or higher, the healing increases by 1d8 for each slot level above 2nd.</t>
  </si>
  <si>
    <t>Protection from Poison</t>
  </si>
  <si>
    <t>You touch a creature. If it is poisoned, you neutralize the poison. If more than one poison afflicts the target, you neutralize on poison that you know is present, or you neutralize one at random.
For the duration, the target has advantage on saving throws against being poisoned, and it has resistance to poison damage.</t>
  </si>
  <si>
    <t>Pyrotechnics</t>
  </si>
  <si>
    <t>Choose an area of flame that you can see and that can fit within a 5-foot cube within range. You can extinguish the fire in that area, and you create either fireworks or smoke.
Fireworks: The target explodes with a dazzling display of colors. Each creature within 10 feet of the target must succeed on a Constitution saving throw or become blinded until the end of your next turn.
Smoke: Thick black smoke spreads out from the target in a 20-foot radius, moving around corners. The area of the smoke is heavily obscured. The smoke persists for 1 minute or until a strong wind disperses it.</t>
  </si>
  <si>
    <t>Ray of Enfeeblement</t>
  </si>
  <si>
    <t>A black beam of enervating energy springs from your finger toward a creature within range. Make a ranged spell attack against the target. On a hit, the target deals only half damage with weapon attacks that use Strength until the spell ends.
At the end of each of the target's turns, it can make a Constitution saving throw against the spell. On a success, the spell ends.</t>
  </si>
  <si>
    <t>Cleric (Death); Warlock; Wizard</t>
  </si>
  <si>
    <t>Rope Trick</t>
  </si>
  <si>
    <t>You touch a length of rope that is up to 60 feet long. One end of the rope then rises into the air until the whole rope hangs perpendicular to the ground. At the upper end of the rope, an invisible entrance opens to an extradimensional space that lasts until the spell ends.
The extradimensional space can be reached by climbing to the top of the rope. The space can hold as many as eight Medium or smaller creatures. The rope can be pulled into the space, making the rope disappear from view outside the space.
Attacks and spells can't cross through the entrance into or out of the extradimensional space, but those inside can see out of it as if through a 3-foot-by-5-foot window centered on the rope.
Anything inside the extradimensional space drops out when the spell ends.</t>
  </si>
  <si>
    <t>Powdered corn extract and a twisted loop of parchment</t>
  </si>
  <si>
    <t>Scorching Ray</t>
  </si>
  <si>
    <t>You create three rays of fire and hurl them at targets within range. You can hurl them at one target or several.
Make a ranged spell attack for each ray. On a hit, the target takes 2d6 fire damage.</t>
  </si>
  <si>
    <t>When you cast this spell using a spell slot of 3rd level or higher, you create one additional ray for each slot level above 2nd.</t>
  </si>
  <si>
    <t>See Invisibility</t>
  </si>
  <si>
    <t>For the duration, you see invisible creatures and objects as if they were visible, and you can see into the Ethereal Plane. Ethereal creatures and objects appear ghostly and translucent.</t>
  </si>
  <si>
    <t>A pinch of Talc and a small sprinkling of powdered silver</t>
  </si>
  <si>
    <t>Shatter</t>
  </si>
  <si>
    <t>A sudden loud ringing noise, painfully intense, erupts from a point of your choice within range. Each creature in a 10-foot-radius sphere centered on that point must make a Constitution saving throw. A creature takes 3d8 thunder damage on a failed save, or half as much damage on a successful one. A creature made of inorganic material such as stone, crystal, or metal has disadvantage on this saving throw.
A nonmagical object that isn't being worn or carried also takes the damage if it's in the spell's area.</t>
  </si>
  <si>
    <t>When you cast this spell using a spell slot of or higher, the damage increases by 1d8 for each slot level above 2nd.</t>
  </si>
  <si>
    <t>3d8 thunder</t>
  </si>
  <si>
    <t>A chip of mica</t>
  </si>
  <si>
    <t>Bard; Cleric (Tempest); Sorcerer; Warlock; Wizard; Fighter (Eldritch Knight)</t>
  </si>
  <si>
    <t>Silence</t>
  </si>
  <si>
    <t>For the duration, no sound can be created within or pass through a 20-foot-radius sphere centered on a point you choose within range. Any creature or object entirely inside the sphere is immune to thunder damage, and creatures are deafened while entirely inside it. Casting a spell that includes a verbal component is impossible there.</t>
  </si>
  <si>
    <t>Bard; Cleric; Druid (Desert); Ranger; Warlock (Undying)</t>
  </si>
  <si>
    <t>Skywrite</t>
  </si>
  <si>
    <t>You cause up to ten words to form in a part of the sky you can see. The words appear to be made of cloud and remain in place for the spell's duration. The words dissipate when the spell ends. A strong wind can disperse the clouds and end the spell early.</t>
  </si>
  <si>
    <t>Sight</t>
  </si>
  <si>
    <t>Bard; Druid; Wizard</t>
  </si>
  <si>
    <t>Snilloc's Snowball Swarm</t>
  </si>
  <si>
    <t>A flurry of magic snowballs erupts from a point you choose within range. Each creature in a 5-foot-radius sphere centered on that point must make a Dexterity saving throw. A creature takes 3d6 cold damage on a failed save, or half as much damage on a successful one.</t>
  </si>
  <si>
    <t>3d6 cold</t>
  </si>
  <si>
    <t>A piece of ice or a small white rock chip</t>
  </si>
  <si>
    <t>Spider Climb</t>
  </si>
  <si>
    <t>Until the spell ends, one willing creature you touch gains the ability to move up, down, and across vertical surfaces and upside down along ceilings, while leaving its hands free. The target also gains a climbing speed equal to its walking speed.</t>
  </si>
  <si>
    <t>A drop of bitumen and a spider</t>
  </si>
  <si>
    <t>Druid (Forest); Druid (Mountain); Druid (Underdark); Sorcerer; Warlock; Wizard</t>
  </si>
  <si>
    <t>Spike Growth</t>
  </si>
  <si>
    <t>The ground in a 20-foot radius centered on a point within range twists and sprouts hard spikes and thorns. The area becomes difficult terrain for the duration. When a creature moves into or within the area, it takes 2d4 piercing damage for every 5 feet it travels.
The transformation of the ground is camouflaged to look natural. Any creature that can't see the area at the time the spell is case must make a Wisdom (Perception) check against your spell save DC to recognize the terrain as hazardous before entering it.</t>
  </si>
  <si>
    <t>2d4 piercing</t>
  </si>
  <si>
    <t>Seven sharp thorns or seven small twigs, each sharpened to a point</t>
  </si>
  <si>
    <t>Cleric (Nature); Druid; Druid (Arctic); Druid (Mountain); Ranger</t>
  </si>
  <si>
    <t>Spiritual Weapon</t>
  </si>
  <si>
    <t>You create a floating, spectral weapon within range that lasts for the duration or until you cast this spell again. When you cast the spell, you can make a melee spell attack against a creature within 5 feet of the weapon. On a hit, the target takes force damage equal to 1d8 + your spellcasting ability modifier.
As a bonus action on your turn, you can move the weapon up to 20 feet and repeat the attack against a creature within 5 feet of it.
The weapon can take whatever form you choose. Clerics of deities who are associated with a particular weapon (as St. Cuthbert is known for his mace and Thor for his hammer) make this spell's effect resemble that weapon.</t>
  </si>
  <si>
    <t>When you cast this spell using a spell slot 3rd level of or higher, the damage increases by 1d8 for every two slot levels above the 2nd.</t>
  </si>
  <si>
    <t>+1d8+WIS force</t>
  </si>
  <si>
    <t>Cleric; Cleric (Life); Cleric (War)</t>
  </si>
  <si>
    <t>Suggestion</t>
  </si>
  <si>
    <t>You suggest a course of activity (limited to a sentence or two) and magically influence a creature you can see within range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ends the spell.
The target must make a Wisdom saving throw. On a failed save, it purses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knight give her warhorse to the first beggar she meets. If the condition isn't met before the spell expires, the activity isn't preformed.
If you or any of your companions damage the target, the spell ends.</t>
  </si>
  <si>
    <t>A snake's tongue and either a bit of honeycomb or a drop of sweet oil</t>
  </si>
  <si>
    <t>Bard; Cleric (Knowledge); Sorcerer; Warlock; Wizard; Rogue (Arcane Trickster)</t>
  </si>
  <si>
    <t>Warding Bond</t>
  </si>
  <si>
    <t>This spell wards a willing creature you touch and creates a mystic connection between you and the target until the spell ends. While the target is within 60 feet of you, it gains a +1 bonus to AC and saving throws, and it has resistance to all damage. Also, each time it takes damage, you take the same amount of damage.
The spell ends if you drop to 0 hit points or if you and the target become separated by more than 60 feet. It also ends if the spell is cast again on either of the connected creatures. You can also dismiss the spell as an action.</t>
  </si>
  <si>
    <t>A pair of platinum rings worth at least 50 gp each, which you and target must wear for the duration</t>
  </si>
  <si>
    <t>Cleric; Paladin (Crown)</t>
  </si>
  <si>
    <t>Warding Wind</t>
  </si>
  <si>
    <t>A strong wind (20 miles per hour) blows around you in a 10-foot radius and moves with you, remaining centered on you. The wind lasts for the spell's duration.
The wind has the following effects.
• It deafens you and other creatures in its area.
• It extinguishes unprotected flames in its area that are torch-sized or smaller.
• The area is difficult terrain for creatures other than you.
• The attack rolls of ranged weapon attacks have disadvantage if they pass in or out of the wind.
• It hedges out vapor, gas, and fog that can be dispersed by strong wind.</t>
  </si>
  <si>
    <t>Bard; Druid; Sorcerer</t>
  </si>
  <si>
    <t>Web</t>
  </si>
  <si>
    <t>You conjure a mass of thick, sticky webbing at a point of your choice within range. The webs fill a 20-foot cube from that point for the duration. The webs are difficult terrain and lightly obscure their area.
If the webs aren't anchored between two solid masses (such as walls or trees) or layered across a floor, wall, or ceiling, the conjured web collapses on itself, and the spell ends at the start of your next turn. Webs layered over a flat surface have a depth of 5 feet.
Each creature that starts its turn in the webs or that enters them during its turn must make a Dexterity saving throw. On a failed save, the creature is restrained as long as it remains in the webs or until it breaks free.
A creature restrained by the webs can use its actions to make a Strength check against your spell save DC. If it succeeds, it is no longer restrained.
The webs are flammable. Any 5-foot cube of webs exposed to fire burns away in 1 round, dealing 2d4 fire damage to any creature that starts its turn in the fire.</t>
  </si>
  <si>
    <t>2d4 fire</t>
  </si>
  <si>
    <t>A bit of spider web</t>
  </si>
  <si>
    <t>Druid (Underdark); Sorcerer; Wizard</t>
  </si>
  <si>
    <t>Zone of Truth</t>
  </si>
  <si>
    <t>You create a magical zone that guards against deception in a 15-foot-radius sphere centered on a point of your choice within range. Until the spell ends, a creature that enters the spell's area for the first time on a turn or starts its turn there must make a Charisma saving throw. On a failed save, a creature can't speak a deliberate lie while in the radius. You know whether each creature succeeds or fails on its saving throw.
An affected creature is aware of the spell and can thus avoid answering questions to which it would normally respond with a lie. Such creatures can be evasive in its answers as long as it remains within the boundaries of the truth.</t>
  </si>
  <si>
    <t>Bard; Cleric; Paladin; Paladin (Devotion); Paladin (Crown)</t>
  </si>
  <si>
    <t>Animate Dead</t>
  </si>
  <si>
    <t>This spell creates an undead servant. Choose a pile of bones or a corpse of a Medium or Small humanoid within range. Your spell imbues the target with a foul mimicry of life, raising it as an undead creature. The target becomes a skeleton if you chose bones or a zombie if you chose a corpse (the DM has the creature's game statistics).
On each of your turns, you can use a bonus action to mentally command any creature you made with this spell if the creature is within 60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you've given it. To maintain the control of the creature for another 24 hours, you must cast this spell on the creature again before the current 24-hour period ends. This use of the spell reasserts your control over up to four creatures you have animated with this spell, rather than animating a new one.</t>
  </si>
  <si>
    <t>When you cast this spell using a spell slot of 4th level or higher, you animate or reassert control over two additional undead creatures for each slot above 3rd. Each of the creatures must come from a different corpse or pile of bones.</t>
  </si>
  <si>
    <t>A drop of blood, a piece of flesh, and a pinch of bone dust</t>
  </si>
  <si>
    <t>Cleric; Cleric (Death); Paladin (Oathbreaker); Wizard</t>
  </si>
  <si>
    <t>Aura of Vitality</t>
  </si>
  <si>
    <t>Healing energy radiates from you in an aura with a 30-foot radius. Until the spell ends, the aura moves with you, centered on you. You can use a bonus action to cause one creature in the aura (including you) to regain 2d6 hit points.</t>
  </si>
  <si>
    <t>Self (30' r.)</t>
  </si>
  <si>
    <t>Beacon of Hope</t>
  </si>
  <si>
    <t>This spell bestows hope and vitality. Choose any number of creatures within range. For the duration, each target has advantage on Wisdom saving throws and death saving throws, and regains the maximum number of hit points possible from any healing.</t>
  </si>
  <si>
    <t>Cleric; Cleric (Life); Paladin (Devotion)</t>
  </si>
  <si>
    <t>Bestow Curse</t>
  </si>
  <si>
    <t>You touch a creature, and that creature must succeed on a Wisdom saving throw or become cursed for the duration of the spell. When you cast this spell, choose the nature of the curse from the following options.
• Choose one ability score. While cursed, the target has disadvantage on ability checks and saving throws made with that ability score.
• While cursed, the target has disadvantage on attack rolls against you.
• While cursed, the target must make a Wisdom saving throw at the start of each of its turns. If it fails, it wastes its action that turn doing nothing.
• While the target is cursed, your attacks and spells deal an extra 1d8 necrotic damage to the target.
A remove curse spell ends this effect. At the DM's option, you may choose an alternative curse effect, but it should be no more powerful than those described above. The DM has final say on such a curse's effect.</t>
  </si>
  <si>
    <t>If you cast this spell using a spell slot of 4th level or higher, the duration is concentration, up to 10 minutes. If you use a spell slot of 5th level or higher, the duration is 8 hours. If you use a spell slot of 7th level or higher, the duration is 24 hours. If you use a 9th level spell slot, the spell lasts until it is dispelled. Using a spell slot of 5th level or higher grants a duration that doesn't require concentration.</t>
  </si>
  <si>
    <t>Bard; Cleric; Paladin (Oathbreaker); Wizard</t>
  </si>
  <si>
    <t>Blinding Smite</t>
  </si>
  <si>
    <t>The next time you hit a creature with a melee weapon attack during this spell's duration, you weapon flares with a bright light, and the attack deals an extra 3d8 radiant damage to the target. Additionally, the target must succeed on a Constitution saving throw or be blinded until the spell ends.
A creature blinded by this spell makes another Constitution saving throw at the end of each of its turns. On a successful save, it is no longer blinded.</t>
  </si>
  <si>
    <t>3d8 radiant</t>
  </si>
  <si>
    <t>Blink</t>
  </si>
  <si>
    <t>Roll a d20 at the end of each of your turns for the duration of the spell. On a roll of 11 or higher, you vanish from your current plane of existence and appear in the Ethereal Plane (the spell fails and the casting is wasted if you were already on that plane). At the start of you next turn, and when the spell ends if you are on the Ethereal Plane, you return to an unoccupied space of your choice that you can see within 10 feet of the space you vanished from. If no unoccupied space is available within that range, you appear in the nearest unoccupied space (chosen at random if more than one space is equally near). You can dismiss this spell as an action.
While on the Ethereal Plane, you can see and hear the plane you originated from, which is cast in shades of gray, and you can't see anything more than 60 feet away. You can only affect and be affected by other creatures on the Ethereal Plane. Creature that aren't there can't perceive you or interact with you, unless they have the ability to do so.</t>
  </si>
  <si>
    <t>Cleric (Trickery); Sorcerer; Warlock (Archfey); Wizard</t>
  </si>
  <si>
    <t>Call Lightning</t>
  </si>
  <si>
    <t>A storm cloud appears in the shape of a cylinder that is 10 feet tall with a 60-foot radius, centered on a point you can see 100 feet directly above you. The spell fails if you can't see a point in the air where the storm cloud could appear (for example, if you are in a room that can't accommodate the cloud).
When you cast the spell, choose a point you can see within range. A bolt of lightning flashes down from the cloud to that point. Each creature within 5 feet of that point must make a Dexterity saving throw. A creature takes 3d10 lightning damage on a failed save, or half as much damage on a successful one. On each of your turns until the spell ends, you can use your action to call down lightning in this way again, targeting the same point or a different one.</t>
  </si>
  <si>
    <t>If you are outdoors in stormy conditions when you cast this spell, the spell gives you control over the existing storm instead of creating a new one. Under such conditions, the spell's damage increases by 1d10.
 When you cast this spell using a spell slot of 4th level or higher level, the damage increases by 1d10 for each slot level above 3rd.</t>
  </si>
  <si>
    <t>3d10 lightning</t>
  </si>
  <si>
    <t>Cleric (Tempest); Druid; Druid (Forest)</t>
  </si>
  <si>
    <t>Clairvoyance</t>
  </si>
  <si>
    <t>You create an invisible sensor within range in a location familiar to you (a place you have visited or seen before) or in an obvious location that is unfamiliar to you (such as behind a door, around a corner, or in a grove of trees). The sensor remains in place for the duration, and it can't be attacked or otherwise interacted with.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When you cast the spell, you choose seeing or hearing. You can use the chosen sense through the sensor as if you were in its space. As your action, you can switch between seeing and hearing. A creature that can see the sensor (such as a creature benefitting from see invisibility or truesight) sees a luminous, intangible orb about the size of your fist.
A creature that can see the sensor (such as a creature benefitting from see invisibility or truesight) sees a luminous, intangible orb about the size of your fist.</t>
  </si>
  <si>
    <t>1 mile</t>
  </si>
  <si>
    <t>A focus worth at least 100 gp, either a jeweled horn for hearing or a glass eye for scrying</t>
  </si>
  <si>
    <t>Bard; Cleric; Sorcerer; Warlock (Great Old One); Wizard</t>
  </si>
  <si>
    <t>Conjure Animals</t>
  </si>
  <si>
    <t>You summon fey spirits that take the form of beasts and appear in unoccupied spaces that you can see within range. Choose one of the following options for what appears.
• One beast of challenge rating 2 or lower
• Two beasts of challenge rating 1 or lower
• Four beasts of challenge rating 1/2 or lower
• Eight beasts of challenge rating 1/4 or lower
Each beast is also considered fey, and it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</si>
  <si>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5th-level slot, three times as many with a 7th-level slot, and four times as many with a 9th-level slot.</t>
  </si>
  <si>
    <t>Conjure Barrage</t>
  </si>
  <si>
    <t>You throw a nonmagical weapon or fire a piece of nonmagical ammunition into the air to create a cone of identical weapons that shoot forward and then disappear. Each creature in a 60-foot cone must succeed on a Dexterity saving throw. A creature takes 3d8 damage on a failed save, or half as much damage on a successful one. The damage type is the same as that of the weapon or ammunition used as a component.</t>
  </si>
  <si>
    <t>Self (60' cone)</t>
  </si>
  <si>
    <t>3d8 weapon</t>
  </si>
  <si>
    <t>One piece of ammunition or a thrown weapon</t>
  </si>
  <si>
    <t>Counterspell</t>
  </si>
  <si>
    <t>You attempt to interrupt a creature in the process of casting a spell. If the creature is casting a spell of 3rd level or lower, its spell fails and has no effect. If it is casting a spell of 4th level or higher, make an ability check using your spellcasting ability. The DC equals 10 + the spell's level. On a success, the creature's spell fails and has no effect.
At Higher Level. When you cast this spell using a spell slot of 4th level or higher, the interrupted spell has no effect if its level is less than or equal to the level of the spell slot you used.</t>
  </si>
  <si>
    <t>Create Food and Water</t>
  </si>
  <si>
    <t>You create 45 pounds of food and 30 gallons of water on the ground or in containers within range, enough to sustain up to fifteen humanoids or five steeds for 24 hours. The food is bland but nourishing, and spoils if uneaten after 24 hours. The water is clean and doesn't go bad.</t>
  </si>
  <si>
    <t>Cleric; Druid (Desert); Paladin</t>
  </si>
  <si>
    <t>Crusader's Mantle</t>
  </si>
  <si>
    <t>Holy power radiates from you in an aura with a 30-foot radius, awakening boldness in friendly creatures. Until the spell ends, the aura moves with you, centered on you. While in the aura, each non-hostile creature in the aura (including you) deals an extra 1d4 radiant damage when it hits with a weapon attack.</t>
  </si>
  <si>
    <t>Daylight</t>
  </si>
  <si>
    <t>A 60-foot-radius sphere of light spreads out from a point you choose within range. The sphere is bright light and sheds dim light for an additional 60 feet.
If you chose a point on an object you are holding or one that isn't being worn or carried, the light shines from the object with and moves with it. Completely covering the affected object with an opaque object, such as a bowl or a helm, blocks the light.
If any of this spell's area overlaps with an area of darkness created by a spell of or lower, the spell that created the darkness is dispelled.</t>
  </si>
  <si>
    <t>Cleric; Cleric (Light); Druid; Druid (Grassland); Paladin; Ranger; Sorcerer</t>
  </si>
  <si>
    <t>Dispel Magic</t>
  </si>
  <si>
    <t>Choose any creature, object, or magical effect within range. Any spell of 3rd level or lower on the target ends. For each spell of or higher on the target, make an ability check using your spellcasting ability. The DC equals 10 + the spell's level. On a successful check, the spell ends.</t>
  </si>
  <si>
    <t>When you cast this spell using a spell slot of 4th level or higher, you automatically end the effects of a spell on the target if the spell's level is equal to or less than the level of the spell slot you used.</t>
  </si>
  <si>
    <t>Bard; Cleric; Cleric (Arcana); Cleric (Trickery); Druid; Paladin; Paladin (Devotion); Sorcerer; Warlock; Wizard; Fighter (Eldritch Knight)</t>
  </si>
  <si>
    <t>Elemental Weapon</t>
  </si>
  <si>
    <t>A nonmagical weapon you touch becomes a magic weapon. Choose one of the following damage types - acid, cold, fire, lightning, or thunder. For the duration, the weapon has a +1 bonus to attack rolls and deals an extra 1d4 damage of the chosen type when it hits.</t>
  </si>
  <si>
    <t>When you cast this spell using a spell slot of 5th or 6th level, the bonus to attack rolls increases to +2 and the extra damage increases to 2d4. When you use a spell slot of 7th level or higher, the bonus increases to +3 and the extra damage increases to 3d4.</t>
  </si>
  <si>
    <t>+1d4 element of choice</t>
  </si>
  <si>
    <t>Erupting Earth</t>
  </si>
  <si>
    <t>Choose a point you can see on the ground within range. A fountain of churned earth and stone erupts in a 20-foot cube centered on that point. Each creature in that area must make a Dexterity saving throw. A creature takes 3d12 bludgeoning damage on a failed save, or half as much damage on a successful one. Additionally, the ground in that area becomes difficult terrain until cleared away. Each 5-foot-square portion of the area requires at least 1 minute to clear by hand.</t>
  </si>
  <si>
    <t>When you cast this spell using a spell slot of 3rd level or higher, the damage increases by 1d12 for each slot level above 2nd.</t>
  </si>
  <si>
    <t>3d12 bludgeoning</t>
  </si>
  <si>
    <t>A piece of obsidian</t>
  </si>
  <si>
    <t>Fear</t>
  </si>
  <si>
    <t>You project a phantasmal image of a creature's worst fears. Each creature in a 30-foot cone must succeed on a Wisdom saving throw or drop whatever it is holding and become frightened for the duration.
While frightened by this spell, a creature must take the Dash action and move away from you by the safest available route on each of its turns, unless there is nowhere to move. If the creature ends its turn in a location where it doesn't have line of sight to you, the creature can make a Wisdom saving throw. On a successful save, the spell ends for that creature.</t>
  </si>
  <si>
    <t>Self (30' cone)</t>
  </si>
  <si>
    <t>Bard; Sorcerer; Warlock; Wizard; Rogue (Arcane Trickster)</t>
  </si>
  <si>
    <t>Feign Death</t>
  </si>
  <si>
    <t>You touch a willing creature and put it into a cataleptic state that is indistinguishable from death.
For the spell's duration, or until you use an action to touch the target and dismiss the spell, the target appears dead to all outward inspection and to spells used to determine the target's status. The target is blinded and incapacitated, and its speed drops to 0. The target has resistance to all damage except psychic damage. If the target is diseased or poisoned when you cast the spell, or becomes diseased or poisoned while under the spell's effect, the disease and poison have no effect until the spell ends.</t>
  </si>
  <si>
    <t>A pinch of graveyard dirt</t>
  </si>
  <si>
    <t>Bard; Cleric; Druid; Warlock (Undying); Wizard</t>
  </si>
  <si>
    <t>Fireball</t>
  </si>
  <si>
    <t>A bright streak flashes from your pointing finger to a point you choose within range then blossoms with a low roar into an explosion of flame. Each creature in a 20-foot radius must make a Dexterity saving throw. A target takes 8d6 fire damage on a failed save, or half as much damage on a successful one.
The fire spreads around corners. It ignites flammable objects in the area that aren't being worn or carried.</t>
  </si>
  <si>
    <t>When you cast this spell using a spell slot of 4th level or higher, the damage increases by 1d6 for each slot level above 3rd.</t>
  </si>
  <si>
    <t>8d6 fire</t>
  </si>
  <si>
    <t>A tiny ball of bat guano and sulfur</t>
  </si>
  <si>
    <t>Flame Arrows</t>
  </si>
  <si>
    <t>You touch a quiver containing arrows or bolts. When a target is hit by a ranged weapon attack using a piece of ammunition drawn from the quiver, the target takes an extra 1d6 fire damage. The spell's magic ends on the piece of ammunition when it hits or misses, and the spell ends when twelve pieces of ammunition have been drawn from the quiver.</t>
  </si>
  <si>
    <t>When you cast this spell using a spell slot of 4th level or higher, the number of pieces of ammunition you can affect with this spell increases by two for each slot level above 3rd.</t>
  </si>
  <si>
    <t>Fly</t>
  </si>
  <si>
    <t>You touch a willing creature. The target gains a flying speed of 60 feet for the duration. When the spell ends, the target falls if it is still aloft, unless it can stop the fall.</t>
  </si>
  <si>
    <t>When you cast this spell using a spell slot of 4th level or higher, you can target one additional creature for each slot level above 3rd.</t>
  </si>
  <si>
    <t>A wing feather from any bird</t>
  </si>
  <si>
    <t>Gaseous Form</t>
  </si>
  <si>
    <t>You transform a willing creature you touch, along with everything it's wearing and carrying, into a misty cloud for the duration. The spell ends if the creature drops to 0 hit points. An incorporeal creature isn't affected.
While in this form, the target's only method of movement is a flying speed of 10 feet. The target can enter and occupy the space of another creature. The target has resistance to nonmagical damage, and it has advantage on Strength, Dexterity, and Constitution saving throws. The target can pass through small holes, narrow openings, and even mere cracks, though it treats liquids as though they were solid surfaces. The target can't fall and remains hovering in the air even when stunned or otherwise incapacitated.
While in the form of a misty cloud, the target can't talk or manipulate objects, and any objects it was carrying or holding can't be dropped, used, or otherwise interacted with. The target can't attack or cast spells.</t>
  </si>
  <si>
    <t>A bit of gauze and a wisp of smoke</t>
  </si>
  <si>
    <t>Druid (Underdark); Sorcerer; Warlock; Wizard</t>
  </si>
  <si>
    <t>Glyph of Warding</t>
  </si>
  <si>
    <t>When you cast this spell, you inscribe a glyph that harms other creatures, either upon a surface (such as a table or a section of floor or wall) or within an object that can be closed (such as a book, a scroll, or a treasure chest) to conceal the glyph.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and requires a successful Intelligence (Investigation) check against your spell save DC to be found.
You decide what triggers the glyph when you cast the spell. For glyphs inscribed on a surface, the most typical triggers include touching or standing on the glyph, removing another object covering the glyph, approaching within a certain distance of the glyph, or manipulating the object on which the glyph is inscribed. For glyphs inscribed within an object, the most common triggers include opening that object, approaching within a certain distance of the object, or seeing or reading the glyph. Once a glyph is triggered, this spell ends.
You can further refine the trigger so the spell activates only under certain circumstances or according to physical characteristics (such as height or weight), creature kind (for example, the ward could be set to affect aberrations or drow), or alignment. You can also set conditions for creatures that don't trigger the glyph, such as those who say a certain password.
When you inscribe the glyph, choose explosive runes or a spell glyph.
Explosive Runes: When triggered, the glyph erupts with magical energy in a 20-foot-radius sphere centered on the glyph. The sphere spreads around corners. Each creature in the aura must make a Dexterity saving throw. A creature takes 5d8 acid, cold, fire, lightning, or thunder damage on a failed saving throw (your choice when you create the glyph), or half as much damage on a successful one.
Spell Glyph: You can store a prepared spell of or lower in the glyph by casting it as part of creating the glyph. The spell must target a single creature or an area. The spell being stored has no immediate effect when cast in this way. When the glyph is triggered, the stored spell is cast. If the spell has a target, it targets the creature that triggered the glyph. If the spell affects an area, the area is centered on that creature. If the spell summons hostile creatures or creates harmful objects or traps, they appear as close as possible to the intruder and attack it. If the spell requires concentration, it lasts until the end of its full duration.</t>
  </si>
  <si>
    <t>When you cast this spell using a spell slot of 4th level or higher, the damage of an explosive runes glyph increases by 1d8 for each slot level above 3rd. If you create a spell glyph, you can store any spell of up to the same level as the slot you use for the glyph of warding.</t>
  </si>
  <si>
    <t>Dispel or trigger</t>
  </si>
  <si>
    <t>5d8 element of choice</t>
  </si>
  <si>
    <t>Incense and powdered diamond worth at least 200 gp, which the spell consumes</t>
  </si>
  <si>
    <t>Bard; Cleric; Wizard; Fighter (Eldritch Knight)</t>
  </si>
  <si>
    <t>Haste</t>
  </si>
  <si>
    <t>Choose a willing creature that you can see within range. Until the spell ends, the target's speed is doubled, it gains a +2 bonus to AC, it has advantage on Dexterity saving throws, and it gains an additional action on each of its turns. That action can be used only to take the Attack (one weapon attack only), Dash, Disengage, Hide, or Use an Object action.
When the spell ends, the target can't move or take actions until after its next turn, as a wave of lethargy sweeps over it.</t>
  </si>
  <si>
    <t>A shaving of licorice root</t>
  </si>
  <si>
    <t>Druid (Grassland); Paladin (Vengeance); Sorcerer; Wizard</t>
  </si>
  <si>
    <t>Haywire (Modern)</t>
  </si>
  <si>
    <t>This spell plays havoc with electronic devices, making the use of such devices all but impossible. Each electronic device in a 10-foot-radius sphere centered on a point you choose within range is subject to random behavior while it remains within the area. A device not held by a creature is automatically affected. If an electronic device is held by a creature, that creature must succeed on a Wisdom saving throw or have the device affected by the spell.
	At the start of each of your turns, roll a d6 for each affected device to determine its behavior. Except where otherwise indicated, that behavior lasts until the start of your next turn while this spell is in effect.
1: The device shuts down and must be restarted. Do not roll again for this device until it is restarted.
2-4: The device does not function.
5: The device experiences a power surge, causing an electric shock to the wielder (if any) and one random creature within 5 feet of the device. Each affected creature must make a Dexterity saving throw against your spell save DC, taking 6d6 lightning damage on a failed save, or half as much damage on a successful one.
6: The device is usable as normal.</t>
  </si>
  <si>
    <t>When you cast this spell using a spell slot of 4th level or higher, the radius of the sphere affected by the spell increases by 5 feet for each slot level above 3rd.</t>
  </si>
  <si>
    <t>6d6 lightning</t>
  </si>
  <si>
    <t>Hunger of Hadar</t>
  </si>
  <si>
    <t>You open a gateway to the dark between the stars, a region infested with unknown horrors. A 20-foot-radius sphere of blackness and bitter cold appears, centered on a point with range and lasting for the duration. This void is filled with a cacophony of soft whispers and slurping noises that can be heard up to 30 feet away. No light, magical or otherwise, can illuminate the area, and creatures fully within the area are blinded.
The void creates a warp in the fabric of space, and the area is difficult terrain. Any creature that starts its turn in the area takes 2d6 cold damage. Any creature that ends its turn in the area must succeed on a Dexterity saving throw or take 2d6 acid damage as milky, otherworldly tentacles rub against it.</t>
  </si>
  <si>
    <t>2d6 cold + 2d6 acid</t>
  </si>
  <si>
    <t>Cold + acid</t>
  </si>
  <si>
    <t>A pickled octopus tentacle</t>
  </si>
  <si>
    <t>Hypnotic Pattern</t>
  </si>
  <si>
    <t>You create a twisting pattern of colors that weaves through the air inside a 30-foot cube within range. The pattern appears for a moment and vanishes. Each creature in the area who sees the pattern must make a Wisdom saving throw. On a failed save, the creature becomes charmed for the duration. While charmed by this spell, the creature is incapacitated and has a speed of 0.
The spell ends for an affected creature if it takes any damage or if someone else uses an action to shake the creature out of its stupor.</t>
  </si>
  <si>
    <t>A glowing stick of incense or a crystal vial filled with phosphorescent material</t>
  </si>
  <si>
    <t>Invisibility to Cameras (Modern)</t>
  </si>
  <si>
    <t>Four creatures of your choice within range become undetectable to electronic sensors and cameras for the duration of the spell. Anything a target is wearing or carrying is likewise undetectable as long as it is on the target's person. The targets remain visible to vision.</t>
  </si>
  <si>
    <t>A scrap of black paper</t>
  </si>
  <si>
    <t>Leomund's Tiny Hut</t>
  </si>
  <si>
    <t>A 10-foot-radius immobile dome of force springs into existence around and above you and remains stationary for the duration. The spell ends if you leave its area.
Nine creatures of Medium size or smaller can fit inside the dome with you. The spell fails if its area includes a larger creature or more than nine creatures. Creatures and objects within the dome when you cast this spell can move through it freely. All other creatures and objects are barred from passing through it. Spells and other magical effects can't extend through the dome or be cast through it. The atmosphere inside the space is comfortable and dry, regardless of the weather outside.
Until the spell ends, you can command the interior to become dimly lit or dark. The dome is opaque from the outside, of any color you choose, but it is transparent from the inside.</t>
  </si>
  <si>
    <t>Self (10' r. hemisphere)</t>
  </si>
  <si>
    <t>A small crystal bead</t>
  </si>
  <si>
    <t>Bard; Wizard; Fighter (Eldritch Knight)</t>
  </si>
  <si>
    <t>Lightning Arrow</t>
  </si>
  <si>
    <t>The next time you make a ranged weapon attack during the spell's duration, the weapon's ammunition, or the weapon itself if it's a thrown weapon, transforms into a bolt of lightning. Make the attack roll as normal. The target takes 4d8 lightning damage on a hit, or half as much damage on a miss, instead of the weapon's normal damage.
Whether you hit or miss, each creature within 10 feet of the target must make a Dexterity saving throw. Each of these creatures takes 2d8 lightning damage on a failed save, or half as much damage on a successful one.
The piece of ammunition or weapon then returns to its normal form.</t>
  </si>
  <si>
    <t>When you cast this spell using a spell slot of 4th level or higher, the damage for both effects of the spell increases by 1d8 for each slot level above 3rd.</t>
  </si>
  <si>
    <t>4d8 lightning</t>
  </si>
  <si>
    <t>Lightning Bolt</t>
  </si>
  <si>
    <t>A stroke of lightning forming a line of 100 feet long and 5 feet wide blasts out from you in a direction you choose. Each creature in the line must make a Dexterity saving throw. A creature takes 8d6 lightning damage on a failed save, or half as much damage on a successful one.
The lightning ignites flammable objects in the area that aren't being worn or carried.</t>
  </si>
  <si>
    <t>When you cast this spell using a spell slot of 4th level or higher, the damage increases by 1d6 for each slot above 3rd.</t>
  </si>
  <si>
    <t>Self (100' line)</t>
  </si>
  <si>
    <t>8d6 lightning</t>
  </si>
  <si>
    <t>A bit of fur and a rod of amber, crystal, or glass</t>
  </si>
  <si>
    <t>Druid (Mountain); Sorcerer; Wizard; Fighter (Eldritch Knight)</t>
  </si>
  <si>
    <t>Magic Circle</t>
  </si>
  <si>
    <t>You create a 10-foot-radius, 20-foot-tall cylinder of magical energy centered on a point on the ground that you can see within range. Glowing runes appear wherever the cylinder intersects with the floor or other surface.
Choose one or more of the following types of creatures - celestials, elementals, fey, fiends, or undead. The circle affects a creature of the chosen type in the following ways.
• The creature can't willingly enter the cylinder by nonmagical means. If the creature tries to use teleportation or interplanar travel to do so, it must first succeed on a Charisma saving throw.
• The creature has disadvantage on attack rolls against targets within the cylinder.
• Targets within the cylinder can't be charmed, frightened, or possessed by the creature.
When you cast this spell, you can elect to cause its magic to operate in the reverse direction, preventing a creature of the specified type from leaving the cylinder and protecting targets outside it.</t>
  </si>
  <si>
    <t>When you cast this spell using a spell slot of 4th level or higher, the duration increases by 1 hour for each slot level above 3rd.</t>
  </si>
  <si>
    <t>Holy water or powdered silver and iron worth at least 100 gp, which the spell consumes</t>
  </si>
  <si>
    <t>Cleric; Cleric (Arcana); Paladin; Warlock; Wizard; Fighter (Eldritch Knight)</t>
  </si>
  <si>
    <t>Major Image</t>
  </si>
  <si>
    <t>You create the image of an object, a creature, or some other visible phenomenon that is no larger than a 20-foot cube. The image appears at a spot that you can see within range and lasts for the duration. It seems completely real, including sounds, smells, and temperature appropriate to the thing depicted. You can't create sufficient heat or cold to cause damage, a sound loud enough to deal thunder damage or deafen a creature, or a smell that might sicken a creature (like a troglodyte's stench).
As long as you are within range of the illusion, you can use your action to cause the image to move to any other spot within range. As the image changes location, you can alter its appearance so that its movements appear natural for the image. For example, if you create an image of a creature and move it, you can alter the image so that it appears to be walking. Similarly, you can cause the illusion to make different sounds at different times, even making it carry on a conversation, for example.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its other sensory qualities become faint to the creature.</t>
  </si>
  <si>
    <t>When you cast this spell using a spell slot of 6th level or higher, the spell lasts until dispelled, without requiring your concentration.</t>
  </si>
  <si>
    <t>Mass Healing Word</t>
  </si>
  <si>
    <t>As you call out words of restoration, up to six creatures of your choice that you can see within range regain hit points equal to 1d4 + your spellcasting ability modifier. This spell has no effect on undead or constructs.</t>
  </si>
  <si>
    <t>When you cast this spell using a spell slot of 4th level or higher, the healing increases by 1d4 for each slot level above 3rd.</t>
  </si>
  <si>
    <t>Meld into Stone</t>
  </si>
  <si>
    <t>You step into a stone object or surface large enough to fully contain your body, melding yourself and all the equipment you carry with the stone for the duration. Using your movement, you step into the stone at a point you can touch. Nothing of your presence remains visible or otherwise detectable by nonmagical senses.
While merged with the stone, you can't see what occurs outside it, and any Wisdom (Perception) checks you make to hear sounds outside it are made with disadvantage. You remain aware of the passage of time and can cast spells on yourself while merged in the stone. You can use your movement to leave the stone where you entered it, which ends the spell. You otherwise can't move.
Minor physical damage to the stone doesn't harm you, but its partial destruction or a change in its shape (to the extent that you no longer fit within it) expels you and deals 6d6 bludgeoning damage to you. The stone's complete destruction (or transmutation into a different substance) expels you and deals 50 bludgeoning damage to you. If expelled, you fall prone in an unoccupied space closest to where you first entered.</t>
  </si>
  <si>
    <t>Cleric; Druid; Druid (Mountain)</t>
  </si>
  <si>
    <t>Melf's Minute Meteors</t>
  </si>
  <si>
    <t>You create six tiny meteors in your space. They float in the air and orbit you for the spell's duration. When you cast the spell-and as a bonus action on each of your turns thereafter-you can expend one or two of the meteors, sending them streaking toward a point or points you choose within 120 feet of you. Once a meteor reaches its destination or impacts against a solid surface, the meteor explodes. Each creature within 5 feet of the point where the meteor explodes must make a Dexterity saving throw. A creature takes 2d6 fire damage on a failed save, or half as much damage on a successful one.</t>
  </si>
  <si>
    <t>When you cast this spell using a spell slot of 4th level or higher, the number of meteors created increases by two for each slot level above 3rd.</t>
  </si>
  <si>
    <t>Niter, sulfur, and pine tar formed into a bead</t>
  </si>
  <si>
    <t>Nondetection</t>
  </si>
  <si>
    <t>For the duration, you hide a target that you touch from divination magic. The target can be a willing creature or a place or an object no larger than 10 feet in any dimension. The target can't be targeted by any divination magic or perceived through magical scrying sensors.</t>
  </si>
  <si>
    <t>A pinch of diamond dust worth 25 gp sprinkled over the target, which the spell consumes</t>
  </si>
  <si>
    <t>Bard; Cleric (Knowledge); Ranger; Wizard; Fighter (Eldritch Knight)</t>
  </si>
  <si>
    <t>Phantom Steed</t>
  </si>
  <si>
    <t>A Large quasi-real, horse-like creature appears on the ground in an unoccupied space of your choice within range. You decide the creature's appearance, but it is equipped with a saddle, bit, and bridle. Any of the equipment created by the spell vanishes in a puff of smoke if it is carried more than 10 feet away from the steed.
For the duration, you or a creature you choose can ride the steed. The creature uses the statistics for a riding horse, except it has a speed of 100 feet and can travel 10 miles in an hour, or 13 miles at a fast pace. When the spell ends, the steed gradually fades, giving the rider 1 minute to dismount. The spell ends if you use an action to dismiss it or if the steed takes any damage.</t>
  </si>
  <si>
    <t>Wizard; Rogue (Arcane Trickster)</t>
  </si>
  <si>
    <t>Plant Growth</t>
  </si>
  <si>
    <t>This spell channels vitality into plants within a specific area. There are two possible uses for the spell, granting either immediate or long-term benefits.
If you cast this spell using 1 action, choose a point within range. All normal plants in a 100-foot radius centered on that point become thick and overgrown. A creature moving through the area must spend 4 feet of movement for every 1 foot it moves.
You can exclude one or more areas of any size within the spell's area from being affected.
If you cast this spell over 8 hours, you enrich the land. All plants in a half-mile radius centered on a point within range become enriched for 1 year. The plants yield twice the normal amount of food when harvested.</t>
  </si>
  <si>
    <t>1 action or 8 hours</t>
  </si>
  <si>
    <t>Cleric (Nature); Druid; Druid (Forest); Paladin (Ancients); Ranger; Warlock (Archfey)</t>
  </si>
  <si>
    <t>Protection from Ballistics (Modern)</t>
  </si>
  <si>
    <t>This spell enchants the flesh of the target against the impact of bullets. Until the spell ends, the target has resistance to nonmagical ballistic damage.</t>
  </si>
  <si>
    <t>A shell casing(</t>
  </si>
  <si>
    <t>Protection from Energy</t>
  </si>
  <si>
    <t>For the duration, the willing creature you touch has resistance to one damage type of your choice - acid, cold, fire, lightning, or thunder.</t>
  </si>
  <si>
    <t>Cleric; Druid; Druid (Desert); Paladin (Ancients); Paladin (Vengeance); Ranger; Sorcerer; Wizard; Fighter (Eldritch Knight)</t>
  </si>
  <si>
    <t>Remove Curse</t>
  </si>
  <si>
    <t>At your touch, all curses affecting one creature or object end. If the object is a cursed magic item, its curse remains, but the spell breaks its owner's attunement to the object so it can be removed or discarded.</t>
  </si>
  <si>
    <t>Cleric; Paladin; Warlock; Wizard; Fighter (Eldritch Knight)</t>
  </si>
  <si>
    <t>Revivify</t>
  </si>
  <si>
    <t>You touch a creature that has died within the last minute. That creature returns to life with 1 hit point. This spell can't return to life a creature that has died of old age, nor can it restore any missing body parts.</t>
  </si>
  <si>
    <t>Diamonds worth 300 gp, which the spell consumes</t>
  </si>
  <si>
    <t>Sending</t>
  </si>
  <si>
    <t>You send a short message of twenty-five words or less to a creature with you are familiar. The creature hears the message in its mind, recognizes you as the sender if it knows you, and can answer in a like manner immediately. The spell enables creatures with Intelligence scores of at least 1 to understand the meaning of your message.
You can send the message across any distance and even to other planes of existence, but if the target is on a different plane than you, there is a 5 percent chance that the message doesn't arrive.</t>
  </si>
  <si>
    <t>Unlimited</t>
  </si>
  <si>
    <t>A short piece of fine copper wire</t>
  </si>
  <si>
    <t>Cleric; Warlock (Great Old One); Wizard; Fighter (Eldritch Knight)</t>
  </si>
  <si>
    <t>Sleet Storm</t>
  </si>
  <si>
    <t>Until the spell ends, freezing rain and sleet fall in a 20-foot-tall cylinder with a 40-foot radius centered on a point you choose within range. The area is heavily obscured, and exposed flames in the area are doused.
The ground in the area is covered with slick ice, making it difficult terrain. When a creature enters the spell's area for the first time on a turn or starts its turn there, it must make a Dexterity saving throw. On a failed save, it falls prone.
If a creature is concentrating in the spell's area, the creature must make a successful Constitution saving throw against your spell save DC or lose concentration.</t>
  </si>
  <si>
    <t>A pinch of dust and a few drops of water</t>
  </si>
  <si>
    <t>Cleric (Tempest); Druid; Druid (Arctic); Sorcerer; Wizard</t>
  </si>
  <si>
    <t>Slow</t>
  </si>
  <si>
    <t>You alter time around up to six creatures of your choice in a 40-foot cube within range. Each target must succeed on a Wisdom saving throw or be affected by this spell for the duration.
An affected target's speed is halved, it takes a -2 penalty to AC and Dexterity saving throws, and it can't use reactions. On its turn, it can use either an action or a bonus action, not both. Regardless of the creature's abilities or magic items, it can't make more than one melee or ranged attack during its turn.
If the creature attempts to cast a spell with a casting time of 1 action, roll a d20. On an 11 or higher, the spell doesn't take effect until the creature's next turn, and the creature must use its action on that turn to complete the spell. If it can't, the spell is wasted.
A creature affected by this spell makes another Wisdom saving throw at the end of its turn. On a successful save, the effect ends for it.</t>
  </si>
  <si>
    <t>A drop of molasses</t>
  </si>
  <si>
    <t>Druid (Arctic); Sorcerer; Wizard</t>
  </si>
  <si>
    <t>Speak with Dead</t>
  </si>
  <si>
    <t>You grant the semblance of life and intelligence to a corpse of your choice within range, allowing it to answer the questions you pose. The corpse must still have a mouth and can't be undead. The spell fails if the corpse was the target of this spell within the last 10 days.
Until the spell ends, you can ask the corpse up to five questions. The corpse knows only what it knew in life, including the languages it knew. Answers are usually brief, cryptic, or repetitive, and the corpse is under no compulsion to offer a truthful answer if you are hostile to it or it recognizes you as an enemy. This spell doesn't return the creature's soul to its body, only its animating spirit. Thus, the corpse can't learn new information, doesn't comprehend anything that has happened since it died, and can't speculate about future events.</t>
  </si>
  <si>
    <t>Burning incense</t>
  </si>
  <si>
    <t>Bard; Cleric; Cleric (Knowledge); Warlock (Undying)</t>
  </si>
  <si>
    <t>Speak with Plants</t>
  </si>
  <si>
    <t>You imbue plants within 30 feet of you with limited sentience and animation, giving them the ability to communicate with you and follow your simple commands. You can question plants about events in the spell's area within the past day, gaining information about creatures that have passed, weather, and other circumstances.
You can also turn difficult terrain caused by plant growth (such as thickets and undergrowth) into ordinary terrain that lasts for the duration. Or you can turn ordinary terrain where plants are present into difficult terrain that lasts for the duration, causing vines and branches to hinder pursuers, for example.
Plants might be able to perform other tasks on your behalf, at the DM's discretion. The spell doesn't enable plants to uproot themselves and move about, but they can freely move branches, tendrils, and stalks.
If a plant creature is in the area, you can communicate with it as if you shared a common language, but you gain no magical ability to influence it.
This spell can cause the plants created by the entangle spell to release a restrained creature.</t>
  </si>
  <si>
    <t>Spirit Guardians</t>
  </si>
  <si>
    <t>You call forth spirits to protect you. They flit around you to a distance of 15 feet for the duration. If you are good or neutral, their spectral form appears angelic or fey (your choice). If you are evil, they appear fiendish.
When you cast this spell, you can designate any number of creatures you can see to be unaffected by it. An affected creature's speed is halved in the area, and when the creature enters the area for the first time on a turn or starts its turn there, it must make a Wisdom saving throw. On a failed save, the creature takes 3d8 radiant damage (if you are good or neutral) or 3d8 necrotic damage (if you are evil). On a successful save, the creature takes half as much damage.</t>
  </si>
  <si>
    <t>When you cast this spell using a spell slot of 4th level or higher, the damage increases by 1d8 for each slot level above 3rd.</t>
  </si>
  <si>
    <t>Self (15' r.)</t>
  </si>
  <si>
    <t>3d8 radiant or necrotic</t>
  </si>
  <si>
    <t>Radiant or necrotic</t>
  </si>
  <si>
    <t>A holy symbol</t>
  </si>
  <si>
    <t>Cleric; Cleric (War); Paladin (Crown)</t>
  </si>
  <si>
    <t>Stinking Cloud</t>
  </si>
  <si>
    <t>You create a 20-foot-radius sphere of yellow, nauseating gas centered on a point within range. The cloud spreads around corners, and its area is heavily obscured. The cloud lingers in the air for the duration.
Each creature that is completely within the cloud at the start of its turn must make a Constitution saving throw against poison. On a failed save, the creature spends its action that turn retching and reeling. Creatures that don't need to breathe or are immune to poison automatically succeed on this saving throw.
A moderate wind (at least 10 miles per hour) disperses the cloud after 4 rounds. A strong wind (at least 20 miles per hour) disperses it after 1 round.</t>
  </si>
  <si>
    <t>A rotten egg or several skunk cabbage leaves</t>
  </si>
  <si>
    <t>Bard; Druid (Swamp); Druid (Underdark); Sorcerer; Warlock (Fiend); Wizard</t>
  </si>
  <si>
    <t>Tidal Wave</t>
  </si>
  <si>
    <t>You conjure up a wave of water that crashes down on an area within range. The area can be up to 30 feet long, up to 10 feet wide, and up to 10 feet tall. Each creature in that area must make a Dexterity saving throw. On a failure, a creature takes 4d8 bludgeoning damage and is knocked prone. On a success, a creature takes half as much damage and isn't knocked prone. The water then spreads out across the ground in all directions, extinguishing unprotected flames in its area and within 30 feet of it.</t>
  </si>
  <si>
    <t>4d8 bludgeoning</t>
  </si>
  <si>
    <t>A drop of water</t>
  </si>
  <si>
    <t>Druid; Wizard</t>
  </si>
  <si>
    <t>Tongues</t>
  </si>
  <si>
    <t>This spell grants the creature you touch the ability to understand any spoken language it hears. Moreover, when the target speaks, any creature that knows at least one language and can hear the target understands what it says.</t>
  </si>
  <si>
    <t>A small clay model of a ziggurat</t>
  </si>
  <si>
    <t>Bard; Cleric; Sorcerer; Warlock; Wizard</t>
  </si>
  <si>
    <t>Vampiric Touch</t>
  </si>
  <si>
    <t>The touch of your shadow-wreathed hand can siphon force from others to heal your wounds. Make a melee spell attack against a creature within your reach. On a hit, the target takes 3d6 necrotic damage, and you regain hit points equal to half the amount of necrotic damage dealt. Until the spell ends, you can make the attack again on each of your turns as an action.</t>
  </si>
  <si>
    <t>3d6 necrotic</t>
  </si>
  <si>
    <t>Wall of Sand</t>
  </si>
  <si>
    <t>You conjure up a wall of swirling sand on the ground at a point you can see within range. You can make the wall up to 30 feet long, 10 feet high, and 10 feet thick, and it vanishes when the spell ends. It blocks line of sight but not movement. A creature is blinded while in the wall's space and must spend 3 feet of movement for every 1 foot it moves there.</t>
  </si>
  <si>
    <t>A handful of sand</t>
  </si>
  <si>
    <t>Wall of Water</t>
  </si>
  <si>
    <t>You conjure up a wall of water on the ground at a point you can see within range. You can make the wall up to 30 feet long, 10 feet high, and 1 foot thick, or you can make a ringed wall up to 20 feet in diameter, 20 feet high, and 1 foot thick. The wall vanishes when the spell ends. The wall's space is difficult terrain.
Any ranged weapon attack that enters the wall's space has disadvantage on the attack roll, and fire damage is halved if the fire effect passes through the wall to reach its target. Spells that deal cold damage that pass through the wall cause the area of the wall they pass through to freeze solid (at least a 5-foot square section is frozen). Each 5-foot-square frozen section has AC 5 and 15 hit points. Reducing a frozen section to 0 hit points destroys it. When a section is destroyed, the wall's water doesn't fill it.</t>
  </si>
  <si>
    <t>Druid; Sorcerer; Wizard; Fighter (Eldritch Knight)</t>
  </si>
  <si>
    <t>Water Breathing</t>
  </si>
  <si>
    <t>This spell grants up to ten willing creatures you can see within range the ability to breathe underwater until the spell ends. Affected creatures also retain their normal mode of respiration.</t>
  </si>
  <si>
    <t>A short reed or piece of straw</t>
  </si>
  <si>
    <t>Druid; Druid (Coast); Ranger; Sorcerer; Wizard</t>
  </si>
  <si>
    <t>Water Walk</t>
  </si>
  <si>
    <t>This spell grants the ability to move across any liquid surface - such as water, acid, mud, snow, quicksand, or lava - as if it were harmless solid ground (creatures crossing molten lava can still take damage from the heat). Up to ten willing creatures you can see within range gain this ability for the duration.
If your target a creature submerged in a liquid, the spell carries the target to the surface of the liquid at a rate of 60 feet per round.</t>
  </si>
  <si>
    <t>A piece of cork</t>
  </si>
  <si>
    <t>Cleric; Druid; Druid (Coast); Druid (Swamp); Ranger; Sorcerer</t>
  </si>
  <si>
    <t>Wind Wall</t>
  </si>
  <si>
    <t>A wall of strong wind rises from the ground at a point you choose within range. You can make the wall up to 50 feet long, 15 feet high, and 1 foot thick. You can shape the wall in any way you choose so long as it makes one continuous path along the ground. The wall lasts for the duration.
When the wall appears, each creature within its area must make a Strength saving throw. A creature takes 3d8 bludgeoning damage on a failed save, or half as much damage on a successful one.
The strong wind keeps fog, smoke, and other gases at bay. Small or smaller flying creatures or objects can't pass through the wall. Loose, lightweight materials brought into the wall fly upward. Arrows, bolts, and other ordinary projectiles launched at targets behind the wall are deflected upward and automatically miss. (Boulders hurled by giants or siege engines, and similar projectiles, are unaffected.) Creatures in gaseous form can't pass through it.</t>
  </si>
  <si>
    <t>A tiny fan and a feather of exotic origin</t>
  </si>
  <si>
    <t>Cleric (Nature); Druid; Ranger</t>
  </si>
  <si>
    <t>Arcane Eye</t>
  </si>
  <si>
    <t>You create an invisible, magical eye within range that hovers in the air for the duration.
You mentally receive visual information from the eye, which has normal vision and darkvision out to 30 feet. The eye can look in every direction.
As an action, you can move the eye up to 30 feet in any direction. There is no limit to how far away from you the eye can move, but it can't enter another plane of existence. A solid barrier blocks the eye's movement, but the eye can pass through an opening as small as 1 inch in diameter.</t>
  </si>
  <si>
    <t>A bit of bat fur</t>
  </si>
  <si>
    <t>Cleric (Arcana); Cleric (Knowledge); Wizard</t>
  </si>
  <si>
    <t>Aura of Life</t>
  </si>
  <si>
    <t>Life-preserving energy radiates from you in an aura with a 30-foot radius. Until the spell ends, the aura moves with you, centered on you. Each non-hostile creature in the aura (including you) has resistance to necrotic damage, and its hit point maximum can't be reduced. In addition, a non-hostile, living creature regains 1 hit point when it starts its turn in the aura with 0 hit points.</t>
  </si>
  <si>
    <t>Paladin; Warlock (Undying)</t>
  </si>
  <si>
    <t>Aura of Purity</t>
  </si>
  <si>
    <t>Purifying energy radiates from you in an aura with a 30-foot radius. Until the spell ends, the aura moves with you, centered on you. Each non-hostile creature in the aura (including you) can't become diseased, has resistance to poison damage, and has advantage on saving throws against effects that cause any of the following conditions - blinded, charmed, deafened, frightened, paralyzed, poisoned, and stunned.</t>
  </si>
  <si>
    <t>Banishment</t>
  </si>
  <si>
    <t>You attempt to send one creature that you can see within range to another place of existence. The target must succeed on a Charisma saving throw or be banished.
If the target is native to the plane of existence you're on, you banish the target to a harmless demiplane. While there, the target is incapacitated. The target remains there until the spell ends, at which point the target reappears in the space it left or in the nearest unoccupied space if that space is occupied.
If the target is native to a different plane of existence that the one you're on, the target is banished with a faint popping noise, returning to its home plane. If the spell ends before 1 minute has passed, the target reappears in the space it left or in the nearest unoccupied space if that space is occupied. Otherwise, the target doesn't return.</t>
  </si>
  <si>
    <t>When you cast this spell using a spell slot of 5th level or higher, you can target one additional creature for each slot level above 4th.</t>
  </si>
  <si>
    <t>An item distasteful to the target</t>
  </si>
  <si>
    <t>Cleric; Paladin; Paladin (Crown); Paladin (Vengeance); Sorcerer; Warlock; Wizard; Fighter (Eldritch Knight)</t>
  </si>
  <si>
    <t>Blight</t>
  </si>
  <si>
    <t>Necromantic energy washes over a creature of your choice that you can see within range, draining moisture and vitality from it. The target must make a Constitution saving throw. The target takes 8d8 necrotic damage on a failed save, or half as much damage on a successful one. This spell has no effect on undead or constructs.
If you target a plant creature or a magical plant, it makes the saving throw with disadvantage, and the spell deals maximum damage to it.
If you target a nonmagical plant that isn't a creature, such as a tree or shrub, it doesn't make a saving throw, it simply withers and dies.</t>
  </si>
  <si>
    <t>When you cast this spell using a spell slot of 5th level or higher, the damage increases by 1d8 for each slot level above 4th.</t>
  </si>
  <si>
    <t>8d8 necrotic</t>
  </si>
  <si>
    <t>Cleric (Death); Druid; Druid (Desert); Paladin (Oathbreaker); Sorcerer; Warlock; Wizard</t>
  </si>
  <si>
    <t>Compulsion</t>
  </si>
  <si>
    <t>Creatures of your choice that you can see within range and that can hear you must make a Wisdom saving throw. A target automatically succeeds on this saving throw if it can't be charmed. On a failed save, a target is affected by this spell. Until the spell ends, you can use a bonus action on each of your turns to designate a direction that is horizontal to you. Each affected target must use as much of its movement as possible to move in that direction on its next turn. It can take its action before it moves. After moving in this way, it can make another Wisdom saving throw to try to end the effect.
A target isn't compelled to move into an obviously deadly hazard, such as a fire pit, but it will provoke opportunity attacks to move in the designated direction.</t>
  </si>
  <si>
    <t>Confusion</t>
  </si>
  <si>
    <t>This spell assaults and twists creatures' minds, spawning delusions and provoking uncontrolled actions. Each creature in a 10-foot-radius sphere centered on a point you choose within range must succeed on a Wisdom saving throw when you cast this spell or be affected by it.
An affected target can't take reactions and must roll a d10 at the start of each of its turns to determine its behavior for that turn.
1: The creature uses all its movement to move in a random direction. To determine the direction, roll a d8 and assign a direction to each die face. The creature doesn't take an action this turn.
2-6: The creature doesn't move or take actions this turn.
7-8: The creature uses its action to make a melee attack against a randomly determined creature within its reach. If there is no creature within its reach, the creature does nothing this turn.
9-10: The creature can act and move normally.
At the end of its turns, an affected target can make a Wisdom saving throw. If it succeeds, this effect ends for that target.</t>
  </si>
  <si>
    <t>When you cast this spell using a spell slot of 5th level or higher, the radius of the sphere increases by 5 feet for each slot above 4th.</t>
  </si>
  <si>
    <t>Three nut shells</t>
  </si>
  <si>
    <t>Bard; Cleric (Knowledge); Druid; Paladin (Oathbreaker); Sorcerer; Wizard; Rogue (Arcane Trickster)</t>
  </si>
  <si>
    <t>Conjure Knowbot (Modern)</t>
  </si>
  <si>
    <t>You touch a single computerized device or computer system to conjure a knowbot — a partially sentient piece of software imprinted with vestiges of your own skills and computer abilities. For the duration of the spell, you can use a bonus action to have the knowbot execute a computer-related task that would normally require an action. The knowbot makes Intelligence ability checks using your ability score and proficiency bonuses (including your proficiency with hacking tools, if applicable).
	You have a limited telepathic bond with the knowbot, out to a range of 500 feet from the device or system where the knowbot was conjured. If you move beyond this range, the knowbot disappears in 2d4 rounds, as if the duration of the spell had expired. Moving within range again immediately reestablishes the bond.
	The knowbot is bound to the system in which it was created, and it stays there until it is dismissed or the spell's duration expires.</t>
  </si>
  <si>
    <t>When you cast this spell using a spell slot of 5th level or higher, the spell's duration increases to 1 hour. Additionally, your telepathic bond with the knowbot is effective out to a range of 1,000 feet, and if you leave the range of the bond, the knowbot continues performing its last directed task until the spell expires.</t>
  </si>
  <si>
    <t>Conjure Minor Elementals</t>
  </si>
  <si>
    <t>You summon elementals that appear in unoccupied spaces that you can see within range. You choose one the following options for what appears.
• One elemental of challenge rating 2 or lower
• Two elementals of challenge rating 1 or lower
• Four elementals of challenge rating 1/2 or lower
• Eight elementals of challenge rating 1/4 or lower.
An elemental summoned by this spell disappears when it drops to 0 hit points or when the spell ends.
The summoned creatures are friendly to you and your companions. Roll initiative for the summoned creatures as a group, which has its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</si>
  <si>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</si>
  <si>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Conjure Woodland Beings</t>
  </si>
  <si>
    <t>You summon fey creatures that appear in unoccupied spaces that you can see within range. Choose one of the following options for what appears.
• One fey creature of challenge rating 2 or lower
• Two fey creatures of challenge rating 1 or lower
• Four fey creatures of challenge rating 1/2 or lower
• Eight fey creatures of challenge rating 1/4 or lower
A summoned creature disappears when it drops to 0 hit points or when the spell ends. The summoned creatures are friendly to you and your companions. Roll initiative for the summoned creatures as a group, which have their own turns. They obey any verbal commands that you issue to them (no action required by you). If you don't issue any commands to them, they defend themselves from hostile creatures, but otherwise take no actions. The DM has the creatures' statistics.</t>
  </si>
  <si>
    <t>When you cast this spell using certain higher-level spell slots, you choose one of the summoning options above, and more creatures appear - twice as many with a 6th-level slot and three times as many with an 8th-level slot.</t>
  </si>
  <si>
    <t>One holly berry per creature summoned</t>
  </si>
  <si>
    <t>Control Water</t>
  </si>
  <si>
    <t>Until the spell ends, you control any freestanding water inside an area you choose that is a cube up to 100 feet on a side. You can choose from any of the following effects when you cast this spell. As an action on your turn, you can repeat the same effect or choose a different one.
Flood: You cause the water level of all standing water in the area to rise by as much as 20 feet. If the area includes a shore, the flooding water spills over onto dry land. If you choose an area in a large body of water, you instead create a 20-foot tall wave that travels from one side of the area to the other and then crashes down. Any Huge or smaller vehicles in the wave's path are carried with it to the other side. Any Huge or smaller vehicles struck by the wave have a 25 percent chance of capsizing. The water level remains elevated until the spell ends or you choose a different effect. If this effect produced a wave, the wave repeats on the start of your next turn while the flood effect lasts.
Part Water: You cause water in the area to move apart and create a trench. The trench extends across the spell's area, and the separated water forms a wall to either side. The trench remains until the spell ends or you choose a different effect. The water then slowly fills in the trench over the course of the next round until the normal water level is restored.
Redirect Flow: You cause flowing water in the area to move in a direction you choose, even if the water has to flow over obstacles, up walls, or in other unlikely directions. The water in the area moves as you direct it, but once it moves beyond the spell's area, it resumes its flow based on the terrain conditions. The water continues to move in the direction you chose until the spell ends or you choose a different effect.
Whirlpool: This effect requires a body of water at least 50 feet square and 25 feet deep. You cause a whirlpool to form in the center of the area. The whirlpool forms a vortex that is 5 feet wide at the base, up to 50 feet wide at the top, and 25 feet tall. Any creature or object in the water and within 25 feet of the vortex is pulled 10 feet toward it. A creature can swim away from the vortex by making a Strength (Athletics) check against your spell save DC. When a creature enters the vortex for the first time on a turn or starts its turn there, it must make a Strength saving throw. On a failed save, the creature takes 2d8 bludgeoning damage and is caught in the vortex until the spell ends. On a successful save, the creature takes half damage, and isn't caught in the vortex. A creature caught in the vortex can use its action to try to swim away from the vortex as described above, but has disadvantage on the Strength (Athletics) check to do so. The first time each turn that an object enters the vortex, the object takes 2d8 bludgeoning damage, this damage occurs each round it remains in the vortex.</t>
  </si>
  <si>
    <t>2d8 bludgeoning</t>
  </si>
  <si>
    <t>A drop of water and a pinch of dust</t>
  </si>
  <si>
    <t>Cleric; Cleric (Tempest); Druid; Druid (Coast); Wizard</t>
  </si>
  <si>
    <t>Death Ward</t>
  </si>
  <si>
    <t>You touch a creature and grant it a measure of protection from death. The first time the target would drop to 0 hit points as a result of taking damage, the target instead drops to 1 hit point, and the spell ends. If the spell is still in effect when the target is subjected to an effect that would kill it instantaneously without dealing damage, that effect is instead negated against the target, and the spells ends.</t>
  </si>
  <si>
    <t>Cleric; Cleric (Death); Cleric (Life); Paladin; Warlock (Undying)</t>
  </si>
  <si>
    <t>Dimension Door</t>
  </si>
  <si>
    <t>You teleport yourself from your current location to any other spot within range. You arrive at exactly the spot desired. It can be a place you can see, one you can visualize, or one you can describe by stating distance and direction, such as 200 feet straight downward or upward to the northwest at a 45-degree angle, 300 feet.
You can bring along objects as long as their weight doesn't exceed what you can carry. You can also bring one willing creature of your size or smaller who is carrying gear up to its carrying capacity. The creature must be within 5 feet of you when you cast this spell.
If you would arrive in a place already occupied by an object or a creature, you and any creature traveling with you each take 4d6 force damage, and the spell fails to teleport you.</t>
  </si>
  <si>
    <t>500'</t>
  </si>
  <si>
    <t>4d6 force</t>
  </si>
  <si>
    <t>Bard; Cleric (Trickery); Paladin (Vengeance); Sorcerer; Warlock; Wizard</t>
  </si>
  <si>
    <t>Your magic and an offering put you in contact with a god or a god's servants. You ask a single question concerning a specific goal, event, or activity to occur within 7 days. The DM offers a truthful reply. The reply might be a short phrase, a cryptic rhyme, or an omen.
The spell doesn't take into account any possible circumstances that might change the outcome, such as the casting of additional spells or the loss or gain of a companion.
If you cast this spell two or more times before finishing your next long rest, there is a cumulative 25 percent chance for each casting after the first that you get a random reading. The DM makes this roll in secret.</t>
  </si>
  <si>
    <t>Incense and a sacrificial offering appropriate to your religion, together worth at least 25 gp, which the spell consumes</t>
  </si>
  <si>
    <t>Cleric; Druid (Forest); Druid (Grassland)</t>
  </si>
  <si>
    <t>Dominate Beast</t>
  </si>
  <si>
    <t>You attempt to beguile a beast that you can see within range. It must succeed on a Wisdom saving throw or be charmed by you for the duration. If you or creatures that are friendly to you are fighting it, it has advantage on the saving throw.
While the beast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</si>
  <si>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5th-level spell slot, the duration is concentration, up to 10 minutes. When you use a 6th-level spell slot, the duration is concentration, up to 1 hour. When you use a spell slot of 7th level or higher, the duration is concentration, up to 8 hours.</t>
  </si>
  <si>
    <t>Cleric (Nature); Druid; Sorcerer; Warlock (Archfey); Warlock (Great Old One)</t>
  </si>
  <si>
    <t>Elemental Bane</t>
  </si>
  <si>
    <t>Choose one creature you can see within range, and choose one of the following damage types - acid, cold, fire, lightning, or thunder. The target must succeed on a Constitution saving throw or be affected by the spell for its duration. The first time each turn the affected target takes damage of the chosen type, the target takes an extra 2d6 damage of that type. Moreover, the target loses any resistance to that damage type until the spell ends.</t>
  </si>
  <si>
    <t>When you cast this spell using a spell slot of 5th level or higher, you can target one additional creature for each slot level above 4th. The creatures must be within 30 feet of each other when you target them.</t>
  </si>
  <si>
    <t>Druid; Warlock; Wizard</t>
  </si>
  <si>
    <t>Evard's Black Tentacles</t>
  </si>
  <si>
    <t>Squirming, ebony tentacles fill a 20-foot square on ground that you can see within range. For the duration, these tentacles turn the ground in the area into difficult terrain.
When a creature enters the affected area for the first time on a turn or starts its turn there, the creature must succeed on a Dexterity saving throw or take 3d6 bludgeoning damage and be restrained by the tentacles until the spell ends. A creature that starts its turn in the area and is already restrained by the tentacles takes 3d6 bludgeoning damage.
A creature restrained by the tentacles can use its action to make a Strength or Dexterity check (its choice) against your spell save DC. On a success, it frees itself.</t>
  </si>
  <si>
    <t>3d6 bludgeoning</t>
  </si>
  <si>
    <t>A piece of tentacle from a giant octopus or a giant squid</t>
  </si>
  <si>
    <t>Warlock (Great Old One); Wizard</t>
  </si>
  <si>
    <t>Fabricate</t>
  </si>
  <si>
    <t>You convert raw materials into products of the same material. For example, you can fabricate a wooden bridge from a clump of trees, a rope from a patch of hemp, and clothes from flax or wool.
Choose raw materials that you can see within range. You can fabricate a Large or smaller object (contained within a 10-foot cube, or eight connected 5-foot cubes), given a sufficient quantity of raw material. If you are working with metal, stone, or another mineral substance, however, the fabricated object can be no larger than Medium (contained within a single 5-foot cube). The quality of objects made by the spell is commensurate with the quality of the raw materials.
Creatures or magic items can't be created or transmuted by this spell. You also can't use it to create items that ordinarily require a high degree of craftsmanship, such as jewelry, weapons, glass, or armor, unless you have proficiency with the type of artisan's tools used to craft such objects.</t>
  </si>
  <si>
    <t>Fire Shield</t>
  </si>
  <si>
    <t>Thin and wispy flames wreathe your body for the duration, shedding bright light in a 10-foot radius and dim light for an additional 10 feet. You can end the spell early by using an action to dismiss it.
The flames provide you with a warm shield or a chill shield, as you choose. The warm shield grants you resistance to cold damage, and the chill shield grants you resistance to fire damage.
In addition, whenever a creature within 5 feet of you hits you with a melee attack, the shield erupts with flame. The attacker takes 2d8 fire damage from a warm shield, or 2d8 cold damage from a cold shield.</t>
  </si>
  <si>
    <t>2d8 fire or cold</t>
  </si>
  <si>
    <t>Fire or cold</t>
  </si>
  <si>
    <t>A bit of phosphorous or a firefly</t>
  </si>
  <si>
    <t>Warlock (Fiend); Wizard; Fighter (Eldritch Knight)</t>
  </si>
  <si>
    <t>Freedom of Movement</t>
  </si>
  <si>
    <t>You touch a willing creature. For the duration, the target's movement is unaffected by difficult terrain, and spells and other magical effects can neither reduce the target's speed nor cause the target to be paralyzed or restrained.
The target can also spend 5 feet of movement to automatically escape from nonmagical restraints, such as manacles or a creature that has it grappled. Finally, being underwater imposes no penalties on the target's movement or attacks.</t>
  </si>
  <si>
    <t>A leather strap, bound around the arm or a similar appendage</t>
  </si>
  <si>
    <t>Bard; Cleric; Cleric (War); Druid; Druid (Arctic); Druid (Coast); Druid (Forest); Druid (Grassland); Druid (Swamp); Paladin (Devotion); Ranger</t>
  </si>
  <si>
    <t>Giant Insect</t>
  </si>
  <si>
    <t>You transform up to ten centipedes, three spiders, five wasps, or one scorpion within range into giant versions of their natural forms for the duration. A centipede becomes a giant centipede, a spider becomes a giant spider, a wasp becomes a giant wasp, and a scorpion becomes a giant scorpion.
Each creature obeys your verbal commands, and in combat, they act on your turn each round. The DM has the statistics for these creatures and resolves their actions and movement.
A creature remains in its giant size for the duration, until it drops to 0 hit points, or until you use an action to dismiss the effect on it.
The DM might allow you to choose different targets. For example, if you transform a bee, its giant version might have the same statistics as a giant wasp.</t>
  </si>
  <si>
    <t>Grasping Vine</t>
  </si>
  <si>
    <t>You conjure a vine that sprouts from the ground in an unoccupied space of your choice that you can see within range. When you cast this spell, you can direct the vine to lash out at a creature within 30 feet of it that you can see. That creature must succeed on a Dexterity saving throw or be pulled 20 feet directly toward the vine.
Until the spell ends, you can direct the vine to lash out at the same creature or another one as a bonus action on each of your turns.</t>
  </si>
  <si>
    <t>Greater Invisibility</t>
  </si>
  <si>
    <t>You or a creature you touch becomes invisible until the spell ends. Anything the target is wearing or carrying is invisible as long as it is on the target's person.</t>
  </si>
  <si>
    <t>Bard; Druid (Underdark); Sorcerer; Warlock (Archfey); Wizard; Rogue (Arcane Trickster)</t>
  </si>
  <si>
    <t>Guardian of Faith</t>
  </si>
  <si>
    <t>A Large spectral guardian appears and hovers for the duration in an unoccupied space of your choice that you can see within range. The guardian occupies that space and is indistinct except for a gleaming sword and shield emblazoned with the symbol of your deity.
Any creature hostile to you that moves to a space within 10 feet of the guardian for the first time on a turn must succeed on a Dexterity saving throw. The creature takes 20 radiant damage on a failed save, or half as much damage on a successful one. The guardian vanishes when it has dealt a total of 60 damage.</t>
  </si>
  <si>
    <t>20 radiant</t>
  </si>
  <si>
    <t>Cleric; Cleric (Life); Cleric (Light); Paladin (Crown); Paladin (Devotion)</t>
  </si>
  <si>
    <t>Hallucinatory Terrain</t>
  </si>
  <si>
    <t>You make natural terrain in a 150-foot cube in range look, sound, and smell like some other sort of natural terrain. Thus, open fields or a road can be made to resemble a swamp, hill, crevasse, or some other difficult or impassable terrain. A pond can be made to seem like a grassy meadow, a precipice like a gentle slope, or a rock-strewn gully like a wide and smooth road. Manufactured structures, equipment, and creatures within the area aren't changed in appearance.
The tactile characteristics of the terrain are unchanged, so creatures entering the area are likely to see through the illusion. If the difference isn't obvious by touch, a creature carefully examining the illusion can attempt an Intelligence (Investigation) check against your spell save DC to disbelieve it. A creature who discerns the illusion for what it is, sees it as a vague image superimposed on the terrain.</t>
  </si>
  <si>
    <t>A stone, a twig, and a bit of green plant</t>
  </si>
  <si>
    <t>Bard; Druid; Druid (Desert); Warlock; Wizard; Rogue (Arcane Trickster)</t>
  </si>
  <si>
    <t>Ice Storm</t>
  </si>
  <si>
    <t>A hail of rock-hard ice pounds to the ground in a 20-foot-radius, 40-foot-high cylinder centered on a point within range. Each creature in the cylinder must make a Dexterity saving throw. A creature takes 2d8 bludgeoning damage and 4d6 cold damage on a failed save, or half as much damage on a successful one.
Hailstones turn the storm's area of effect into difficult terrain until the end of your next turn.</t>
  </si>
  <si>
    <t>When you cast this spell using a spell slot of 5th level or higher, the bludgeoning damage increases by 1d8 for each slot level above 4th.</t>
  </si>
  <si>
    <t>2d8 bludgeoning + 4d6 cold</t>
  </si>
  <si>
    <t>Bludgeoning + cold</t>
  </si>
  <si>
    <t>Cleric (Tempest); Druid; Druid (Arctic); Paladin (Ancients); Sorcerer; Wizard; Fighter (Eldritch Knight)</t>
  </si>
  <si>
    <t>Leomund's Secret Chest</t>
  </si>
  <si>
    <t>You hide a chest, and all its contents, on the Ethereal Plane. You must touch the chest and the miniature replica that serves as a material component for the spell. The chest can contain up to 12 cubic feet of nonliving material (3 feet by 2 feet by 2 feet).
While the chest remains on the Ethereal Plane, you can use an action and touch the replica to recall the chest. It appears in an unoccupied space on the ground within 5 feet of you. You can send the chest back to the Ethereal Plane by using an action and touching both the chest and the replica.
After 60 days, there is a cumulative 5 percent chance per day that the spell's effect ends. This effect ends if you cast this spell again, if the smaller replica chest is destroyed, or if you choose to end the spell as an action. If the spell ends and the larger chest is on the Ethereal Plane, it is irretrievably lost.</t>
  </si>
  <si>
    <t>An exquisite chest, 3 feet by 2 feet by 2 feet, constructed from rare materials worth at least 5,000 gp, and a Tiny replica made from the same materials worth at least 50 gp</t>
  </si>
  <si>
    <t>Cleric (Arcana); Wizard</t>
  </si>
  <si>
    <t>Locate Creature</t>
  </si>
  <si>
    <t>Describe or name a creature that is familiar to you. You sense the direction to the creature's location, as long as that creature is within 1,000 feet of you. If the creature is moving, you know the direction of its movement.
The spell can locate a specific creature known to you, or the nearest creature of a specific kind (such as a human or a unicorn), so long as you have seen such a creature up close - within 30 feet - at least once. If the creature you described or named is in a different form, such as being under the effects of a polymorph spell, this spell doesn't locate the creature.
This spell can't locate a creature if running water at least 10 feet wide blocks a direct path between you and the creature.</t>
  </si>
  <si>
    <t>Bard; Cleric; Druid; Druid (Swamp); Paladin; Ranger; Wizard</t>
  </si>
  <si>
    <t>Mordenkainen's Faithful Hound</t>
  </si>
  <si>
    <t>You conjure a phantom watchdog in an unoccupied space that you can see within range, where it remains for the duration, until you dismiss it as an action, or until you move more than 100 feet away from it.
The hound is invisible to all creatures except you and can't be harmed. When a Small or larger creature comes within 30 feet of it without first speaking the password that you specify when you cast this spell, the hound starts barking loudly. The hound sees invisible creatures and can see into the Ethereal Plane. It ignores illusions.
At the start of each of your turns, the hound attempts to bite one creature within 5 feet of it that is hostile to you. The hound's attack bonus is equal to your spellcasting ability modifier + your proficiency bonus. On a hit, it deals 4d8 piercing damage.</t>
  </si>
  <si>
    <t>4d8 piercing</t>
  </si>
  <si>
    <t>A tiny silver whistle, a piece of bone, and a thread</t>
  </si>
  <si>
    <t>Mordenkainen's Private Sanctum</t>
  </si>
  <si>
    <t>You make an area within range magically secure. The area is a cube that can be as small as 5 feet to as large as 100 feet on each side. The spell lasts for the duration or until you use an action to dismiss it.
When you cast the spell, you decide what sort of security the spell provides, choosing any or all of the following properties.
• Sound can't pass through the barrier at the edge of the warded area.
• The barrier of the warded area appears dark and foggy, preventing vision (including darkvision) through it.
• Sensors created by divination spells can't appear inside the protected area or pass through the barrier at its perimeter.
• Creatures in the area can't be targeted by divination spells.
• Nothing can teleport into or out of the warded area.
• Planar travel is blocked within the warded area.
Casting this spell on the same spot every day for a year makes this effect permanent.</t>
  </si>
  <si>
    <t>When you cast this spell using a spell slot of 5th level or higher, you can increase the size of the cube by 100 feet for each slot level beyond 4th. Thus you could protect a cube that can be up to 200 feet on one side by using a spell slot of 5th level.</t>
  </si>
  <si>
    <t>A thin sheet of lead, a piece of opaque glass, a wad of cotton or cloth, and powdered chrysolite</t>
  </si>
  <si>
    <t>Otiluke's Resilient Sphere</t>
  </si>
  <si>
    <t>A sphere of shimmering force encloses a creature or object of Large size or smaller within range. An unwilling creature must make a Dexterity saving throw. On a failed save, the creature is enclosed for the duration.
Nothing, not physical objects, energy, or other spell effects, can pass through the barrier, in or out, though a creature in the sphere can breathe there. The sphere is immune to all damage, and a creature or object inside can't be damaged by attacks or effects originating from outside, nor can a creature inside the sphere damage anything outside it.
The sphere is weightless and just large enough to contain the creature or object inside. An enclosed creature can use its action to push against the sphere's walls and thus roll the sphere at up to half the creature's speed. Similarly, the globe can be picked up and moved by other creatures.
A disintegrate spell targeting the globe destroys it without harming anything inside it.</t>
  </si>
  <si>
    <t>A hemispherical piece of clear crystal and a matching hemispherical piece of gum arabic</t>
  </si>
  <si>
    <t>Phantasmal Killer</t>
  </si>
  <si>
    <t>You tap into the nightmares of a creature you can see within range and create an illusory manifestation of its deepest fears, visible only to that creature. The target must make a Wisdom saving throw. On a failed save, the target becomes frightened for the duration. At the end of each of the target's turns before the spell ends, the target must succeed on a Wisdom saving throw or take 4d10 psychic damage. On a successful save, the spell ends.</t>
  </si>
  <si>
    <t>When you cast this spell using a spell slot of 5th level or higher, the damage increases by 1d10 for each slot level above 4th.</t>
  </si>
  <si>
    <t>4d10 psychic</t>
  </si>
  <si>
    <t>Polymorph</t>
  </si>
  <si>
    <t>This spell transforms a creature with at least 1 hit point that you can see within range into a new form. An unwilling creature must make a Wisdom saving throw to avoid the effect. A shapechanger automatically succeeds on this saving throw.
The transformation lasts for the duration, or until the target drops to 0 hit points or dies. The new form can be any beast whose challenge rating is equal to or less than the target's (or the target's level, if it doesn't have a challenge rating). The target's game statistics, including mental ability scores, are replaced by the statistics of the chosen beast. It retains its alignment and personality.
The target assumes the hit points of its new form.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The target's gear melds into the new form. The creature can't activate, use, wield, or otherwise benefit from any of its equipment.</t>
  </si>
  <si>
    <t>A caterpillar cocoon</t>
  </si>
  <si>
    <t>Bard; Cleric (Trickery); Druid; Sorcerer; Wizard</t>
  </si>
  <si>
    <t>Staggering Smite</t>
  </si>
  <si>
    <t>The next time you hit a creature with a melee weapon attack during this spell's duration, your weapon pierces both body and mind, and the attack deals an extra 4d6 psychic damage to the target. The target must make a Wisdom saving throw. On a failed save, it has disadvantage on attack rolls and ability checks, and can't take reactions, until the end of its next turn.</t>
  </si>
  <si>
    <t>4d6 psychic</t>
  </si>
  <si>
    <t>Stone Shape</t>
  </si>
  <si>
    <t>You touch a stone object of Medium size or smaller or a section of stone no more than 5 feet in any dimension and form it into any shape that suits your purpose. So, for example, you could shape a large rock into a weapon, idol, or coffer, or make a small passage through a wall, as long as the wall is less than 5 feet thick. You could also shape a stone door or its frame to seal the door shut. The object you create can have up to two hinges and a latch, but finer mechanical detail isn't possible.</t>
  </si>
  <si>
    <t>Soft clay, which must be worked into roughly the desired shape of the stone object</t>
  </si>
  <si>
    <t>Cleric; Druid; Druid (Mountain); Druid (Underdark); Wizard</t>
  </si>
  <si>
    <t>Stoneskin</t>
  </si>
  <si>
    <t>This spell turns the flesh of a willing creature you touch as hard as stone. Until the spell ends, the target has resistance to nonmagical bludgeoning, piercing, and slashing damage.</t>
  </si>
  <si>
    <t>Diamond dust worth 100 gp, which the spell consumes</t>
  </si>
  <si>
    <t>Cleric (War); Druid; Druid (Mountain); Paladin (Ancients); Ranger; Sorcerer; Wizard; Fighter (Eldritch Knight)</t>
  </si>
  <si>
    <t>Storm Sphere</t>
  </si>
  <si>
    <t>A 20-foot-radius sphere of whirling air springs into existence centered on a point you choose within range. The sphere remains for the spell's duration. Each creature in the sphere when it appears or that ends its turn there must succeed on a Strength saving throw or take 2d6 bludgeoning damage. The sphere's space is difficult terrain.
Until the spell ends, you can use a bonus action on each of your turns to cause a bolt of lightning to leap from the center of the sphere toward one creature you choose within 60 feet of the center. Make a ranged spell attack. You have advantage on the attack roll if the target is in the sphere. On a hit, the target takes 4d6 lightning damage.
Creatures within 30 feet of the sphere have disadvantage on Wisdom (Perception) checks made to listen.</t>
  </si>
  <si>
    <t>When you cast this spell using a spell slot of 5th level or higher, the damage increases for each of its effects by 1d6 for each slot level above 4th</t>
  </si>
  <si>
    <t>Synchronicity (Modern)</t>
  </si>
  <si>
    <t>The creature you touch feels reality subtly shifted to its favor while this spell is in effect. The target isn't inconvenienced by mundane delays of any sort. Traffic lights are always green, there's always a waiting elevator, and a taxi is always around the corner. The target can run at full speed through dense crowds, and attacks of opportunity provoked by the target's movement are made with disadvantage.
	Synchronicity grants advantage to Dexterity (Stealth) checks, since the target always finds a handy piece of cover available. Additionally, the target has advantage on all ability checks made to drive a vehicle.
	In the event that two or more creatures under the effect of synchronicity are attempting to avoid being inconvenienced by each other, the creatures engage in a contest of Charisma each time the effects of the spells would oppose each other.</t>
  </si>
  <si>
    <t>System Backdoor (Modern)</t>
  </si>
  <si>
    <t>This spell allows you to bypass system security in order to create a secure login on a foreign system. The login you create allows you administrator-level privileges in any computer system not enhanced through technomagic. The login defeats any technomagic spells of 3rd level or lower.
	Once the duration of the spell expires, the login and all privileges are wiped from the system. System logs still show the activity of the user, but the user identification cannot be found or traced.</t>
  </si>
  <si>
    <t>When you cast this spell using a spell slot of 5th level or higher, you are able to bypass technomagic spells if the spell's level is equal to or less than the level of the spell slot you used.</t>
  </si>
  <si>
    <t>Vitriolic Sphere</t>
  </si>
  <si>
    <t>You point at a place within range, and a glowing 1-foot ball of emerald acid streaks there and explodes in a 20-foot radius. Each creature in that area must make a Dexterity saving throw. On a failed save, a creature takes 10d4 acid damage and 5d4 acid damage at the end of its next turn. On a successful save, a creature takes half the initial damage and no damage at the end of its next turn.</t>
  </si>
  <si>
    <t>When you cast this spell using a spell slot of 5th level or higher, the initial damage increases by 2d4 for each slot level above 4th.</t>
  </si>
  <si>
    <t>10d4 acid</t>
  </si>
  <si>
    <t>A drop of giant slug bile</t>
  </si>
  <si>
    <t>Wall of Fire</t>
  </si>
  <si>
    <t>You create a wall of fire on a solid surface within range. You can make the wall up to 60 feet long, 20 feet high, and 1 foot think, or a ringed wall up to 20 feet in diameter, 20 feet high, and 1 foot think. The wall is opaque and lasts for the duration.
When the wall appears, each creature within its area must make a Dexterity saving throw. On a failed save, a creature takes 5d8 fire damage, or half as much damage on a successful save.
One side of the wall, selected by you when you cast this spell, deals 5d8 fire damage to each creature that ends its turn within 10 feet of that side or inside the wall. A creature takes the same damage when it enters the wall for the first time on a turn or ends its turn there. The other side of the wall deals no damage.</t>
  </si>
  <si>
    <t>5d8 fire</t>
  </si>
  <si>
    <t>A small piece of phosphorus</t>
  </si>
  <si>
    <t>Cleric (Light); Druid; Sorcerer; Warlock (Fiend); Wizard; Fighter (Eldritch Knight)</t>
  </si>
  <si>
    <t>Watery Sphere</t>
  </si>
  <si>
    <t>You conjure up a sphere of water with a 10-foot radius on a point you can see within range. The sphere can hover in the air, but no more than 10 feet off the ground. The sphere remains for the spell's duration.
Any creature in the sphere's space must make a Strength saving throw. On a successful save, a creature is ejected from that space to the nearest unoccupied space outside it. A Huge or larger creature succeeds on the saving throw automatically. On a failed save, a creature is restrained by the sphere and is engulfed by the water. At the end of each of its turns, a restrained target can repeat the saving throw.
The sphere can restrain a maximum of four Medium or smaller creatures or one Large creature. If the sphere restrains a creature in excess of these numbers, a random creature that was already restrained by the sphere falls out of it and lands prone in a space within 5 feet of it.
As an action, you can move the sphere up to 30 feet in a straight line. If it moves over a pit, cliff, or other drop, it safely descends until it is hovering 10 feet over ground. Any creature restrained by the sphere moves with it. You can ram the sphere into creatures, forcing them to make the saving throw, but no more than once per turn.
When the spell ends, the sphere falls to the ground and extinguishes all normal flames within 30 feet of it. Any creature restrained by the sphere is knocked prone in the space where it falls.</t>
  </si>
  <si>
    <t>A droplet of water</t>
  </si>
  <si>
    <t>Animate Objects</t>
  </si>
  <si>
    <t>Objects come to life at your command. Choose up to ten nonmagical objects within range that are not being worn or carried. Medium targets count as two objects, Large targets count as four objects, Huge targets count as eight objects. You can't animate any object larger than Huge. Each target animates and becomes a creature under your control until the spell ends or until reduced to 0 hit points.
As a bonus action, you can mentally command any creature you made with this spell if the creature is within 500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Animated Object Statistics
Tiny - HP: 20, AC: 18, Attack: +8 to hit, 1d4 + 4 damage, Str: 4, Dex: 18
Small - HP: 25, AC: 16, Attack: +6 to hit, 1d8 + 2 damage, Str: 6, Dex: 14
Medium - HP: 40, AC: 13, Attack: +5 to hit, 2d6 + 1 damage, Str: 10, Dex: 12
Large - HP: 50, AC: 10, Attack: +6 to hit, 2d10 + 2 damage, Str: 14, Dex: 10
Huge - HP: 80, AC: 10, Attack: +8 to hit, 2d12 + 4 damage, Str: 18, Dex: 6
An animated object is a construct with AC, hit points, attacks, Strength, and Dexterity determine by its size. Its Constitution is 10 and its Intelligence and Wisdom are 3, and its Charisma is 1. Its speed is 30 feet, if the objects lack legs or other appendages it can use for locomotion, it instead has a flying speed of 30 feet and can hover. If the object is securely attached to a surface or larger object, such as a chain bolted to a wall, its speed is 0. It has blindsight with a radius of 30 feet and is blind beyond that distance. When the animated object drops to 0 hit points, it reverts to its original object form, and any remaining damage carries over to its original object form.
If you command an object to attack, it can make a single melee attack against a creature within 5 feet of it. It makes a slam attack with an attack bonus and bludgeoning damage determine by its size. The DM might rule that a specific object inflicts slashing or piercing damage based on its form.</t>
  </si>
  <si>
    <t>If you cast this spell using a spell slot of 6th level or higher, you can animate two additional objects for each slot level above 5th.</t>
  </si>
  <si>
    <t>Antilife Shell</t>
  </si>
  <si>
    <t>A shimmering barrier extends out from you in a 10-foot radius and moves with you, remaining centered on you and hedging out creatures other than undead and constructs.
The barrier lasts for the duration. The barrier prevents an affected creature from passing or reaching through. An affected creature can cast spells or make attacks with ranged or reach weapons through the barrier.
If you move so that an affect creature is forced to pass through the barrier, the spell ends.</t>
  </si>
  <si>
    <t>Cleric (Death); Druid</t>
  </si>
  <si>
    <t>Awaken</t>
  </si>
  <si>
    <t>After spending the casting time tracing magical pathways within a precious gemstone, you touch a huge or smaller beast or plant. The target must have either no Intelligence score or an Intelligence of 3 or less. The target gains an Intelligence of 10. The target also gains the ability to speak one language you know. If the target is a plant, it gains the ability to move its limbs, roots, vines, creepers, and so forth, and it gains senses similar to a human's. Your DM chooses statistics appropriate for the awakened plant, such as the statistics for the awakened shrub or the awakened tree.
The awakened beast or plant is charmed by you for 30 days or until you and your companions do anything harmful to it. When the charmed condition ends, the awakened creature chooses whether to remain friendly to you, based on how you treated it while it was charmed.</t>
  </si>
  <si>
    <t>8 hours</t>
  </si>
  <si>
    <t>An agate worth at least 1,000 gp, which the spell consumes</t>
  </si>
  <si>
    <t>Banishing Smite</t>
  </si>
  <si>
    <t>The next time you hit a creature with a weapon attack before this spell ends, your weapon crackles with force, and the attack deals an extra 5d10 force damage to the target. Additionally, if this attack reduces the target to 50 hit points of fewer, you banish it. If the target is native to a different plane of existence than the one you're on, the target disappears, returning to its home plane. If the target is native to the plane you're on, the creature vanishes into a harmless demiplane. While there, the target is incapacitated. It remains there until the spell ends, at which point the tart reappears in the space it left or in the nearest unoccupied space if that space is occupied.</t>
  </si>
  <si>
    <t>5d10 force</t>
  </si>
  <si>
    <t>Bigby's Hand</t>
  </si>
  <si>
    <t>You create a Large hand of shimmering, translucent force in an unoccupied space that you can see within range. The hand lasts for the spell's duration, and it moves at your command, mimicking the movements of your own hand.
The hand is an object that has AC 20 and hit points equal to your hit point maximum. If it drops to 0 hit points, the spell ends. It has a Strength of 26 (+8) and a Dexterity of 10 (+0). The hand doesn't fill its space.
When you cast the spell and as a bonus action on your subsequent turns, you can move the hand up to 60 feet and then cause one of the following effects with it.
Clenched Fist. The hand strikes one creature or object within 5 feet of it. Make a melee spell attack for the hand using your game statistics. On a hit, the target takes 4d8 force damage.
Forceful Hand. The hand attempts to push a creature within 5 feet of it in a direction you choose. Make a check with the hand's Strength contested by the Strength (Athletics) check of the target. If the target is Medium or smaller, you have advantage on the check. If you succeed, the hand pushes the target up to 5 feet plus a number of feet equal to five times your spellcasting ability modifier. The hand moves with the target to remain within 5 feet of it.
Grasping Hand. The hand attempts to grapple a Huge or smaller creature within 5 feet of it. You use the hand's Strength score to resolve the grapple. If the target is Medium or smaller, you have advantage on the check. While the hand is grappling the target, you can use a bonus action to have the hand crush it. When you do so, the target takes bludgeoning damage equal to 2d6 + your spellcasting ability modifier.
Interposing Hand. The hand interposes itself between you and a creature you choose until you give the hand a different command. The hand moves to stay between you and the target, providing you with half cover against the target. The target can't move through the hand's space if its Strength score is less than or equal to the hand's Strength score. If its Strength score is higher than the hand's Strength score, the target can move toward you through the hand's space, but that space is difficult terrain for the target.</t>
  </si>
  <si>
    <t>When you cast this spell using a spell slot of 6th level or higher, the damage from the clenched fist option increases by 2d8 and the damage from the grasping hand increases by 2d6 for each slot level above 5th.</t>
  </si>
  <si>
    <t>4d8 force or 2d6+mod bludgeoning</t>
  </si>
  <si>
    <t>Force + bludgeoning</t>
  </si>
  <si>
    <t>An eggshell and a snakeskin glove</t>
  </si>
  <si>
    <t>Circle of Power</t>
  </si>
  <si>
    <t>Divine energy radiates from you, distorting and diffusing magical energy within 30 feet of you. Until the spell ends, the sphere moves with you, centered on you. For the duration, each friendly creature in the area (including you) has advantage on saving throws against spells and other magical effects. Additionally, when an affected creature succeeds on a saving throw made against a spell or magical effect that allows it to make a saving throw to take only half damage, it instead takes no damage if it succeeds on the saving throw.</t>
  </si>
  <si>
    <t>Cloudkill</t>
  </si>
  <si>
    <t>You create a 20-foot-radius sphere of poisonous, yellow-green fog centered on a point you choose within range. The fog spreads around corners. It lasts for the duration or until strong wind disperses the fog, ending the spell. Its area is heavily obscured.
When a creature enters the spell's area for the first time on a turn or starts its turn there, that creature must make a Constitution saving throw. The creature takes 5d8 poison damage on a failed save, or half as much damage on a successful one. Creatures are affected even if they hold their breath or don't need to breathe.
The fog moves 10 feet away from you at the start of each of your turns, rolling along the surface of the ground. The vapors, being heavier than air, sink to the lowest level of the land, even pouring down openings.</t>
  </si>
  <si>
    <t>When you cast this spell using a spell slot of or higher, the damage increases by 1d8 for each slot level above 5th.
 When you cast this spell using a spell slot of 3rd level or higher, the damage increases by 1d8 for each slot level above 5th.</t>
  </si>
  <si>
    <t>5d8 poison</t>
  </si>
  <si>
    <t>Cleric (Death); Druid (Underdark); Sorcerer; Wizard</t>
  </si>
  <si>
    <t>Commune</t>
  </si>
  <si>
    <t>You contact your deity or a divine proxy and ask up to three questions that can be answered with a yes or no. You must ask your questions before the spell ends. You receive a correct answer for each question.
Divine beings aren't necessarily omniscient, so you might receive "unclear" as an answer if a question pertains to information that lies beyond the deity's knowledge. In a case where a one-word answer could be misleading or contrary to the deity's interests, the DM might offer a short phrase as an answer instead.
If you cast the spell two or more times before finishing your next long rest, there is a cumulative 25 percent chance for each casting after the first that you get no answer. The DM makes this roll in secret.</t>
  </si>
  <si>
    <t>Incense and a vial of holy or unholy water</t>
  </si>
  <si>
    <t>Commune with City (Modern)</t>
  </si>
  <si>
    <t>You briefly become one with the city and gain knowledge of the surrounding area. Above ground, this spell gives you knowledge of the area within 1 mile of you. In sewers and other underground settings, you gain knowledge of the area within 600 feet of you.
	You instantly gain knowledge of up to three facts of your choice about any of the following subjects as they relate to the area: 
• Terrain and bodies of water 
• Prevalent buildings, plants, animals, or intelligent creatures
• Powerful (CR 1 or higher) celestials, fey, fiends, elementals, or undead
• Influences from other planes of existence 
• Electrical currents, wireless signals, and active transit lines and tracks
	For example, you could determine the location of powerful undead in the area, the location of major sources of electrical power or interference, and the location of any nearby parks.</t>
  </si>
  <si>
    <t>Commune with Nature</t>
  </si>
  <si>
    <t>You briefly become one with nature and gain knowledge of the surrounding territory. In the outdoors, the spell gives you knowledge of the land within 3 miles of you. In caves and other natural underground settings, the radius is limited to 300 feet. The spell doesn't function where nature has been replaced by construction, such as in dungeons and towns.
You instantly gain knowledge of up to three facts of your choice about any of the following subjects as they relate to the area - terrain and bodies of water; prevalent plants, minerals, animals, or peoples; powerful celestials, fey, fiends, elementals, or undead; influence from other planes of existence; buildings.
For example, you could determine the location of powerful undead in the area, the location of major sources of safe drinking water, and the location of any nearby towns.</t>
  </si>
  <si>
    <t>Druid; Druid (Arctic); Druid (Forest); Paladin (Ancients); Ranger</t>
  </si>
  <si>
    <t>Cone of Cold</t>
  </si>
  <si>
    <t>A blast of cold air erupts from your hands. Each creature in a 60-foot cone must make a Constitution saving throw. A creature takes 8d8 cold damage on a failed save, or half as much damage on a successful one.
A creature killed by this spell becomes a frozen statue until it thaws.</t>
  </si>
  <si>
    <t>When you cast this spell using a spell slot of 6th level or higher, the damage increases by 1d8 for each slot level above 5th.</t>
  </si>
  <si>
    <t>8d8 cold</t>
  </si>
  <si>
    <t>A small crystal or glass cone</t>
  </si>
  <si>
    <t>Conjure Elemental</t>
  </si>
  <si>
    <t>You call forth an elemental servant. Choose an area of air, earth, fire, or water that fills a 10-foot cube within range. An elemental of challenge rating 5 or lower appropriate to the area you chose appears in an unoccupied space within 10 feet of it. For example, a fire elemental emerges from a bonfire, and an earth elemental rises up from the ground. The elemental disappears when it drops to 0 hit points or when the spell ends.
The elemental is friendly to you and your companions for the duration. Roll initiative for the elemental, which has its own turns. It obeys any verbal commands that you issue to it (no action required by you). If you don't issue any commands to the elemental, it defends itself from hostile creatures but otherwise takes no actions.
If your concentration is broken, the elemental doesn't disappear. Instead, you lose control of the elemental, it becomes hostile toward you and your companions, and it might attack. An uncontrolled elemental can't be dismissed by you, and it disappears 1 hour after you summoned it. The DM has the elemental's statistics.</t>
  </si>
  <si>
    <t>When you cast this spell using a spell slot of 6th level or higher, the challenge rating increases by 1 for each slot level above 5th.</t>
  </si>
  <si>
    <t>Burning incense for air, soft clay for earth, sulfur and phosphorus for fire, or water and sand for water</t>
  </si>
  <si>
    <t>Druid; Druid (Coast); Wizard</t>
  </si>
  <si>
    <t>Conjure Volley</t>
  </si>
  <si>
    <t>You fire a piece of nonmagical ammunition from a ranged weapon or throw a nonmagical weapon into the air and choose a point within range. Hundreds of duplicates of the ammunition or weapon fall in a volley from above and then disappear. Each creature in a 40-foot-radius. 20-foot-high cylinder centered on that point must make a Dexterity saving throw. A creature takes 8d8 damage on a failed save, or half as much damage on a successful one. The damage type is the same as that of the ammunition or weapon.</t>
  </si>
  <si>
    <t>8d8 weapon</t>
  </si>
  <si>
    <t>One piece of ammunition or one thrown weapon</t>
  </si>
  <si>
    <t>Contact Other Plane</t>
  </si>
  <si>
    <t>You mentally contact a demigod, the spirit of a long-dead sage, or some other mysterious entity from another plane. Contacting this extraplanar intelligence can strain or even break your mind. When you cast this spell, make a DC 15 Intelligence saving throw. On a failure, you take 6d6 psychic damage and are insane until you finish a long rest. While insane, you can't take actions, can't understand what other creatures say, can't read, and speak only in gibberish. A greater restoration spell cast on you ends this effect.
On a successful save, you can ask the entity up to five questions. You must ask your questions before the spell ends. The DM answers each question with one word, such as yes, no, maybe, never, irrelevant, unclear (if the entity doesn't know the answer to the question). If a one-word answer would be misleading, the DM might instead offer a short phrase as an answer.</t>
  </si>
  <si>
    <t>Warlock; Wizard</t>
  </si>
  <si>
    <t>Contagion</t>
  </si>
  <si>
    <t>Your touch inflicts disease. Make a melee spell attack against a creature within your reach. On a hit, you afflict the creature with a disease of your choice from any of the ones described below.
At the end of each of the target's turns, it must make a Constitution saving throw. After failing three of these saving throws, the disease's effects last for the duration, and the creature stops making these saves. After succeeding on three of these saving throws, the creature recovers from the disease, and the spell ends.
Since this spell induces a natural disease in its target, any effect that removes a disease or otherwise ameliorates a disease's effects apply to it.
Blinding Sickness: Pain grips the creature's mind, and its eyes turn milky white. The creature has disadvantage on Wisdom checks and Wisdom saving throws and is blinded.
Filth Fever: A raging fever sweeps through the creature's body. The creature has disadvantage on Strength checks, Strength saving throws, and attack rolls that use Strength.
Flesh Rot: The creature's flesh decays. The creature has disadvantage on Charisma checks and vulnerability to all damage.
Mindfire: The creature's mind becomes feverish. The creature has disadvantage on Intelligence checks and Intelligence saving throws, and the creature behaves as if under the effects of the confusion spell during combat.
Seizure: The creature is overcome with shaking. The creature has disadvantage on Dexterity checks, Dexterity saving throws, and attack rolls that use Dexterity.
Slimy Doom: The creature begins to bleed uncontrollably. The creature has disadvantage on Constitution checks and Constitution saving throws. In addition, whenever the creature takes damage, it is stunned until the end of its next turn.</t>
  </si>
  <si>
    <t>7 d</t>
  </si>
  <si>
    <t>Cleric; Druid; Paladin (Oathbreaker); Warlock (Undying)</t>
  </si>
  <si>
    <t>Control Winds</t>
  </si>
  <si>
    <t>You take control of the air in a 100-foot cube that you can see within range. Choose one of the following effects when you cast the spell. The effect lasts for the spell's duration, unless you use your action on a later turn to switch to a different effect. You can also use your action to temporarily halt the effect or to restart one you've halted.
Gusts: A wind picks up within the cube, continually blowing in a horizontal direction that you choose. You choose the intensity of the wind - calm, moderate, or strong. If the wind is moderate or strong, ranged weapon attacks that pass through it or that are made against targets within the cube have disadvantage on their attack rolls. If the wind is strong, any creature moving against the wind must spend 1 extra foot of movement for each foot moved.
Downdraft: You cause a sustained blast of strong wind to blow downward from the top of the cube. Ranged weapon attacks that pass through the cube or that are made against targets within it have disadvantage on their attack rolls. A creature must make a Strength saving throw if it flies into the cube for the first time on a turn or starts its turn there flying. On a failed save, the creature is knocked prone.
Updraft: You cause a sustained updraft within the cube, rising upward from the cube's bottom edge. Creatures that end a fall within the cube take only half damage from the fall. When a creature in the cube makes a vertical jump, the creature can jump up to 10 feet higher than normal.</t>
  </si>
  <si>
    <t>Creation</t>
  </si>
  <si>
    <t>You pull wisps of shadow material from the Shadowfell to create a nonliving object of vegetable matter within range - soft goods, rope, wood, or something similar. You can also use this spell to create mineral objects such as stone, crystal, or metal. The object created must be no larger than a 5-foot cube, and the object must be of a form and material that you have seen before.
The duration depends on the object's material. If the object is composed of multiple materials, use the shortest duration.
Material - Duration: 
Vegetable matter - 1 day
Stone/crystal - 12 hours
Precious metals - 1 hour
Gems - 10 minutes
Adamantine/Mithral - 1 minute
Using any material created by this spell as another spell's material component causes that spell to fail.</t>
  </si>
  <si>
    <t>When you cast this spell using a spell slot of 6th level or higher, the cube increases by 5 feet for each slot level above 5th.</t>
  </si>
  <si>
    <t>Special</t>
  </si>
  <si>
    <t>A tiny piece of matter of the same type of the item you plan to create</t>
  </si>
  <si>
    <t>Destructive Wave</t>
  </si>
  <si>
    <t>You strike the ground, creating a burst of divine energy that ripples outward from you. Each creature you choose within 30 feet of you must succeed on a Constitution saving throw or take 5d6 thunder damage, as well as 5d6 radiant or necrotic damage (your choice), and be knocked prone. A creature that succeeds on its saving throw takes half as much damage and isn't knocked prone.</t>
  </si>
  <si>
    <t>5d6 thunder + 5d6 radiant or necrotic</t>
  </si>
  <si>
    <t>Thunder + radiant or necrotic</t>
  </si>
  <si>
    <t>Cleric (Tempest); Paladin</t>
  </si>
  <si>
    <t>Dispel Evil and Good</t>
  </si>
  <si>
    <t>Shimmering energy surrounds and protects you from fey, undead, and creatures originating from beyond the Material Plane. For the duration, celestials, elementals, fey, fiends, and undead have disadvantage on attack rolls against you. You can end the spell early by using either of the following special functions.
Break Enchantment: As your action, you touch a creature you can reach that is charmed, frightened, or possessed by a celestial, an elemental, a fey, a fiend, or an undead. The creature you touch is no longer charmed, frightened, or possessed by such creatures.
Dismissal: As your action, make a melee spell attack against a celestial, an elemental, a fey, a fiend, or an undead you can reach. On a hit, you attempt to drive the creature back to its home plane. The creature must succeed on a Charisma saving throw or be sent back to its home plane (if it isn't there already). If they aren't on their home plane, undead are sent to the Shadowfell, and fey are sent to the Feywild.</t>
  </si>
  <si>
    <t>Holy water or powdered silver and iron</t>
  </si>
  <si>
    <t>Dominate Person</t>
  </si>
  <si>
    <t>You attempt to beguile a humanoid that you can see within range. It must succeed on a Wisdom saving throw or be charmed by you for the duration. If you or creatures that are friendly to you are fighting it, it has advantage on the saving throw.
While the target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</si>
  <si>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using a 6th-level spell slot, the duration is concentration, up to 10 minutes. When you use a 7th-level spell slot, the duration is concentration, up to 1 hour. When you use a spell slot of 8th level or higher, the duration is concentration, up to 8 hours.</t>
  </si>
  <si>
    <t>Bard; Cleric (Trickery); Paladin (Oathbreaker); Sorcerer; Warlock (Archfey); Warlock (Great Old One); Wizard; Rogue (Arcane Trickster)</t>
  </si>
  <si>
    <t>Dream</t>
  </si>
  <si>
    <t>This spell shapes a creature's dreams. Choose a creature known to you as the target of this spell. The target must be on the same plane of existence as you. Creatures that don't sleep, such as elves, can't be contacted by this spell. You, or a willing creature you touch, enters a trance state, acting as a messenger. While in the trance, the messenger is aware of his or her surroundings, but can't take actions or move.
If the target is asleep, the messenger appears in the target's dreams and can converse with the target as long as it remains asleep, through the duration of the spell. The messenger can also shape the environment of the dream, creating landscapes, objects, and other images. The messenger can emerge from the trance at any time, ending the effect of the spell early. The target recalls the dream perfectly upon waking. If the target is awake when you cast the spell, the messenger knows it, and can either end the trance (and the spell) or wait for the target to fall asleep, at which point the messenger appears in the target's dreams.
You can make the messenger appear monstrous and terrifying to the target. If you do, the messenger can deliver a message of no more than ten words and then the target must make a Wisdom saving throw. On a failed save, echoes of the phantasmal monstrosity spawn a nightmare that lasts the duration of the target's sleep and prevents the target from gaining any benefit from that rest. In addition, when the target wakes up, it takes 3d6 psychic damage.
If you have a body part, lock of hair, clipping from a nail, or similar portion of the target's body, the target makes its saving throw with disadvantage.</t>
  </si>
  <si>
    <t>A handful of sand, a dab of ink, and a writing quill plucked from a sleeping bird</t>
  </si>
  <si>
    <t>Bard; Druid (Grassland); Warlock; Wizard; Rogue (Arcane Trickster)</t>
  </si>
  <si>
    <t>Flame Strike</t>
  </si>
  <si>
    <t>A vertical column of divine fire roars down from the heavens in a location you specify. Each creature in a 10-foot radius, 40-foot-high cylinder centered on a point within range must make a Dexterity saving throw. A creature takes 4d6 fire damage and 4d6 radiant damage on a failed save, or half as much damage on a successful one.</t>
  </si>
  <si>
    <t>When you cast this spell using a spell slot of 6th level or higher, the fire damage or the radiant damage (your choice) increases by 1d6 for each slot level above 5th.</t>
  </si>
  <si>
    <t>4d6 fire + 4d6 radiant</t>
  </si>
  <si>
    <t>Fire + radiant</t>
  </si>
  <si>
    <t>Pinch of sulfur</t>
  </si>
  <si>
    <t>Cleric; Cleric (Light); Cleric (War); Paladin (Devotion); Warlock (Fiend)</t>
  </si>
  <si>
    <t>Geas</t>
  </si>
  <si>
    <t>You place a magical command on a creature that you can see within range, forcing it to carry out some service or refrain from some action or course of activity as you decide. If the creature can understand you, it must succeed on a Wisdom saving throw or become charmed by you for the duration. While the creature is charmed by you, it takes 5d10 psychic damage each time it acts in a manner directly counter to your instructions, but no more than once each day. A creature that can't understand you is unaffected by the spell.
You can issue any command you choose, short of an activity that would result in certain death. Should you issue a suicidal command, the spell ends.
You can end the spell early by using an action to dismiss it. A remove curse, greater restoration, or wish spell also ends it.</t>
  </si>
  <si>
    <t>When you cast this spell using a spell slot of 7th or 8th level, the duration is 1 year. When you cast this spell using a spell slot of the spell lasts until it is ended by one of the spells mentioned above.</t>
  </si>
  <si>
    <t>30 d</t>
  </si>
  <si>
    <t>5d10 psychic</t>
  </si>
  <si>
    <t>Bard; Cleric; Druid; Paladin; Paladin (Crown); Wizard; Rogue (Arcane Trickster)</t>
  </si>
  <si>
    <t>Greater Restoration</t>
  </si>
  <si>
    <t>You imbue a creature you touch with positive energy to undo a debilitating effect. You can reduce the target's exhaustion level by one, or end one of the following effects on the target.
• One effect that charmed or petrified the target
• One curse, including the target's attunement to a cursed magic item
• Any reduction to one of the target's ability scores
• One effect reducing the target's hit point maximum</t>
  </si>
  <si>
    <t>Hallow</t>
  </si>
  <si>
    <t>You touch a point and infuse an area around it with holy (or unholy) power. The area can have a radius up to 60 feet, and the spell fails if the radius includes an area already under the effect a hallow spell. The affected area is subject to the following effects.
First, celestials, elementals, fey, fiends, and undead can't enter the area, nor can such creatures charm, frighten, or possess creatures within it. Any creature charmed, frightened, or possessed by such a creature is no longer charmed, frightened, or possessed upon entering the area. You can exclude one or more of those types of creatures from this effect.
Second, you can bind an extra effect to the area. Choose the effect from the following list, or choose an effect offered by the DM. Some of these effects apply to creatures in the area, you can designate whether the effect applies to all creatures, creatures that follow a specific deity or leader, or creatures of a specific sort, such as ores or trolls. When a creature that would be affected enters the spell's area for the first time on a turn or starts its turn there, it can make a Charisma saving throw. On a success, the creature ignores the extra effect until it leaves the area.
Courage: Affected creatures can't be frightened while in the area.
Darkness: Darkness fills the area. Normal light, as well as magical light created by spells of a lower level than the slot you used to cast this spell, can't illuminate the area.
Daylight: Bright light fills the area. Magical darkness created by spells of a lower level than the slot you used to cast this spell can't extinguish the light.
Energy Protection: Affected creatures in the area have resistance to one damage type of your choice, except for bludgeoning, piercing, or slashing.
Energy Vulnerability: Affected creatures in the area have vulnerability to one damage type of your choice, except for bludgeoning, piercing, or slashing.
Everlasting Rest: Dead bodies interred in the area can't be turned into undead.
Extradimensional Interference: Affected creatures can't move or travel using teleportation or by extradimensional or interplanar means.
Fear: Affected creatures are frightened while in the area.
Silence: No sound can emanate from within the area, and no sound can reach into it.
Tongues: Affected creatures can communicate with any other creature in the area, even if they don't share a common language.</t>
  </si>
  <si>
    <t>24 hours</t>
  </si>
  <si>
    <t>Herbs, oils, and incense worth at least 1,000 gp, which the spell consumes</t>
  </si>
  <si>
    <t>Cleric; Warlock (Fiend)</t>
  </si>
  <si>
    <t>Hold Monster</t>
  </si>
  <si>
    <t>Choose a creature that you can see within range. The target must succeed on a Wisdom saving throw or be paralyzed for the duration. This spell has no effect on undead. At the end of each of its turns, the target can make another Wisdom saving throw. On a success, the spell ends on the target.</t>
  </si>
  <si>
    <t>When you cast this spell using a spell slot of 6th level or higher, you can target on additional creature for each slot level above 5th. The creatures must be within 30 feet of each other when you target them.</t>
  </si>
  <si>
    <t>Bard; Cleric (War); Paladin (Vengeance); Sorcerer; Warlock; Wizard; Rogue (Arcane Trickster)</t>
  </si>
  <si>
    <t>Immolation</t>
  </si>
  <si>
    <t>Flames wreathe one creature you can see within range. The target must make a Dexterity saving throw. It takes 7d6 fire damage on a failed save, or half as much damage on a successful one. On a failed save, the target also burns for the spell's duration. The burning target sheds bright light in a 30-foot radius and dim light for an additional 30 feet. At the end of each of its turns, the target repeats the saving throw. It takes 3d6 fire damage on a failed save, and the spell ends on a successful one. These magical flames can't be extinguished through nonmagical means.
If damage from this spell reduces a target to 0 hit points, the target is turned to ash.</t>
  </si>
  <si>
    <t>7d6 fire</t>
  </si>
  <si>
    <t>Insect Plague</t>
  </si>
  <si>
    <t>Swarming, biting locusts fill a 20-foot-radius sphere centered on a point you choose within range. The sphere spreads around corners. The sphere remains for the duration, and its area is lightly obscured. The sphere's area is difficult terrain.
When the area appears, each creature in it must make a Constitution saving throw. A creature takes 4d10 piercing damage on a failed save, or half as much damage on a successful one. A creature must also make this saving throw when it enters the spell's area for the first time on a turn or ends its turn there.</t>
  </si>
  <si>
    <t>When you cast this spell using a spell slot of 6th level or higher, the damage increases by 1d10 for each slot level above 5th.</t>
  </si>
  <si>
    <t>4d10 piercing</t>
  </si>
  <si>
    <t>A few grains of sugar, some kernels of grain, and a smear of fat</t>
  </si>
  <si>
    <t>Cleric; Cleric (Nature); Cleric (Tempest); Druid; Druid (Desert); Druid (Grassland); Druid (Swamp); Druid (Underdark); Sorcerer</t>
  </si>
  <si>
    <t>Legend Lore</t>
  </si>
  <si>
    <t>Name or describe a person, place, or object. The spell brings to your mind a brief summary of the significant lore about the thing you named. The lore might consist of current tales, forgotten stories, or even secret lore that has never been widely known. If the thing you named isn't of legendary importance, you gain no information.
The more information you already have about the thing, the more precise and detailed the information you receive is. The information you learn is accurate but might be couched in figurative language. For example, if you have a mysterious magic axe on hand, the spell might yield this information - Woe to the evildoer whose hand touches the axe, for even the haft slices the hand of the evil ones. Only a true Child of Stone, lover and beloved of Moradin, may awaken the true powers of the axe, and only with the sacred word Rudnogg on the lips.</t>
  </si>
  <si>
    <t>Incense worth at least 250 gp, which the spell consumes, and four ivory strips worth at least 50 gp each</t>
  </si>
  <si>
    <t>Bard; Cleric; Cleric (Knowledge); Warlock (Undying); Wizard</t>
  </si>
  <si>
    <t>Maelstrom</t>
  </si>
  <si>
    <t>A mass of 5-foot-deep water appears and swirls in a 30-foot radius centered on a point you can see within range. The point must be on ground or in a body of water. Until the spell ends, that area is difficult terrain, and any creature that starts its turn there must succeed on a Strength saving throw or take 6d6 bludgeoning damage and be pulled 10 feet toward the center.</t>
  </si>
  <si>
    <t>6d6 bludgeoning</t>
  </si>
  <si>
    <t>Paper or leaf in the shape of a funnel</t>
  </si>
  <si>
    <t>Mass Cure Wounds</t>
  </si>
  <si>
    <t>A wave of healing energy washes out from a point of your choice within range. Choose up to six creatures in a 30-foot-radius sphere centered on that point. Each target regains hit points equal to 3d8 + your spellcasting ability modifier. This spell has no effect on undead or constructs.</t>
  </si>
  <si>
    <t>When you cast this spell using a spell slot of 6th level or higher, the healing increases by 1d8 for each slot level above 5th.</t>
  </si>
  <si>
    <t>Bard; Cleric; Cleric (Life); Druid</t>
  </si>
  <si>
    <t>Mislead</t>
  </si>
  <si>
    <t>You become invisible at the same time that an illusory double of you appears where you are standing. The double lasts for the duration, but the invisibility ends if you attack or cast a spell.
You can use your action to move your illusory double up to twice your speed and make it gesture, speak, and behave in whatever way you choose. You can see through its eyes and hear through its ears as if you were located where it is. On each of your turns as a bonus action, you can switch from using its senses to using your own, or back again. While you are using its senses, you are blinded and deafened in regard to your own surroundings.</t>
  </si>
  <si>
    <t>Modify Memory</t>
  </si>
  <si>
    <t>You attempt to reshape another creature's memories. One creature that you can see must make a Wisdom saving throw. If you are fighting the creature, it has advantage on the saving throw. On a failed save, the target becomes charmed by you for the duration. The charmed target is incapacitated and unaware of its surroundings, though it can still hear you. If it takes any damage or is targeted by another spell, this spell ends, and none of the target's memories are modified.
While this charm lasts, you can affect the target's memory of an event that it experienced within the last 24 hours and that lasted no more than 10 minutes. You can permanently eliminate all memory of the event, allow the target to recall the event with perfect clarity and exacting detail, change its memory of the details of the event, or create a memory of some other event.
You must speak to the target to describe how its memories are affected, and it must be able to understand your language for the modified memories to take root. Its mind fills in any gaps in the details of your description. If the spell ends before you have finished describing the modified memories, the creature's memory isn't altered. Otherwise, the modified memories take hold when the spell ends.
A modified memory doesn't necessarily affect how a creature behaves, particularly if the memory contradicts the creature's natural inclinations, alignment, or beliefs. An illogical modified memory, such as implanting a memory of how much the creature enjoyed dousing itself in acid, is dismissed, perhaps as a bad dream. The DM might deem a modified memory too nonsensical to affect a creature in a significant manner.
A remove curse or greater restoration spell cast on the target restores the creature's true memory.</t>
  </si>
  <si>
    <t>If you cast this spell using a spell slot of 6th level or higher, you can alter the target's memories of an event that took place up to 7 days ago (6th level), 30 days ago (7th level), 1 year ago (8th level), or any time in the creature's past (9th level).</t>
  </si>
  <si>
    <t>Bard; Cleric (Trickery); Wizard; Rogue (Arcane Trickster)</t>
  </si>
  <si>
    <t>Passwall</t>
  </si>
  <si>
    <t>A passage appears at a point of your choice that you can see on a wooden, plaster, or stone surface (such as a wall, a ceiling, or a floor) within range, and lasts for the duration. You choose the opening's dimensions - up to 5 feet wide, 8 feet tall, and 20 feet deep. The passage creates no instability in a structure surrounding it.
When the opening disappears, any creatures or objects still in the passage created by the spell are safely ejected to an unoccupied space nearest to the surface on which you cast the spell.</t>
  </si>
  <si>
    <t>A pinch of sesame seeds</t>
  </si>
  <si>
    <t>Druid (Mountain); Wizard</t>
  </si>
  <si>
    <t>Planar Binding</t>
  </si>
  <si>
    <t>With this spell, you attempt to bind a celestial, an elemental, a fey, or a fiend to your service. The creature must be within range for the entire casting of the spell. (Typically, the creature is first summoned into the center of an inverted magic circle in order to keep it trapped while this spell is cast.) At the completion of the casting, the target must make a Charisma saving throw. On a failed save, it is bound to serve you for the duration. If the creature was summoned or created by another spell, that spell's duration is extended to match the duration of this spell.
A bound creature must follow your instructions to the best of its ability. You might command the creature to accompany you on an adventure, to guard a location, or to deliver a message. The creature obeys the letter of your instructions, but if the creature is hostile to you, it strives to twist your words to achieve its own objectives. If the creature carries out your instructions completely before the spell ends, it travels to you to report this fact if you are on the same plane of existence. If you are on a different plane of existence, it returns to the place where you bound it and remains there until the spell ends.</t>
  </si>
  <si>
    <t>When you cast this spell using a spell slot of a higher level, the duration increases to 10 days with a 6th-level slot, to 30 days with a 7th-level slot, to 180 days with an 8th-level slot, and to a year and a day with a 9th-level spell slot.</t>
  </si>
  <si>
    <t>A jewel worth at least 1,000 gp, which the spell consumes</t>
  </si>
  <si>
    <t>Bard; Cleric; Cleric (Arcana); Druid; Wizard</t>
  </si>
  <si>
    <t>Raise Dead</t>
  </si>
  <si>
    <t>You return a dead creature you touch to life, provided that it has been dead no longer than 10 days. If the creature's soul is both willing and at liberty to rejoin the body, the creature returns to life with 1 hit point.
This spell also neutralizes any poison and cures nonmagical diseases that affected the creature at the time it died. This spell doesn't, however, remove magical diseases, curses, or similar effects, if these aren't first removed prior to casting the spell, they take effect when the creature returns to life. The spell can't return an undead creature to life.
This spell closes all mortal wounds, but it doesn't restore missing body parts. If the creature is lacking body parts or organs integral for its survival - its head, for instance - the spell automatically fails.
Coming back from the dead is an ordeal. The target takes a -4 penalty to all attack rolls, saving throws, and ability checks. Every time the target finishes a long rest, the penalty is reduced by 1 until it disappears.</t>
  </si>
  <si>
    <t>A diamond worth at least 500 gp, which the spell consumes</t>
  </si>
  <si>
    <t>Bard; Cleric; Cleric (Life); Paladin</t>
  </si>
  <si>
    <t>Rary's Telepathic Bond</t>
  </si>
  <si>
    <t>You forge a telepathic link among up to eight willing creatures of your choice within range, psychically linking each creature to all the others for the duration. Creatures with Intelligence scores of 2 or less aren't affected by this spell.
Until the spell ends, the targets can communicate telepathically through the bond whether or not they have a common language. The communication is possible over any distance, though it can't extend to other planes of existence.</t>
  </si>
  <si>
    <t>Pieces of eggshell from two different kinds of creatures</t>
  </si>
  <si>
    <t>Reincarnate</t>
  </si>
  <si>
    <t>You touch a dead humanoid or a piece of a dead humanoid. Provided that the creature has been dead no longer than 10 days, the spell forms a new adult body for it and then calls the soul to enter that body. If the target's soul isn't free or willing to do so, the spell fails.
The magic fashions a new body for the creature to inhabit, which likely causes the creature's race to change. The DM rolls a d100 and consults the following table to determine what form the creature takes when restored to life, or the DM chooses a form.
d100 - Race:
01-04 Dragonborn
05-13 Dwarf, hill
14-21 Dwarf, mountain
22-25 Elf, dark
26-34 Elf, high
35-42 Elf, wood
43-46 Gnome, forest
47-52 Gnome, rock
53-56 Half-elf
57-60 Half-orc
61-68 Halfling, lightfoot
69-76 Halfling, stout
77-96 Human
97-00 Tiefling
The reincarnated creature recalls its former life and experiences. It retains the capabilities it had in its original form, except it exchanges its original race for the new one and changes its racial traits accordingly.</t>
  </si>
  <si>
    <t>Rare oils and unguents worth at least 1,000 gp, which the spell consumes</t>
  </si>
  <si>
    <t>Scrying</t>
  </si>
  <si>
    <t>You can see and hear a particular creature you choose that is on the same plane of existence as you. The target must make a Wisdom saving throw, which is modified by how well you know the target and the sort of physical connection you have to it. If a target knows you're casting this spell, it can fail the saving throw voluntarily if it wants to be observed.
Knowledge - Save Modifier
Secondhand (you have heard of the target) - +5
Firsthand (you have met the target) +0
Familiar (you know the target well) - -5
Connection - Save Modifier
Likeness or picture - -2
Possession or garment - -4
Body part, lock of hair, bit of nail, or the like - -10
On a successful save, the target isn't affected, and you can't use this spell against it again for 24 hours.
On a failed save, the spell creates an invisible sensor within 10 feet of the target. You can see and hear through the sensor as if you were there. The sensor moves with the target, remaining within 10 feet of it for the duration. A creature that can see invisible objects sees the sensor as a luminous orb about the size of your fist.
Instead of targeting a creature, you can choose a location you have seen before as the target of this spell. When you do, the sensor appears at that location and doesn't move.</t>
  </si>
  <si>
    <t>A focus worth at least 1,000 gp, such as a crystal ball, a silver mirror, or a font filled with holy water</t>
  </si>
  <si>
    <t>Bard; Cleric; Cleric (Knowledge); Cleric (Light); Druid; Druid (Coast); Druid (Swamp); Paladin (Vengeance); Warlock; Wizard</t>
  </si>
  <si>
    <t>Seeming</t>
  </si>
  <si>
    <t>This spell allows you to change the appearance of any number of creatures that you can see within range. You give each target you choose a new, illusory appearance. An unwilling target can make a Charisma saving throw, and if it succeeds, it is unaffected by this spell.
The spell disguises physical appearances as well as clothing, armor, weapons, and equipment. You can make each creature seem 1 foot shorter or taller and appear thin, fat, or in-between. You can't change a target's body type, so you must choose a form that has the same basic arrangement of limbs. Otherwise, the extent of the illusion is up to you. The spell lasts for the duration, unless you use your action to dismiss it sooner.
The changes wrought by this spell fail to hold up to physical inspections. For example, if you use this spell to add a hat to a creature's outfit objects pass through the hat, and anyone who touches it would feel nothing or would feel the creature's head and hair. If you use this spell to appear thinner then you are, the hand of someone who reaches out to touch you would bump into you while it was seemingly still in midair.
A creature can use its action to inspect a target and make an Intelligence (Investigation) check against your spell save DC. If it succeeds, it becomes aware that the target is disguised.</t>
  </si>
  <si>
    <t>Shutdown (Modern)</t>
  </si>
  <si>
    <t>Technomagic
	This spell shuts down all electronic devices within range that are not wielded by or under the direct control of a creature. If an electronic device within range is used by a creature, that creature must succeed on a Constitution saving throw to prevent the device from being shut down. While the spell remains active, no electronic device within range can be started or restarted.</t>
  </si>
  <si>
    <t>Swift Quiver</t>
  </si>
  <si>
    <t>You transmute your quiver so it produces an endless supply of nonmagical ammunition, which seems to leap into your hand when you reach for it.
On each of your turns until the spell ends, you can use a bonus action to make two attacks with a weapon that uses ammunition from the quiver. Each time you make such a ranged attack, your quiver magically replaces the piece of ammunition you used with a similar piece of nonmagical ammunition. Any pieces of ammunition created by this spell disintegrate when the spell ends. If the quiver leaves your possession, the spell ends.</t>
  </si>
  <si>
    <t>A quiver containing at least one piece of ammunition</t>
  </si>
  <si>
    <t>Telekinesis</t>
  </si>
  <si>
    <t>You gain the ability to move or manipulate creatures or objects by thought. When you cast the spell, and as your action each round for the duration, you can exert your will on one creature or object that you can see within range, causing the appropriate effect below. You can affect the same target round after round, or choose a new one at any time. If you switch targets, the prior target is no longer affected by the spell.
Creature: You can try to move a Huge or smaller creature. Make an ability check with your spellcasting ability contested by the creature's Strength check. If you win the contest, you move the creature up to 30 feet in any direction, including upward but not beyond the range of this spell. Until the end of your next turn, the creature is restrained in your telekinetic grip. A creature lifted upward is suspended in mid-air.
On subsequent rounds, you can use your action to attempt to maintain your telekinetic grip on the creature by repeating the contest.
Object: You can try to move an object that weighs up to 1,000 pounds. If the object isn't being worn or carried, you automatically move it up to 30 feet in any direction, but not beyond the range of this spell.
If the object is worn or carried by a creature, you must make an ability check with your spellcasting ability contested by that creature's Strength check. If you succeed, you pull the object away from that creature and can move it up to 30 feet in any direction but not beyond the range of this spell.
You can exert fine control on objects with your telekinetic grip, such as manipulating a simple tool, opening a door or a container, stowing or retrieving an item from an open container, or pouring the contents from a vial.</t>
  </si>
  <si>
    <t>Sorcerer; Warlock (Great Old One); Wizard</t>
  </si>
  <si>
    <t>Teleportation Circle</t>
  </si>
  <si>
    <t>As you cast the spell, you draw a 10-foot-diameter circle on the ground inscribed with sigils that link your location to a permanent teleportation circle of your choice whose sigil sequence you know and that is on the same plane of existence as you. A shimmering portal opens within the circle you drew and remains open until the end of your next turn. Any creature that enters the portal instantly appears within 5 feet of the destination circle or in the nearest unoccupied space if that space is occupied.
Many major temples, guilds, and other important places have permanent teleportation circles inscribed somewhere within their confines. Each such circle includes a unique sigil sequence - a string of magical runes arranged in a particular pattern. When you first gain the ability to cast this spell, you learn the sigil sequences for two destinations on the Material Plane, determined by the DM. You can learn additional sigil sequences during your adventures. You can commit a new sigil sequence to memory after studying it for 1 minute.
You can create a permanent teleportation circle by casting this spell in the same location every day for one year. You need not use the circle to teleport when you cast the spell in this way.</t>
  </si>
  <si>
    <t>Rare chalks and inks infused with precious gems with 50 gp, which the spell consumes</t>
  </si>
  <si>
    <t>Bard; Cleric (Arcana); Sorcerer; Wizard</t>
  </si>
  <si>
    <t>Transmute Rock</t>
  </si>
  <si>
    <t>You choose an area of stone or mud that you can see that fits within a 40-foot cube and that is within range, and choose one of the following effects.
Transmute Rock to Mud: Nonmagical rock of any sort in the area becomes an equal volume of thick and flowing mud that remains for the spell's duration.
If you cast the spell on an area of ground, it becomes muddy enough that creatures can sink into it. Each foot that a creature moves through the mud costs 4 feet of movement, and any creature on the ground when you cast the spell must make a Strength saving throw. A creature must also make this save the first time it enters the area on a turn or ends its turn there. On a failed save, a creature sinks into the mud and is restrained, though it can use an action to end the restrained condition on itself by pulling itself free of the mud.
If you cast the spell on a ceiling, the mud falls. Any creature under the mud when it falls must make a Dexterity saving throw. A creature takes 4d8 bludgeoning damage on a failed save, or half as much damage on a successful one.
Transmute Mud to Rock: Nonmagical mud or quicksand in the area no more than 10 feet deep transforms into soft stone for the spell's duration. Any creature in the mud when it transforms must make a Dexterity saving throw. On a failed save, a creature becomes restrained by the rock. The restrained creature can use an action to try to break free by succeeding on a Strength check (DC 20) or by dealing 25 damage to the rock around it. On a successful save, a creature is shunted safely to the surface to an unoccupied space.</t>
  </si>
  <si>
    <t>Clay and water</t>
  </si>
  <si>
    <t>Tree Stride</t>
  </si>
  <si>
    <t>You gain the ability to enter a tree and move from inside it to inside another tree of the same kind within 500 feet. Both trees must be living and at least the same size as you. You must use 5 feet of movement to enter a tree. You instantly know the location of all other trees of the same kind within 500 feet and, as part of the move used to enter the tree, can either pass into one of those trees or step out of the tree you're in. You appear in a spot of your choice within 5 feet of the destination tree, using another 5 feet of movement. If you have no movement left, you appear within 5 feet of the tree you entered.
You can use this transportation ability once per round for the duration. You must end each turn outside a tree.</t>
  </si>
  <si>
    <t>Cleric (Nature); Druid; Druid (Forest); Paladin (Ancients); Ranger</t>
  </si>
  <si>
    <t>Wall of Force</t>
  </si>
  <si>
    <t>An invisible wall of force springs into existence at a point you choose within range. The wall appears in any orientation you choose, as a horizontal or vertical barrier or at an angle. It can be free floating or resting on a solid surface. You can form it into a hemispherical dome or a sphere with a radius of up to 10 feet, or you can shape a flat surface made up of ten 10-foot-by-10-foot panels. Each panel must be contiguous with another panel. In any form, the wall is 1/4 inch thick. It lasts for the duration. If the wall cuts through a creature's space when it appears, the creature is pushed to one side of the wall (your choice which side).
Nothing can physically pass through the wall. It is immune to all damage and can't be dispelled by dispel magic. A disintegrate spell destroys the wall instantly, however. The wall also extends into the Ethereal Plane, blocking ethereal travel through the wall.</t>
  </si>
  <si>
    <t>A pinch of powder made by crushing a clear gemstone</t>
  </si>
  <si>
    <t>Wall of Stone</t>
  </si>
  <si>
    <t>A nonmagical wall of solid stone springs into existence at a point you choose within range. The wall is 6 inches thick and is composed of ten 10-foot-by-10-foot panels. Each panel must be contiguous with at least on other panel. Alternatively, you can create 10-foot-by-20-foot panels that are only 3 inches thick.
If the wall cuts through a creature's space when it appears, the creature is pushed to one side of the wall (your choice). If a creature would be surrounded on all sides by the wall (or the wall and another solid surface), that creature can make a Dexterity saving throw. On a success, it can use its reaction to move up to its speed so that it is no longer enclosed by the wall.
The wall can have any shape you desire, though it can't occupy the same space as a creature or object. the wall doesn't need to be vertical or resting on any firm foundation. It must, however, merge with and be solidly supported by existing stone. Thus you can use this spell to bridge a chasm or create a ramp.
If you create a span greater than 20 feet in length, you must halve the size of each panel to create supports. You can crudely shape the wall to create crenellations, battlements, and so on.
The wall is an object made of stone that can be damaged and thus breached. Each panel has AC 15 and 30 hit points per inch of thickness. Reducing a panel to 0 hit points destroys it and might cause connected panels to collapse at the DM's discretion.
If you maintain your concentration on this spell for its whole duration, the wall becomes permanent and can't be dispelled. Otherwise, the wall disappears when the spell ends.</t>
  </si>
  <si>
    <t>A small block of granite</t>
  </si>
  <si>
    <t>Druid; Druid (Desert); Druid (Mountain); Sorcerer; Wizard</t>
  </si>
  <si>
    <t>Arcane Gate</t>
  </si>
  <si>
    <t>You create linked teleportation portals that remain open for the duration. Choose two points on the ground that you can see, one point within 10 feet of you and one point within 500 feet of you. A circular portal, 10 feet in diameter, opens over each point. If the portal would open in the space occupied by a creature, the spell fails, and the casting is lost.
The portals are two-dimensional glowing rings filled with mist, hovering inches from the ground and perpendicular to it at the points you choose. A ring is visible only from one side (your choice), which is the side that functions as a portal.
Any creature or object entering the portal exits from the other portal as if the two were adjacent to each other, passing through a portal from the non-portal side has no effect. The mist that fills each portal is opaque and blocks vision through it. On your turn, you can rotate the rings as a bonus action so that the active side faces in a different direction.</t>
  </si>
  <si>
    <t>Blade Barrier</t>
  </si>
  <si>
    <t>You create a vertical wall of whirling, razor-sharp blades made of magical energy. The wall appears within range and lasts for the duration. You can make a straight wall up to 100 feet long, 20 feet high, and 5 feet thick, or a ringed wall up to 60 feet in diameter, 20 feet high, and 5 feet thick. The wall provides three-quarters cover to creatures behind it, and its space is difficult terrain.
When a creature enters the wall's area for the first time on a turn or starts its turn there, the creature must make a Dexterity saving throw. On a failed save, the creature takes 6d10 slashing damage. On a successful save, the creature takes half as much damage.</t>
  </si>
  <si>
    <t>6d10 slashing</t>
  </si>
  <si>
    <t>Bones of the Earth</t>
  </si>
  <si>
    <t>You cause up to six pillars of stone to burst from places on the ground that you can see within range. Each pillar is a cylinder that has a diameter of 5 feet and a height of up to 30 feet. The ground where a pillar appears must be wide enough for its diameter, and you can target ground under a creature if that creature is Medium or smaller. Each pillar has AC 5 and 30 hit points. When reduced to 0 hit points, a pillar crumbles into rubble, which creates an area of difficult terrain with a 10-foot radius. The rubble lasts until cleared.
If a pillar is created under a creature, that creature must succeed on a Dexterity saving throw or be lifted by the pillar. A creature can choose to fail the save.</t>
  </si>
  <si>
    <t>When you cast this spell using a spell slot of 7th level or higher, you can create</t>
  </si>
  <si>
    <t>Chain Lightning</t>
  </si>
  <si>
    <t>You create a bolt of lightning that arcs toward a target of your choice that you can see within range. Three bolts then leap from that target to as many as three other targets, each of which must be within 30 feet of the first target. A target can be a creature or an object and can be targeted by only one of the bolts.
A target must make a Dexterity saving throw. The target takes 10d8 lightning damage on a failed save, or half as much on a successful one.</t>
  </si>
  <si>
    <t>When you cast this spell using a spell slot of 7th level or higher, one additional bolt leaps from the first target to another target for each slot level above 6th.</t>
  </si>
  <si>
    <t>10d8 lightning</t>
  </si>
  <si>
    <t>A bit of fur, a piece of amber, glass, or crystal rod, and three silver pins</t>
  </si>
  <si>
    <t>Circle of Death</t>
  </si>
  <si>
    <t>A sphere of negative energy ripples out in a 60-foot-radius sphere from a point within range. Each creature in that area must make a Constitution saving throw. A target takes 8d6 necrotic damage on a failed save, or half as much damage on a successful one.</t>
  </si>
  <si>
    <t>When you cast this spell using a spell slot of 7th level or higher, the damage increases by 2d6 for each slot level above 6th.</t>
  </si>
  <si>
    <t>8d6 necrotic</t>
  </si>
  <si>
    <t>The powder of a crushed black pearl worth at least 500 gp</t>
  </si>
  <si>
    <t>Conjure Fey</t>
  </si>
  <si>
    <t>You summon a fey creature of challenge rating 6 or lower, or a fey spirit that takes the form of a beast of challenge rating 6 or lower. It appears in an unoccupied space that you can see within range. The fey creature disappears when it drops to 0 hit points or when the spell ends.
The fey creature is friendly to you and your companions for the duration. Roll initiative for the creature, which has its own turns. It obeys any verbal commands that you issue to it (no action required by you), as long as they don't violate its alignment. If you don't issue any commands to the fey creature, it defends itself from hostile creatures but otherwise takes no actions.
If your concentration is broken, the fey creature doesn't disappear. Instead, you lose control of the fey creature, it becomes hostile toward you and your companions, and it might attack. An uncontrolled fey creature can't be dismissed by you, and it disappears 1 hour after you summoned it. The DM has the fey creature's statistics.</t>
  </si>
  <si>
    <t>When you cast this spell using a spell slot of 7th level or higher, the challenge rating increases by 1 for each slot level above 6th.</t>
  </si>
  <si>
    <t>Contingency</t>
  </si>
  <si>
    <t>Choose a spell of or lower that you can cast, that has a casting time of 1 action, and that can target you. You cast that spell, called the contingent spell, as part of casting contingency, expending spell slots for both, but the contingent spell doesn't come into effect. Instead, it takes effect when a certain circumstance occurs. You describe that circumstance when you cast the two spells. For example, a contingency cast with water breathing might stipulate that water breathing comes into effect when you are engulfed in water or a similar liquid.
The contingent spell takes effect immediately after the circumstance is met for the first time, whether or not you want it to, and then contingency ends.
The contingent spell takes effect only on you, even if it can normally target others. You can use only one contingency spell at a time. If you cast this spell again, the effect of another contingency spell on you ends. Also, contingency ends on you if its material component is ever not on your person.</t>
  </si>
  <si>
    <t>A statuette of yourself carved from ivory and decorated with gems worth at least 1,500 gp</t>
  </si>
  <si>
    <t>Create Undead</t>
  </si>
  <si>
    <t>You can cast this spell only at night. Choose up to three corpses of Medium or Small humanoids within range. Each corpse becomes a ghoul under your control. (The DM has game statistics for these creatures.)
As a bonus action on each of your turns, you can mentally command any creature you animated with this spell if the creature is within 120 feet of you (if you control multiple creatures, you can command any or all of them at the same time, issuing the same command to each one). You decide what action the creature will take and where it will move during its next turn, or you can issue a general command, such as to guard a particular chamber or corridor. If you issue no commands, the creature only defends itself against hostile creatures. Once given an order, the creature continues to follow it until its task is complete.
The creature is under your control for 24 hours, after which it stops obeying any command you have given it. To maintain control of the creature for another 24 hours, you must cast this spell on the creature before the current 24-hour period ends. This use of the spell reasserts your control over up to three creatures you have animated with this spell, rather than animating new ones.</t>
  </si>
  <si>
    <t>When you cast this spell using a 7th-level spell slot, you can animate or reassert control over four ghouls. When you cast this spell using an 8th-level spell slot, you can animate or reassert control over five ghouls or two ghasts or wights. When you cast this spell using a 9th-level spell slot, you can animate or reassert control over six ghouls, three ghasts or wights, or two mummies</t>
  </si>
  <si>
    <t>One clay pot filled with grave dirt, one clay pot filled with brackish water, and one 150 gp black onyx stone for each corpse.</t>
  </si>
  <si>
    <t>Cleric; Warlock; Wizard</t>
  </si>
  <si>
    <t>Disintegrate</t>
  </si>
  <si>
    <t>A thin green ray springs from your pointing finger to a target that you can see within range. The target can be a creature, an object, or a creation of magical force, such as the wall created by Wall of Force.
A creature targeted by this spell must make a Dexterity saving throw. On a failed save, the target takes 10d6+40 force damage. If this damage reduces the target to 0 hit points, it is disintegrated.
A disintegrated creature and everything it is wearing and carrying, except magic items, are reduced to a pile of fine gray dust. The creature can be restored to life only by means of a true resurrection or a wish spell.
This spell automatically disintegrates a Large or smaller nonmagical object or a creation of magical force. If the target is a Huge or larger object or creation of force, this spell disintegrates a 10-foot-cube portion of it. A magic item is unaffected by this spell.</t>
  </si>
  <si>
    <t>When you cast this spell using a spell slot of 7th level or higher, the damage increases by 3d6 for each slot level above 6th.</t>
  </si>
  <si>
    <t>10d6+40 force</t>
  </si>
  <si>
    <t>A lodestone and a pinch of dust</t>
  </si>
  <si>
    <t>Drawmij's Instant Summon</t>
  </si>
  <si>
    <t>You touch an object weighing 10 pounds or less whose longest dimension is 6 feet or less. The spell leaves an invisible mark on its surface and invisibly inscribes the name of the item on the sapphire you use as the material component. Each time you cast this spell, you must use a different sapphire.
At any time thereafter, you can use your action to speak the item's name and crush the sapphire. The item instantly appears in your hand regardless of physical or planar distances, and the spell ends.
If another creature is holding or carrying the item, crushing the sapphire doesn't transport the item to you, but instead you learn who the creature possessing the object is and roughly where that creature is located at that moment.
Dispel magic or a similar effect successfully applied to the sapphire ends this spell's effect.</t>
  </si>
  <si>
    <t>A sapphire worth 1,000 gp</t>
  </si>
  <si>
    <t>Eyebite</t>
  </si>
  <si>
    <t>For the spell's duration, your eyes become an inky void imbued with dread power. One creature of your choice within 60 feet of you that you can see must succeed on a Wisdom saving throw or be affected by one of the following effects of your choice for the duration. On each of your turns until the spell ends, you can use your action to target another creature but can't target a creature again if it has succeeded on a saving throw against this casting of Eyebite.
Asleep: The target falls unconscious. It wakes up if it takes any damage or if another creature uses its action to shake the sleeper awake.
Panicked: The target is frightened of you. On each of its turns, the frightened creature must take the Dash action and move away from you by the safest and shortest available route, unless there is nowhere to move. If the target moves to a place at least 60 feet away from you where it can no longer see you, this effect ends.
Sickened: The target has disadvantage on attack rolls and ability checks. At the end of each of its turns, it can make another Wisdom saving throw. If it succeeds, the effect ends.</t>
  </si>
  <si>
    <t>Find the Path</t>
  </si>
  <si>
    <t>This spell allows you to find the shortest, most direct physical route to a specific fixed location that you are familiar with on the same plane of existence. If you name a destination on another plan of existence, a destination that moves (such as a mobile fortress), or a destination that isn't specific (such as a green dragon's lair), the spell fails.
For the duration, as long as you are on the same plane of existence as the destination, you know how far it is and in what direction it lies. While you are traveling there, whenever you are presented with a choice of paths along the way, you automatically determine which path is the shortest and most direct route (but not necessarily the safest route) to the destination.</t>
  </si>
  <si>
    <t>1 d</t>
  </si>
  <si>
    <t>A set of divinatory tools - such as bones, ivory sticks, cards, teeth, or carved runes - worth 100 gp and an object from the location you wish to find</t>
  </si>
  <si>
    <t>Flesh to Stone</t>
  </si>
  <si>
    <t>You attempt to turn one creature that you can see within range into stone. If the targets body is made of flesh, the creature must make a Constitution saving throw. On a failed save, it is restrained as its flesh begins to harden. On a successful save, the creature isn't affected.
A creature restrained by this spell must make another Constitution saving throw at the end of each of its turns. If it successfully saves against this spell three times, the spell ends. If it fails saves three times, it is turned to stone and subjected to the petrified condition for the duration. The successes and failures don't need to be consecutive, keep track of both until the target collects three of a kind.
If the creature is physically broken while petrified, it suffers from similar deformities if it reverts to its original state.
If you maintain your concentration on this spell for the entire possible duration, the creature is turned to stone until the effect is removed.</t>
  </si>
  <si>
    <t>A pinch of lime, water, and earth</t>
  </si>
  <si>
    <t>Forbiddance</t>
  </si>
  <si>
    <t>You create a ward against magical travel that protects up to 40,000 square feet of floor space to a height of 30 feet above the floor. For the duration, creatures can't teleport into the area or use portals, such as those created by the gate spell, to enter the area. The spell proofs the area against planar travel, and therefore prevents creatures from accessing the area by way of the Astral Plane, Ethereal Plane, Feywild, Shadowfell, or the plane shift spell.
In addition, the spell damages types of creatures that you choose when you cast it. Choose one or more of the following - celestials, elementals, fey, fiends, and undead. When a chosen creature enters the spell's area for the first time on a turn or starts its turn there, the creature takes 5d10 radiant or necrotic damage (your choice when you cast this spell).
When you cast this spell, you can designate a password. A creature that speaks the password as it enters the area takes no damage from the spell.
The spell's area can't overlap with the area of another forbiddance spell. If you cast forbiddance every day for 30 days in the same location, the spell lasts until it is dispelled, and the material components are consumed on the last casting.</t>
  </si>
  <si>
    <t>5d10 radiant or necrotic</t>
  </si>
  <si>
    <t>A sprinkling of holy water, rare incense, and powdered ruby worth at least 1,000 gp</t>
  </si>
  <si>
    <t>Globe of Invulnerability</t>
  </si>
  <si>
    <t>An immobile, faintly shimmering barrier springs into existence in a 10-foot radius around you and remains for the duration.
Any spell of 5th level or lower cast from outside the barrier can't affect creatures or objects within it, even if the spell is cast using a higher level spell slot. Such a spell can target creatures and objects within the barrier, but the spell has no effect on them. Similarly, the area within the barrier is excluded from the areas affected by such spells.</t>
  </si>
  <si>
    <t>When you cast this spell using a spell slot of 7th level or higher, the barrier blocks spells of one level higher for each slot level above 6th.</t>
  </si>
  <si>
    <t>A glass or crystal bead that shatters when the spell ends</t>
  </si>
  <si>
    <t>Guards and Wards</t>
  </si>
  <si>
    <t>You create a ward that protects up to 2,500 square feet of floor space (an area 50 feet square, or one hundred 5-foot squares or twenty-five 10-foot squares). The warded area can be up to 20 feet tall, and shaped as you desire. You can ward several stories of a stronghold by dividing the area among them, as long as you can walk into each contiguous area while you are casting the spell.
When you cast this spell, you can specify individuals that are unaffected by any or all of the effects that you choose. You can also specify a password that, when spoken aloud, makes the speaker immune to these effects.
Guards and wards creates the following effects within the warded area.
Corridors: Fog fills all the warded corridors, making them heavily obscured. In addition, at each intersection or branching passage offering a choice of direction, there is a 50 percent chance that a creature other than you will believe it is going in the opposite direction from the one it chooses.
Doors: All doors in the warded area are magically locked, as if sealed by an arcane lock spell. In addition, you can cover up to ten doors with an illusion (equivalent to the illusory object function of the minor illusion spell) to make them appear as plain sections of wall.
Stairs: Webs fill all stairs in the warded area from top to bottom, as the web spell. These strands regrow in 10 minutes if they are burned or torn away while guards and wards lasts.
Other Spell Effect: You can place your choice of one of the following magical effects within the warded area of the stronghold.
• Place dancing lights in four corridors. You can designate a simple program that the lights repeat as long as guards and wards lasts.
• Place magic mouth in two locations.
• Place stinking cloud in two locations. The vapors appear in the places you designate they return within 10 minutes if dispersed by wind while guards and wards lasts.
• Place a constant gust of wind in one corridor or room. Place a suggestion in one location. You select an area of up to 5 feet square, and any creature that enters or passes through the area receives the suggestion mentally.
The whole warded area radiates magic. A dispel magic cast on a specific effect, if successful, removes only that effect.
You can create a permanently guarded and warded structure by casting this spell there every day for one year.</t>
  </si>
  <si>
    <t>Burning incense, a small measure of brimstone and oil, a knotted string, a small amount of umber hulk blood, and a small silver rod worth at least 10 gp</t>
  </si>
  <si>
    <t>Bard; Wizard</t>
  </si>
  <si>
    <t>Harm</t>
  </si>
  <si>
    <t>You unleash a virulent disease on a creature that you can see within range. The target must make a Constitution saving throw. On a failed save, it takes 14d6 necrotic damage, or half as much damage on a successful save. The damage can't reduce the target's hit points below 1. If the target fails the saving throw, its hit point maximum is reduced for 1 hour by an amount equal to the necrotic damage it took. Any effect that removes a disease allows a creature's hit point maximum to return to normal before that time passes.</t>
  </si>
  <si>
    <t>14d6 necrotic</t>
  </si>
  <si>
    <t>Heal</t>
  </si>
  <si>
    <t>Choose a creature that you can see within range. A surge of positive energy washes through the creature, causing it to regain 70 hit points. The spell also ends blindness, deafness, and any diseases affecting the target. This spell has no effect on constructs or undead.</t>
  </si>
  <si>
    <t>When you cast this spell using a spell slot of 7th level or higher, the amount of healing increases by 10 for each slot level above 6th.</t>
  </si>
  <si>
    <t>Heroes' Feast</t>
  </si>
  <si>
    <t>You bring forth a great feast, including magnificent food and drink. The feast takes 1 hour to consume and disappears at the end of that time, and the beneficial effects don't set in until this hour is over. Up to twelve other creatures can partake of the feast.
A creature that partakes of the feast gains several benefits. The creature is cured of all diseases and poison, becomes immune to poison and being frightened, and makes all Wisdom saving throws with advantage. Its hit point maximum also increases by 2d10, and it gains the same number of hit points. These benefits last for 24 hours.</t>
  </si>
  <si>
    <t>A gem-encrusted bowl worth at least 1,000 gp, which the spell consumes</t>
  </si>
  <si>
    <t>Investiture of Flame</t>
  </si>
  <si>
    <t>Flames race across your body, shedding bright light in a 30-foot radius and dim light for an additional 30 feet for the spell's duration. The flames don't harm you. Until the spell ends, you gain the following benefits.
• You are immune to fire damage and have resistance to cold damage.
• Any creature that moves within 5 feet of you for the first time on a turn or ends its turn there takes 1d10 fire damage.
• You can use your action to create a line of fire 15 feet long and 5 feet wide extending from you in a direction you choose. Each creature in the line must make a Dexterity saving throw. A creature takes 4d8 fire damage on a failed save, or half as much damage on a successful one.</t>
  </si>
  <si>
    <t>Investiture of Ice</t>
  </si>
  <si>
    <t>Until the spell ends, ice rimes your body, and you gain the following benefits.
• You are immune to cold damage and have resistance to fire damage.
• You can move across difficult terrain created by ice or snow without spending extra movement.
• The ground in a 10-foot radius around you is icy and is difficult terrain for creatures other than you. The radius moves with you.
• You can use your action to create a 15-foot cone of freezing wind extending from your outstretched hand in a direction you choose. Each creature in the cone must make a Constitution saving throw. A creature takes 4d6 cold damage on a failed save, or half as much damage on a successful one. A creature that fails its save against this effect has its speed halved until the start of your next turn.</t>
  </si>
  <si>
    <t>4d6 cold</t>
  </si>
  <si>
    <t>Investiture of Stone</t>
  </si>
  <si>
    <t>Until the spell ends, bits of rock spread across your body, and you gain the following benefits.
• You have resistance to bludgeoning, piercing, and slashing damage from nonmagical weapons.
• You can use your action to create a small earthquake on the ground in a 15-foot radius centered on you. Other creatures on that ground must succeed on a Dexterity saving throw or be knocked prone.
• You can move across difficult terrain made of earth or stone without spending extra movement. You can move through solid earth or stone as if it was air and without destabilizing it, but you can't end your movement there. If you do so, you are ejected to the nearest unoccupied space, this spell ends, and you are stunned until the end of your next turn.</t>
  </si>
  <si>
    <t>Investiture of Wind</t>
  </si>
  <si>
    <t>Until the spell ends, wind whirls around you, and you gain the following benefits.
• Ranged weapon attacks made against you have disadvantage on the attack roll.
• You gain a flying speed of 60 feet. If you are still flying when the spell ends, you fall, unless you can somehow prevent it.
• You can use your action to create a 15-foot cube of swirling wind centered on a point you can see within 60 feet of you. Each creature in that area must make a Constitution saving throw. A creature takes 2d10 bludgeoning damage on a failed save, or half as much damage on a successful one. If a Large or smaller creature fails the save, that creature is also pushed up to 10 feet away from the center of the cube.</t>
  </si>
  <si>
    <t>2d10 bludgeoning</t>
  </si>
  <si>
    <t>Magic Jar</t>
  </si>
  <si>
    <t>Your body falls into a catatonic state as your soul leaves it and enters the container you used for the spell's material component. While your soul inhabits the container, you are aware of your surroundings as if you were in the container's space. You can't move or use reactions. The only action you can take is to project your soul up to 100 feet out of the container, either returning to your living body (and ending the spell) or attempting to possess a humanoids body.
You can attempt to possess any humanoid within 100 feet of you that you can see (creatures warded by a protection from evil and good or magic circle spells can't be possessed). The target must make a Charisma saving throw. On a failure, your soul moves into the target's body, and the target's soul becomes trapped in the container. On a success, the target resists your efforts to possess it, and you can't attempt to possess it again for 24 hours.
Once you possess a creature's body, you control it. Your game statistics are replaced by the statistics of the creature though you retain your alignment and your Intelligence, Wisdom, and Charisma scores. You retain the benefit of your own class feature. If the target has any class levels, you can't use any of its class features.
Meanwhile, the possessed creature's soul can perceive from the container using its own senses, but it can't move or take actions at all.
While possessing a body, you can use your action to return from the host body to the container if it is within 100 feet of you, returning the host creature's soul to its body. If the host body dies while you're in it, the creature dies, and you must make a Charisma saving throw against your own spellcasting DC. On a success, you return to the container if it is within 100 feet of you. Otherwise, you die.
If the container is destroyed or the spell ends, your soul immediately returns to your body. If your body is more than 100 feet away from you, or if your body is dead when you attempt to return to it, you die. If another creature's soul is in the container when it is destroyed, the creature's soul returns to its body if the body is alive and within 100 feet. Otherwise, that creature dies.
When the spell ends, the container is destroyed.</t>
  </si>
  <si>
    <t>A gem, crystal, reliquary, or some other ornamental container worth at least 500 gp</t>
  </si>
  <si>
    <t>Mass Suggestion</t>
  </si>
  <si>
    <t>You suggest a course of activity (limited to a sentence or two) and magically influence up to twelve creatures of your choice that you can see within range and that can hear and understand you. Creatures that can't be charmed are immune to this effect. The suggestion must be worded in such a manner as to make the course of action sound reasonable. Asking the creature to stab itself, throw itself onto a spear, immolate itself, or do some other obviously harmful act automatically negates the effect of the spell.
Each target must make a Wisdom saving throw. On a failed save, it pursues the course of action you described to the best of its ability. The suggested course of action can continue for the entire duration. If the suggested activity can be completed in a shorter time, the spell ends when the subject finishes what it was asked to do.
You can also specify conditions that will trigger a special activity during the duration. For example, you might suggest that a group of soldiers give all their money to the first beggar they meet. If the condition isn't met before the spell ends, the activity isn't performed.
If you or any of your companions damage a creature affected by this spell, the spell ends for that creature.</t>
  </si>
  <si>
    <t>When you cast this spell using a 7th-level spell slot, the duration is 10 days. When you use an 8th-level spell slot, the duration is 30 days. When you use a 9th-level spell slot, the duration is a year and a day.</t>
  </si>
  <si>
    <t>Move Earth</t>
  </si>
  <si>
    <t>Choose an area of terrain no larger than 40 feet on a side within range. You can reshape dirt, sand, or clay in the area in any manner you choose for the duration. You can raise or lower the area's elevation, create or fill in a trench, erect or flatten a wall, or form a pillar. The extent of any such changes can't exceed half the area's largest dimension. So, if you affect a 40-foot square, you can create a pillar up to 20 feet high, raise or lower the square's elevation by up to 20 feet, dig a trench up to 20 feet deep, and so on. It takes 10 minutes for these changes to complete.
At the end of every 10 minutes you spend concentrating on the spell, you can choose a new area of terrain to affect.
Because the terrain's transformation occurs slowly, creatures in the area can't usually be trapped or injured by the ground's movement.
This spell can't manipulate natural stone or stone construction. Rocks and structures shift to accommodate the new terrain. If the way you shape the terrain would make a structure unstable, it might collapse.
Similarly, this spell doesn't directly affect plant growth. The moved earth carries any plants along with it.</t>
  </si>
  <si>
    <t>2 h</t>
  </si>
  <si>
    <t>An iron blade and a small bag containing a mixture of soils - clay, loam, and sand</t>
  </si>
  <si>
    <t>Otiluke's Freezing Sphere</t>
  </si>
  <si>
    <t>A frigid globe of cold energy streaks from your fingertips to a point of your choice within range, where it explodes in a 60-foot-radius sphere. Each creature within the area must make a Constitution saving throw. On a failed save, a creature takes 10d6 cold damage. On successful save, it takes half as much damage.
If the globe strikes a body of water or a liquid that is principally water (not including water-based creatures), it freezes the liquid to a depth of 6 inches over an area 30 feet square. This ice lasts for 1 minute. Creatures that were swimming on the surface of frozen water are trapped in the ice. A trapped creature can use an action to make a Strength check against your spell save DC to break free.
You can refrain from firing the globe after completing the spell, if you wish. A small globe about the size of a sling stone, cool to the touch, appears in your hand. At any time, you or a creature you give the globe to can throw the globe (to a range of 40 feet) or hurl it with a sling (to the sling's normal range). It shatters on impact, with the same effect as the normal casting of the spell. You can also set the globe down without shattering it. After 1 minute, if the globe hasn't already shattered, it explodes.</t>
  </si>
  <si>
    <t>When you cast this spell using a spell slot of 7th level or higher, the damage increases by 1d6 for each slot level above 6th</t>
  </si>
  <si>
    <t>10d6 cold</t>
  </si>
  <si>
    <t>A small crystal sphere</t>
  </si>
  <si>
    <t>Otto's Irresistible Dance</t>
  </si>
  <si>
    <t>Choose one creature that you can see within range. The target begins a comic dance in place - shuffling, tapping its feet, and capering for the duration. Creatures that can't be charmed are immune to this spell.
A dancing creature must use all its movement to dance without leaving its space and has disadvantage on Dexterity saving throws and attack rolls. While the target is affected by this spell, other creatures have advantage on attack rolls against it. As an action, a dancing creature makes a Wisdom saving throw to regain control of itself. On a successful save, the spell ends.</t>
  </si>
  <si>
    <t>Planar Ally</t>
  </si>
  <si>
    <t>You beseech an otherworldly entity for aid. The being must be known to you - a god, a primordial, a demon prince, or some other being of cosmic power. That entity sends a celestial, an elemental, or a fiend loyal to it to aid you, making the creature appear in an unoccupied space within range. If you know a specific creature's name, you can speak that name when you cast this spell to request that creature, though you might get a different creature anyway (DM's choice).
When the creature appears, it is under no compulsion to behave in any particular way. You can ask the creature to perform a service in exchange for payment, but it isn't obliged to do so. The requested task could range from simple (fly us across the chasm, or help us fight a battle) to complex (spy on our enemies, or protect us during our foray into the dungeon). You must be able to communicate with the creature to bargain for its services.
Payment can take a variety of forms. A celestial might require a sizable donation of gold or magic items to an allied temple, while a fiend might demand a living sacrifice or a gift of treasure. Some creatures might exchange their service for a quest undertaken by you.
As a rule of thumb, a task that can be measured in minutes requires a payment worth 100 gp per minute. A task measured in hours requires 1,000 gp per hour. And a task measured in days (up to 10 days) requires 10,000 gp per day. The DM can adjust these payments based on the circumstances under which you cast the spell. If the task is aligned with the creature's ethos, the payment might be halved or even waived. Nonhazardous tasks typically require only half the suggested payment, while especially dangerous tasks might require a greater gift. Creatures rarely accept tasks that seem suicidal.
After the creature completes the task, or when the agreed-upon duration of service expires, the creature returns to its home plane after reporting back to you, if appropriate to the task and if possible. If you are unable to agree on a price for the creature's service, the creature immediately returns to its home plane.
A creature enlisted to join your group counts as a member of it, receiving a full share of experience points awarded.</t>
  </si>
  <si>
    <t>Primordial Ward</t>
  </si>
  <si>
    <t>You have resistance to acid, cold, fire, lightning, and thunder damage for the spell's duration.
When you take damage of one of those types, you can use your reaction to gain immunity to that type of damage, including against the triggering damage. If you do so, the resistances end, and you have the immunity until the end of your next turn, at which time the spell ends.</t>
  </si>
  <si>
    <t>Programmed Illusion</t>
  </si>
  <si>
    <t>You create an illusion of an object, a creature, or some other visible phenomenon within range that activates when a specific condition occurs. The illusion is imperceptible until then. It must be no larger than a 30-foot cube, and you decide when you cast the spell how the illusion behaves and what sounds it makes. This scripted performance can last up to 5 minutes.
When the condition you specify occurs, the illusion springs into existence and performs in the manner you described. Once the illusion finishes performing, it disappears and remains dormant for 10 minutes. After this time, the illusion can be activated again.
The triggering condition can be as general or as detailed as you like, though it must be based on visual or audible conditions that occur within 30 feet of the area. For example, you could create an illusion of yourself to appear and warn off others who attempt to open a trapped door, or you could set the illusion to trigger only when a creature says the correct word or phrase.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</si>
  <si>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Sunbeam</t>
  </si>
  <si>
    <t>A beam of brilliant light flashes out from your hand in a 5-foot-wide, 60-foot-line. Each creature in the line must make a Constitution saving throw. On a failed save, a creature takes 6d8 radiant damage and is blinded until your next turn. On a successful save, it takes half as much damage and isn't blinded by this spell. Undead and oozes have disadvantage on this saving throw.
You can create a new line of radiance as your action on any turn until the spell ends.
For the duration, a mote of brilliant radiance shines in your hand. It sheds bright light in a 30-foot radius and dim light for an additional 30 feet. The light is sunlight.</t>
  </si>
  <si>
    <t>6d8 radiant</t>
  </si>
  <si>
    <t>A magnifying glass</t>
  </si>
  <si>
    <t>Transport via Plants</t>
  </si>
  <si>
    <t>This spell creates a magical link between a Large or larger inanimate plant within range and another plant, at any distance, on the same plane of existence. You must have seen or touched the destination plant at least once before. For the duration, any creature can step into the target plant and exit from the destination plant by using 5 feet of movement.</t>
  </si>
  <si>
    <t>True Seeing</t>
  </si>
  <si>
    <t>This spell gives the willing creature you touch the ability to see things as they actually are. For the duration, the creature has truesight, notices secret doors hidden by magic, and can see into the Ethereal Plane, all out to a range of 120 feet.</t>
  </si>
  <si>
    <t>An ointment for the eyes that costs 25 gp, is made from mushroom powder, saffron, and fat, and is consumed by the spell</t>
  </si>
  <si>
    <t>Wall of Ice</t>
  </si>
  <si>
    <t>You create a wall of ice on a solid surface within range. You can form it into a hemispherical dome or a sphere with radium of up to 10 feet, or you can shape a flat surface made up of ten 10-foot-square panels. Each panel must be contiguous with another panel. In any form, the wall is 1 foot thick and lasts for the duration.
If the wall cuts through a creature's space when it appears, the creature within its area is pushed to one side of the wall and must make a Dexterity saving throw. On a failed save, the creature takes 10d6 cold damage, or half as much damage on a successful save.
The wall is an object that can be damaged and thus breached. It has AC 12 and 30 hit points per 10-foot section, and it is vulnerable to fire damage. Reducing a 10-foot section of wall to 0 hit points destroys it and leaves behind a sheet of frigid air in the space the wall occupied. A creature moving through the sheet of frigid air for the first time on a turn must make a Constitution saving throw. The creature takes 5d6 cold damage on a failed save, or half as much damage on a successful one.</t>
  </si>
  <si>
    <t>When you cast this spell using a spell slot of 7th level or higher, the damage the wall deals when it appears increases by 2d6, and the damage from passing through the sheet of frigid air increases by 1d6 for each slot level above 6th.</t>
  </si>
  <si>
    <t>A small piece of quartz</t>
  </si>
  <si>
    <t>Wall of Thorns</t>
  </si>
  <si>
    <t>You create a wall of tough, pliable, tangled brush bristling with needle-sharp thorns. The wall appears within range on a solid surface and lasts for the duration. You choose to make the wall up to 60 feet long, 10 feet high, and 5 feet thick or a circle that has a 20-foot diameter and is up to 20 feet high and 5 feet thick. The wall blocks line of sight.
When the wall appears, each creature within its area must make a Dexterity saving throw. On a failed save, a creature takes 7d8 piercing damage, or half as much damage on a successful save.
A creature can move through the wall, albeit slowly and painfully. For every 1 foot a creature moves through the wall, it must spend 4 feet of movement. Furthermore, the first time a creature enters the wall on a turn or ends its turn there, the creature must make a Dexterity saving throw. It takes 7d8 slashing damage on a failed save, or half as much on a successful save.</t>
  </si>
  <si>
    <t>When you cast this spell using a spell slot of 7th level or higher, both types of damage increase by 1d8 for each slot level above 6th.</t>
  </si>
  <si>
    <t>7d8 piercing</t>
  </si>
  <si>
    <t>A handful of thorns</t>
  </si>
  <si>
    <t>Wind Walk</t>
  </si>
  <si>
    <t>You and up to ten willing creatures you can see within range assume a gaseous form for the duration, appearing as wisps of cloud. While in this cloud form, a creature has a flying speed of 300 feet and has resistance to damage from nonmagical weapons. The only actions a creature can take in this form are the Dash action or to revert to its normal form. Reverting takes 1 minute, during which time a creature is incapacitated and can't move. Until the spell ends, a creature can revert to cloud form, which also requires the 1-minute transformation.
If a creature is in cloud form and flying when the effect ends, the creature descends 60 feet per round for 1 minute until it lands, which it does safely. If it can't land after 1 minute, the creature falls the remaining distance.</t>
  </si>
  <si>
    <t>Fire and holy water</t>
  </si>
  <si>
    <t>Word of Recall</t>
  </si>
  <si>
    <t>You and up to five willing creatures within 5 feet of you instantly teleport to a previously designated sanctuary. You and any creatures that teleport with you appear in the nearest unoccupied space to the spot you designated when you prepared your sanctuary (see below). If you cast this spell without first preparing a sanctuary, the spell has no effect.
You must designate a sanctuary by casting this spell within a location, such as a temple, dedicated to or strongly linked to your deity. If you attempt to cast the spell in this manner in an area that isn't dedicated to your deity, the spell has no effect.</t>
  </si>
  <si>
    <t>Conjure Celestial</t>
  </si>
  <si>
    <t>You summon a celestial of challenge rating 4 or lower, which appears in an unoccupied space that you can see within range. The celestial disappears when it drops to 0 hit points or when the spell ends.
The celestial is friendly to you and your companions for the duration. Roll initiative for the celestial, which has its own turns. It obeys any verbal commands that you issue to it (no action required by you), as long as they don't violate its alignment. If you don't issue any commands to the celestial, it defends itself from hostile creatures but otherwise takes no actions The DM has the celestial's statistics.</t>
  </si>
  <si>
    <t>When you cast this spell using a 9th-level spell slot, you summon a celestial of challenge rating 5 or lower.</t>
  </si>
  <si>
    <t>Delayed Blast Fireball</t>
  </si>
  <si>
    <t>A beam of yellow light flashes from your pointing finger, then condenses to linger at a chosen point within range as a glowing bead for the duration. When the spell ends, either because your concentration is broken or because you decide to end it, the bead blossoms with a low roar into an explosion of flame that spreads around corners. Each creature in a 20-foot-radius sphere centered on that point must make a Dexterity saving throw. A creature takes fire damage equal to the total accumulated damage on a failed save, or half as much damage on a successful one.
If the glowing bead is touched before the interval has expired, the creature touching it must make a Dexterity saving throw. On a failed save, the spell ends immediately, causing the bead to erupt in flame. On a successful save, the creature can throw the bead up to 40 feet. When it strikes a creature or a solid object, the spell ends, and the bead explodes.
The fire damages objects in the area and ignites flammable objects that aren't being worn or carried.</t>
  </si>
  <si>
    <t>The spell's base damage is 12d6. If at the end of your turn the bead has not yet detonated, the damage increases by 1d6.
 When you cast this spell using a spell slot of 8th level or higher, the base damage increases by 1d6 for each slot level above 7th.</t>
  </si>
  <si>
    <t>12d6 fire</t>
  </si>
  <si>
    <t>A tine ball of bat guano and sulfur</t>
  </si>
  <si>
    <t>Divine Word</t>
  </si>
  <si>
    <t>You utter a divine word, imbued with the power that shaped the world at the dawn of creation. Choose any number of creatures you can see within range. Each creature that can hear you must make a Charisma saving throw. On a failed save, a creature suffers an effect based on its current hit points.
• 50 hit points or fewer - deafened for 1 minute
• 40 hit points or fewer - deafened and blinded for 10 minutes
• 30 hit points or fewer - blinded, deafened, and stunned for 1 hour
• 20 hit points or fewer - killed instantly
Regardless of its current hit points, a celestial, an elemental, a fey, or a fiend that fails its save is forced back to its plane of origin (if it isn't there already) and can't return to your current plane for 24 hours by any means short of a wish spell.</t>
  </si>
  <si>
    <t>Etherealness</t>
  </si>
  <si>
    <t>You step into the border regions of the Ethereal Plane, in the area where it overlaps with your current plane. You remain in the Border Ethereal for the duration or until you use your action to dismiss the spell. During this time, you can move in any direction. If you move up or down, every foot of movement costs an extra foot. You can see and hear the plan you originated from, but everything there looks gray, and you can't see anything more than 60 feet away.
While on the Ethereal Plane, you can only affect and be affected by other creatures on that plane. Creatures that aren't on the Ethereal Plane can't perceive you and can't interact with you, unless a special ability or magic has given them the ability to do so.
You ignore all objects and effects that aren't on the Ethereal Plane, allowing you to move through objects you perceive on the plan you originated from.
When the spell ends, you immediately return to the plane you originated from in the spot you currently occupy. If you occupy the same spot as a solid object or creature when this happens, you are immediately shunted to the nearest unoccupied space that you can occupy and take force damage equal to twice the number of feet you are moved.
This spell has no effect if you cast it while you are on the Ethereal Plane or a plane that doesn't border it, such as one of the Outer Planes.</t>
  </si>
  <si>
    <t>When you cast this spell using a spell slot of 8th level or higher, you can target up to three willing creatures (including you) for each slot level above 7th. The creatures must be within 10 feet of you when you cast the spell.</t>
  </si>
  <si>
    <t>Finger of Death</t>
  </si>
  <si>
    <t>You send negative energy coursing through a creature that you can see within range, causing it searing pain. The target must make a Constitution saving throw. It takes 7d8+30 necrotic damage on a failed save, or half as much damage on a successful one.
A humanoid killed by this spell rises at the start of your next turn as a zombie that is permanently under your command, following your verbal orders to the best of its ability.</t>
  </si>
  <si>
    <t>7d8+30 necrotic</t>
  </si>
  <si>
    <t>Fire Storm</t>
  </si>
  <si>
    <t>A storm made up of sheets of roaring flame appears in a location you choose within range. The area of the storm consists of up to ten 10-foot cubes, which you can arrange as you wish. Each cube must have at least one face adjacent to the face of another cube. Each creature in the area must make Dexterity saving throw. It takes 7d10 fire damage on a failed save, or half as much damage on a successful one.
The fire damages objects in the area and ignites flammable objects that aren't being worn or carried. If you choose, plant life in the area is unaffected by this spell.</t>
  </si>
  <si>
    <t>7d10 fire</t>
  </si>
  <si>
    <t>Cleric; Druid; Sorcerer</t>
  </si>
  <si>
    <t>Forcecage</t>
  </si>
  <si>
    <t>An immobile, invisible, cube-shaped prison composed of magical force springs into existence around an area you choose within range. The prison can be a cage or a solid box as you choose.
A prison in the shape of a cage can be up to 20 feet on a side and is made from 1/2-inch diameter bars spaced 1/2 inch apart.
A prison in the shape of a box can be up to 10 feet on a side, creating a solid barrier that prevents any matter from passing through it and blocking any spells cast into or out of the area.
When you cast the spell, any creature that is completely inside the cage's area is trapped. Creatures only partially within the area, or those too large to fit inside the area, are pushed away from the center of the area until they are completely outside the area.
A creature inside the cage can't leave it by nonmagical means. If the creature tries to use teleportation or interplanar travel to leave the cage, it must first make a Charisma saving throw. On a success, the creature can use that magic to exit the cage. On a failure, the creature can't exit the cage and wastes the use of the spell or effect. The cage also extends into the Ethereal Plane, blocking ethereal travel.
This spell can't be dispelled by dispel magic.</t>
  </si>
  <si>
    <t>100'</t>
  </si>
  <si>
    <t>Ruby dust worth 1,500 gp</t>
  </si>
  <si>
    <t>Mirage Arcane</t>
  </si>
  <si>
    <t>You make terrain in an area up to 1 mile square look, sound, smell, and even feel like some other sort of terrain. The terrain's general shape remains the same, however. Open fields or a road could be made to resemble a swamp, hill, crevasse, or some other difficult or impassable terrain. A pond can be made to seem like a grassy meadow, a precipice like a gentle slope, or a rock-strewn gully like a wide and smooth road.
Similarly, you can alter the appearance of structures, or add them where none are present. The spell doesn't disguise, conceal, or add creatures.
The illusion includes audible, visual, tactile, and olfactory elements, so it can turn clear ground into difficult terrain (or vice versa) or otherwise impede movement through the area. Any piece of the illusory terrain (such as a rock or stick) that is removed from the spell's area disappears immediately.
Creatures with truesight can see through the illusion to the terrain's true form, however, all other elements of the illusion remain, so while the creature is aware of the illusion's presence, the creature can still physically interact with the illusion.</t>
  </si>
  <si>
    <t>Bard; Druid; Wizard; Rogue (Arcane Trickster)</t>
  </si>
  <si>
    <t>Mordenkainen's Magnificent Mansion</t>
  </si>
  <si>
    <t>You conjure an extradimensional dwelling in range that lasts for the duration. You choose where its one entrance is located. The entrance shimmers faintly and is 5 feet wide and 10 feet tall. You and any creature you designate when you cast the spell can enter the extradimensional dwelling as long as the portal remains open. You can open or close the portal if you are within 30 feet of it. While closed, the portal is invisible.
Beyond the portal is a magnificent foyer with numerous chambers beyond. The atmosphere is clean, fresh, and warm.
You can create any floor plan you like, but the space can't exceed 50 cubes, each cube being 10 feet on each side. The place is furnished and decorated as you choose. It contains sufficient food to serve a nine course banquet for up to 100 people. A staff of 100 near-transparent servants attends all who enter. You decide the visual appearance of these servants and their attire. They are completely obedient to your orders. Each servant can perform any task a normal human servant could perform, but they can't attack or take any action that would directly harm another creature. Thus the servants can fetch things, clean, mend, fold clothes, light fires, serve food, pour wine, and so on. The servants can go anywhere in the mansion but can't leave it. Furnishings and other objects created by this spell dissipate into smoke if removed from the mansion. When the spell ends, any creatures inside the extradimensional space are expelled into the open spaces nearest to the entrance.</t>
  </si>
  <si>
    <t>A miniature portal carved from ivory, a small piece of polished marble, and a tiny silver spoon, each item worth at least 5 gp</t>
  </si>
  <si>
    <t>Mordenkainen's Sword</t>
  </si>
  <si>
    <t>You create a sword-shaped plane of force that hovers within range. It lasts for the duration.
When the sword appears, you make a melee spell attack against a target of your choice within 5 feet of the sword. On a hit. the target takes 3d10 force damage. Until the spell ends, you can use a bonus action on each of your turns to move the sword up to 20 feet to a spot you can see and repeat this attack against the same target or a different one.</t>
  </si>
  <si>
    <t>3d10 force</t>
  </si>
  <si>
    <t>A miniature platinum sword with a grip and pommel of copper and zinc, worth 250 gp</t>
  </si>
  <si>
    <t>Plane Shift</t>
  </si>
  <si>
    <t>You and up to eight willing creatures who link hands in a circle are transported to a different plane of existence. You can specify a target destination in general terms, such as the City of Brass on the Elemental Plane of Fire or the palace of Dispater on the second level of the Nine Hells, and you appear in or near that destination. If you are trying to reach the City of Brass, for example, you might arrive in its Street of Steel, before its Gate of Ashes, or looking at the city from across the Sea of Fire, at the DM's discretion.
Alternatively, if you know the sigil sequence of a teleportation circle on another plane of existence, this spell can take you to that circle. If the teleportation circle is too small to hold all the creatures you transported, they appear in the closest unoccupied spaces next to the circle.
You can use this spell to banish an unwilling creature to another plane. Choose a creature within your reach and make a melee spell attack against it. On a hit, the creature must make a Charisma saving throw. If the creature fails the save, it is transported to a random location on the plane of existence you specify. A creature so transported must find its own way back to your current plane of existence.</t>
  </si>
  <si>
    <t>A forked, metal rod worth at least 250 gp, attuned to a particular plane of existence</t>
  </si>
  <si>
    <t>Cleric; Druid; Sorcerer; Warlock; Wizard</t>
  </si>
  <si>
    <t>Prismatic Spray</t>
  </si>
  <si>
    <t>Eight multicolored rays of light flash from your hand. Each ray is a different color and has a different power and purpose. Each creature in a 60-foot cone must make a Dexterity saving throw. For each target, roll a d8 to determine which color ray affects it.
1-Red: The target takes 10d6 fire damage on a failed save, or half as much damage on a successful one.
2-Orange: The target takes 10d6 acid damage on a failed save, or half as much damage on a successful one.
3-Yellow: The target takes 10d6 lightning damage on a failed save, or half as much damage on a successful one.
4-Green: The target takes 10d6 poison damage on a failed save, or half as much damage on a successful one.
5-Blue: The target takes 10d6 cold damage on a failed save, or half as much damage on a successful one.
6-Indigo: On a failed save, the target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target collects three of a kind.
7-Violet: On a failed save, the target is blinded. It must then make a Wisdom saving throw at the start of your next turn. A successful save ends the blindness. If it fails that save, the creature is transported to another plane of existence of the DM's choosing and is no longer blinded. (Typically, a creature that is on a plane that isn't its home plane is banished home, while other creatures are usually cast into the Astral or Ethereal planes.)
8-Special: The target is struck by two rays. Roll twice more, rerolling any 8.</t>
  </si>
  <si>
    <t>10d6 random elemental</t>
  </si>
  <si>
    <t>Random elemental</t>
  </si>
  <si>
    <t>Project Image</t>
  </si>
  <si>
    <t>You create an illusory copy of yourself that lasts for the duration. The copy can appear at any location within range that you have seen before, regardless of intervening obstacles. The illusion looks and sounds like you but is intangible. If the illusion takes any damage, it disappears, and the spell ends.
You can use your action to move this illusion up to twice your speed, and make it gesture, speak, and behave in whatever way you choose. It mimics your mannerisms perfectly.
You can see through its eyes and hear through its ears as if you were in its space. On your turn as a bonus action, you can switch from using its senses to using your own, or back again. While you are using its senses, you are blinded and deafened in regard to your own surroundings.
Physical interaction with the image reveals it to be an illusion, because things can pass through it. A creature that uses its action to examine the image can determine that it is an illusion with a successful Intelligence (Investigation) check against your spell save DC. If a creature discerns the illusion for what it is, the creature can see through the image, and any noise it makes sounds hollow to the creature.</t>
  </si>
  <si>
    <t>500 miles</t>
  </si>
  <si>
    <t>A small replica of you made from materials worth at least 5 gp</t>
  </si>
  <si>
    <t>Regenerate</t>
  </si>
  <si>
    <t>You touch a creature and stimulate its natural healing ability. The target regains 4d8 + 15 hit points. For the duration of the spell, the target regains 1 hit point at the start of each of its turns (10 hit points each minute).
The target's severed body members (fingers, legs, tails, and so on), if any, are restored after 2 minutes. If you have the severed part and hold it to the stump, the spell instantaneously causes the limb to knit to the stump.</t>
  </si>
  <si>
    <t>A prayer wheel and holy water</t>
  </si>
  <si>
    <t>Resurrection</t>
  </si>
  <si>
    <t>You touch a dead creature that has been dead for no more than a century, that didn't die of old age, and that isn't undead. If its soul is free and willing, the target returns to life with all its hit points.
This spell neutralizes any poisons and cures normal diseases afflicting the creature when it died. It doesn't, however, remove magical diseases, curses, and the like, if such affects aren't removed prior to casting the spell, they afflict the target on its return to life.
This spell closes all mortal wounds and restores any missing body parts.
Coming back from the dead is an ordeal. The target takes a -4 penalty to all attack rolls, saving throws, and ability checks. Every time the target finishes a long rest, the penalty is reduced by 1 until it disappears.
Casting this spell to restore life to a creature that has been dead for one year or longer taxes you greatly. Until you finish a long rest, you can't cast spells again, and you have disadvantage on all attack rolls, ability checks, and saving throws.</t>
  </si>
  <si>
    <t>A diamond worth at least 1,000 gp, which the spell consumes</t>
  </si>
  <si>
    <t>Bard; Cleric</t>
  </si>
  <si>
    <t>Reverse Gravity</t>
  </si>
  <si>
    <t>This spell reverses gravity in a 50-foot-radius, 100-foot high cylinder centered on a point within range. All creatures and objects that aren't somehow anchored to the ground in the area fall upward and reach the top of the area when you cast this spell. A creature can make a Dexterity saving throw to grab onto a fixed object it can reach, thus avoiding the fall.
If some solid object (such as a ceiling) is encountered in this fall, falling objects and creatures strike it just as they would during a normal downward fall. If an object or creature reaches the top of the area without striking anything, it remains there, oscillating slightly, for the duration.
At the end of the duration, affected objects and creatures fall back down.</t>
  </si>
  <si>
    <t>A lodestone and iron filings</t>
  </si>
  <si>
    <t>Sequester</t>
  </si>
  <si>
    <t>By means of this spell, a willing creature or an object can be hidden away, safe from detection for the duration. When you cast the spell and touch the target, it becomes invisible and can't be targeted by divination spells or perceived through scrying sensors created by the divination of spells.
If the target is a creature, it falls into a state of suspended animation. Time ceases to flow for it, and it doesn't grow older.
You can set a condition for the spell to end early. The condition can be anything you choose, but it must occur or be visible within 1 mile of the target. Examples include after 1,000 years or when the tarrasque awakes. This spells also ends if the target takes any damage.</t>
  </si>
  <si>
    <t>A powder composed of diamond, emerald, ruby, and sapphire dust worth at least 5,000 gp, which the spell consumes</t>
  </si>
  <si>
    <t>Simulacrum</t>
  </si>
  <si>
    <t>You shape an illusory duplicate of one beast or humanoid that is within range for the entire casting time of the spell. The duplicate is a creature, partially real and formed from ice or snow, and it can take actions and otherwise be affected as a normal creature. It appears to be the same as the original, but it has half the creature's hit point maximum and is formed without any equipment. Otherwise, the illusion uses all the statistics of the creature it duplicates.
The simulacrum is friendly to you and creatures you designate. It obeys your spoken commands, moving and acting in accordance with your wishes and acting on your turn in combat. The simulacrum lacks the ability to learn or become more powerful, so it never increases its level or other abilities, nor can it regain expended spell slots.
If the simulacrum is damaged, you can repair it in an alchemical laboratory, using rare herbs and minerals worth 100 gp per hit point it regains. The simulacrum lasts until it drops to 0 hit points, at which point it reverts to snow and melts instantly.
If you cast this spell again, any currently active duplicates you created with this spell are instantly destroyed.</t>
  </si>
  <si>
    <t>12 hours</t>
  </si>
  <si>
    <t>Snow or ice in quantities sufficient to made a life-size copy of the duplicated creature some hair, fingernail clippings, or other piece of that creature's body placed inside the snow or ice and powdered ruby worth 1,500 gp, sprinkled over the duplicate and consumed by the spell</t>
  </si>
  <si>
    <t>Symbol</t>
  </si>
  <si>
    <t>When you cast this spell, you inscribe a harmful glyph either on a surface (such as a section of floor, a wall, or a table) or within an object that can be closed to conceal the glyph (such as a book, a scroll, or a treasure chest). If you choose a surface, the glyph can cover an area of the surface no larger than 10 feet in diameter. If you choose an object, that object must remain in its place, if the object is moved more than 10 feet from where you cast this spell, the glyph is broken, and the spell ends without being triggered.
The glyph is nearly invisible, requiring an Intelligence (Investigation) check against your spell save DC to find it.
You decide what triggers the glyph when you cast the spell. For glyphs inscribed on a surface, the most typical triggers include touching or stepping on the glyph, removing another object covering it, approaching within a certain distance of it, or manipulating the object that holds it. For glyphs inscribed within an object, the most common triggers are opening the object, approaching within a certain distance of it, or seeing or reading the glyph.
You can further refine the trigger so the spell is activated only under certain circumstances or according to a creature's physical characteristics (such as height or weight), or physical kind (for example, the ward could be set to affect hags or shapechangers). You can also specify creatures that don't trigger the glyph, such as those who say a certain password.
When you inscribe the glyph, choose one of the options below for its effect. Once triggered, the glyph glows, filling a 60-foot-radius sphere with dim light for 10 minutes, after which time the spell ends. Each creature in the sphere when the glyph activates is targeted by its effect, as is a creature that enters the sphere for the first time on a turn or ends its turn there.
Death: Each target must make a Constitution saving throw, taking 10d10 necrotic damage on a failed save, or half as much damage on a successful save.
Discord: Each target must make a Constitution saving throw. On a failed save, a target bickers and argues with other creatures for 1 minute. During this time, it is incapable of meaningful communication and has disadvantage on attack rolls and ability checks.
Fear: Each target must make a Wisdom saving throw and becomes frightened for 1 minute on a failed save. While frightened, the target drops whatever it is holding and must move at least 30 feet away from the glyph on each of its turns, if able.
Hopelessness: Each target must make a Charisma saving throw. On a failed save, the target is overwhelmed with despair for 1 minute. During this time, it can't attack or target any creature with harmful abilities, spells, or other magical effects.
Insanity: Each target must make an Intelligence saving throw. On a failed save, the target is driven insane for 1 minute. An insane creature can't take actions, can't understand what other creatures say, can't read, and speaks only in gibberish. The DM controls its movement, which is erratic.
Pain: Each target must make a Constitution saving throw and becomes incapacitated with excruciating pain for 1 minute on a failed save.
Sleep: Each target must make a Wisdom saving throw and falls unconscious for 10 minutes on a failed save. A creature awakens if it takes damage or if someone uses an action to shake or slap it awake.
Stunning: Each target must make a Wisdom saving throw and becomes stunned for 1 minute on a failed save.</t>
  </si>
  <si>
    <t>10d10 necrotic</t>
  </si>
  <si>
    <t>Mercury, phosphorus, and powdered diamond and opal with a total value of at least 1,000 gp, which the spell consumes</t>
  </si>
  <si>
    <t>Bard; Cleric; Wizard</t>
  </si>
  <si>
    <t>Teleport</t>
  </si>
  <si>
    <t>This spell instantly transports you and up to eight willing creatures of your choice that you can see within range, or a single object that you can see within range, to a destination you select. If you target an object, it must be able to fit entirely inside a 10-foot cube, and it can't be held or carried by an unwilling creature. The destination you choose must be known to you, and it must be on the same plane of existence as you. Your familiarity with the destination determines whether you arrive there successfully. The DM rolls d100 and consults the table.
Familiarity - Mishap - Similar Area - Off Target - On Target
Permanent Circle - x - x - x - 01-100
Associated Object - x - x - x - 01-100
Very Familiar - 01-05 - 06-13 - 14-24 - 25-100
Seen Casually - 01-33 - 34-43 - 44-53 - 54-100
Viewed Once - 01-43 - 44-53 - 54-73 - 74-100
Description - 01-43 - 44-53 - 54-73 - 74-100
False Description - 01-50 - 51-100 - x - x
Familiarity: "Permanent Circle" means a permanent teleportation circle whose sigil sequence you know. "Associated Object" means that you possess an object taken from the desired destination within the last six months, such as a book from a wizard's library, bed linen from a royal suite, or a chunk of marble from a Lich's secret tomb.
"Very Familiar" is a place you have been very often, a place you have carefully studied, or a place you can see when you cast the spell. "Seen Casually" is some place you have seen more than once but with which you aren't very familiar. "Viewed Once" is a place you have seen once, possibly using magic. "Description" is a place whose location and appearance you know through someone else's description, perhaps from a map.
"False Description" is a place that doesn't exist. Perhaps you tried to scry an enemy's sanctum but instead viewed an illusion, or you are attempting to teleport to a familiar location that no longer exists.
On Target: You and your group (or the target object) appear where you want to go.
Off Target: You and your group (or the target object) appear a random distance away from the destination in a random direction. Distance off target is 1d10 x 1d10 percent of the distance that was to be travelled. For example, if you tried to travel 120 miles, landed off target, and rolled a 5 and 3 on the two d10s, then you would be off target by 15 percent, or 18 miles. The DM determines the direction off target randomly by rolling a d8 and designating 1 as north, 2 as north-east, 3 as east, and so on around the points of the compass. If you were teleporting to a coastal city and wound up 18 miles out at sea, you could be in trouble.
Similar Area: You and your group (or the target object) wind up in a different area that's visually or thematically similar to the target area. If you are heading for your home laboratory, for example, you might wind up in another wizard's laboratory or in an alchemical supply shop that has many of the same tools and implements as your laboratory. Generally, you appear in the closest similar place, but since the spell has no range limit, you could conceivably wind up anywhere on the plane.
Mishap: The spell's unpredictable magic results in a difficult journey. Each teleporting creature (or the target object) takes 3d10 force damage and the DM rerolls on the table to see where you wind up (multiple mishaps can occur, dealing damage each time).</t>
  </si>
  <si>
    <t>Whirlwind</t>
  </si>
  <si>
    <t>A whirlwind howls down to a point on the ground you specify. The whirlwind is a 10-foot-radius, 30-foot-high cylinder centered on that point. Until the spell ends, you can use your action to move the whirlwind up to 30 feet in any direction along the ground. The whirlwind sucks up any Medium or smaller objects that aren't secured to anything and that aren't worn or carried by anyone.
A creature must make a Dexterity saving throw the first time on a turn that it enters the whirlwind or that the whirlwind enters its space, including when the whirlwind first appears. A creature takes 10d6 bludgeoning damage on a failed save, or half as much damage on a successful one. In addition, a Large or smaller creature that fails the save must succeed on a Strength saving throw or become restrained in the whirlwind until the spell ends. When a creature starts its turn restrained by the whirlwind, the creature is pulled 5 feet higher inside it, unless the creature is at the top. A restrained creature moves with the whirlwind and falls when the spell ends, unless the creature has some means to stay aloft.
A restrained creature can use an action to make a Strength or Dexterity check against your spell save DC. If successful, the creature is no longer restrained by the whirlwind and is hurled 3d6 x 10 feet away from it in a random direction.</t>
  </si>
  <si>
    <t>10d6 bludgeoning</t>
  </si>
  <si>
    <t>A piece of straw</t>
  </si>
  <si>
    <t>Abi-Dalzim's Horrid Wilting</t>
  </si>
  <si>
    <t>You draw the moisture from every creature in a 30-foot cube centered on a point you choose within range. Each creature in that area must make a Constitution saving throw. Constructs and undead aren't affected, and plants and water elementals make this saving throw with disadvantage. A creature takes 10d8 necrotic damage on a failed save, or half as much damage on a successful one.</t>
  </si>
  <si>
    <t>Instantaneous</t>
  </si>
  <si>
    <t>10d8 necrotic</t>
  </si>
  <si>
    <t>A bit of sponge</t>
  </si>
  <si>
    <t>Animal Shapes</t>
  </si>
  <si>
    <t>Your magic turns others into beasts. Choose any number of willing creatures that you can see within range. You transform each target into the form of a large or smaller beast with a challenge rating of 4 or lower. On subsequent turns, you can use your actions to transform affected creatures into new forms.
The transformation lasts for the duration for each target, or until the target drops to 0 hit points or dies. You can choose a different form for each target. A target's game statistics are replaced by the statistics of the chosen beast, though the target retains its alignment and Intelligence, Wisdom, and Charisma scores. The target assumes the hit points of its new form, and when it reverts to its normal form, it returns to the number of hit point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or cast spells.
The target's gear melds into the new form. The target can't activate, wield, or otherwise benefit from any of its equipment.</t>
  </si>
  <si>
    <t>Antimagic Field</t>
  </si>
  <si>
    <t>A 10-foot-radius invisible sphere of antimagic surrounds you. This area is divorced from the magical energy that suffuses the multiverse. Within the sphere, spells can't be cast, summoned creatures disappear, and even magic items become mundane. Until the spell ends, the sphere moves with you, centered on you.
Spells and other magical effects, except those created by an artifact or a deity, are suppressed in the sphere and can't protrude into it. A slot expended to cast a suppressed spell is consumed. While an effect is suppressed, it doesn't function, but the time it spends suppressed counts against its duration.
Targeted Effects: Spells and other magical effects, such as magic missile and charm person, that target a creature or an object in the sphere have no effect on that target.
Areas of Magic: The area of another spell or magical effect, such as fireball, can't extend into the sphere. If the sphere overlaps an area of magic, the part of the area that is covered by the sphere is suppressed. For example, the flames created by a wall of fire are suppressed within the sphere, creating a gap in the wall if the overlap is large enough.
Spells: Any active spell or other magical effect on a creature or an object in the sphere is suppressed while the creature or object is in it.
Magic Items: The properties and powers of magic items are suppressed in the sphere. For example, a +1 long sword in the sphere functions as a nonmagical long sword. A magic weapon's properties and powers are suppressed if it is used against a target in the sphere or wielded by an attacker in the sphere. If a magic weapon or piece of magic ammunition fully leaves the sphere (For example, if you fire a magic arrow or throw a magic spear at a target outside the sphere), the magic of the item ceases to be suppressed as soon as it exits.
Magical Travel: Teleportation and planar travel fail to work in the sphere, whether the sphere is the destination or the departure point for such magical travel. A portal to another location, world, or plane of existence, as well as an opening to an extradimensional space such as that created by the rope trick spells, temporarily closes while in the sphere.
Creatures and Objects: A creature or object summoned or created by magic temporarily winks out of existence in the sphere. Such a creature instantly reappears once the space the creature occupied is no longer within the sphere.
Dispel Magic: Spells and magical effects such as dispel magic have no effect on the sphere. Likewise, the spheres created by different antimagic field spells don't nullify each other.</t>
  </si>
  <si>
    <t>Self (10' r. sphere)</t>
  </si>
  <si>
    <t>A pinch of powdered iron or iron filings</t>
  </si>
  <si>
    <t>Antipathy/Sympathy</t>
  </si>
  <si>
    <t>This spell attracts or repels creatures of your choice. You target something within range, either a Huge or smaller object or creature or an area that is no larger than a 200-foot cube. Then specify a kind of intelligent creature, such as red dragons, goblins, or vampires. You invest the target with an aura that either attracts or repels the specified creatures for the duration. Choose antipathy or sympathy as the aura's effect.
Antipathy: The enchantment causes creatures of the kind you designated to feel an intense urge to leave the area and avoid the target. When such a creature can see the target or comes within 60 feet of it, the creature must succeed on a Wisdom saving throw or become frightened. The creature remains frightened while it can see the target or is within 60 feet of it. While frightened by the target, the creature must use its movement to move to the nearest safe spot from which it can't see the target. If the creature moves more than 60 feet from the target and can't see it, the creature is no longer frightened, but the creature becomes frightened again if it regains sight of the target or moves within 60 feet of it.
Sympathy: The enchantment causes the specified creatures to feel an intense urge to approach the target while within 60 feet of it or able to see it. When such a creature can see the target or comes within 60 feet of it, the creature must succeed on a Wisdom saving throw or use its movement on each of its turns to enter the area or move within reach of the target. When the creature has done so, it can't willingly move away from the target. If the target damages or otherwise harms an affected creature, the affected creature can make a Wisdom saving throw to end the effect, as described below.
Ending the Effect: If an affected creature ends its turn while not within 60 feet of the target or able to see it, the creature makes a Wisdom saving throw. ON a successful save, the creature is no longer affected by the target and recognizes the feeling of repugnance or attraction as magical. In addition, a creature affected by the spells is allowed another Wisdom saving throw every 24 hours while the spell persists.
A creature that successfully saves against this effect is immune to it for 1 minute, after which time it can be affected again.</t>
  </si>
  <si>
    <t>Either a lump of alum soaked in vinegar for the antipathy effect or a drop of honey for the sympathy effect</t>
  </si>
  <si>
    <t>Druid; Wizard; Rogue (Arcane Trickster)</t>
  </si>
  <si>
    <t>Clone</t>
  </si>
  <si>
    <t>This spell grows an inert duplicate of a living creature as a safeguard against death. This clone forms inside as a sealed vessel and grows to full size and maturity after 120 days you can also choose to have the clone be a younger version of the same creature. It remains inert and endures indefinitely, as long as its vessel remains undisturbed.
At any time after the clone matures, if the original creature dies, its soul transfers to the clone, provided that the soul is free and willing to return. The clone is physically identical to the original and has the same personality, memories, and abilities, but none of the original's equipment. The original creature's physical remains, if they still exist, become inert and can't thereafter be restored to life, since the creature's soul is elsewhere.</t>
  </si>
  <si>
    <t>A diamond worth at least 1,000 gp and at least 1 cubic inch of flesh of the creature that is to be cloned, which the spell consumes, and a vessel worth at least 2,000 gp that has a sealable lid and is large enough to hold a Medium creature, such as a huge urn, coffin, mud-filled cyst in the ground, or crystal container filled with salt water</t>
  </si>
  <si>
    <t>Control Weather</t>
  </si>
  <si>
    <t>You take control of the weather within 5 miles of you for the duration. You must be outdoors to cast this spell. Moving to a place where you don't have a clear path to the sky ends the spell early.
When you cast the spell, you change the current weather conditions, which are determined by the DM based on the climate and season. You can change precipitation, temperature, and wind. It takes 1d4 x 10 minutes for the new conditions to take effect. Once they do so, you can change the conditions again. When the spell ends, the weather gradually returns to normal.
When you change the weather conditions, find a current condition on the following tables and change its stage by one, up or down. When changing the wind, you can change its direction.
Precipitation:
Stage 1 - Clear
Stage 2 - Light clouds
Stage 3 - Overcast or ground fog
Stage 4 - Rain, hail or snow
Stage 5 - Torrential rain, driving hail or blizzard
Temperature:
Stage 1 - Unbearable heat
Stage 2 - Hot
Stage 3 - Warm
Stage 4 - Cool
Stage 5 - Cold
Stage 6 - Arctic cold
Wind:
Stage 1 - Calm
Stage 2 - Moderate wind
Stage 3 - Strong wind
Stage 4 - Gale
Stage 5 - Storm</t>
  </si>
  <si>
    <t>Self (5 mile r.)</t>
  </si>
  <si>
    <t>Burning incense and bits of earth and wood mixed in water</t>
  </si>
  <si>
    <t>Cleric; Druid; Wizard</t>
  </si>
  <si>
    <t>Demiplane</t>
  </si>
  <si>
    <t>You create a shadowy door on a flat solid surface that you can see within range. The door is large enough to allow Medium creatures to pass through unhindered. When opened, the door leads to a demiplane that appears to be an empty room 30 feet in each dimension, made of wood or stone. When the spell ends, the door disappears, and any creatures or objects inside the demiplane remain trapped there, as the door also disappears from the other side.
Each time you cast this spell, you can create a new demiplane, or have the shadowy door connect to a demiplane you created with a previous casting of this spell. Additionally, if you know the nature and contents of a demiplane created by a casting of this spell by another creature, you can have the shadowy door connect to its demiplane instead.</t>
  </si>
  <si>
    <t>Dominate Monster</t>
  </si>
  <si>
    <t>You attempt to beguile a creature that you can see within range. It must succeed on a Wisdom saving throw or be charmed by you for the duration. If you or creatures that are friendly to you are fighting it, it has advantage on the saving throw.
While the creature is charmed, you have a telepathic link with it as long as the two of you are on the same plane of existence. You can use this telepathic link to issue commands to the creature while you are conscious (no action required), which it does its best to obey. You can specify a simple and general course of action, such as Attack that creature, Run over there, or Fetch that object. If the creature completes the order and doesn't receive further direction from you, it defends and preserves itself to the best of its ability.
You can use your action to take total and precise control of the target. Until the end of your next turn, the creature takes only the actions you choose, and doesn't do anything that you don't allow it to do. During this time, you can also cause the creature to use a reaction, but this requires you to use your own reaction as well.
Each time the target takes damage, it makes a new Wisdom saving throw against the spell. If the saving throw succeeds, the spell ends.</t>
  </si>
  <si>
    <t>When you cast this spell with a 9th-level spell slot, the duration is concentration, up to 8 hours.</t>
  </si>
  <si>
    <t>Earthquake</t>
  </si>
  <si>
    <t>You create a seismic disturbance at a point on the ground that you can see within range. For the duration, an intense tremor rips through the ground in a 100-foot- radius circle centered on that point and shakes creatures and structures in contact with the ground in that area.
The ground in the area becomes difficult terrain. Each creature on the ground that is concentrating must make a Constitution saving throw. On a failed save, the creature's concentration is broken.
When you cast this spell and at the end of each turn you spend concentrating on it, each creature on the ground in the area must make a Dexterity saving throw. On a failed save, the creature is knocked prone.
This spell can have additional effects depending on the terrain in the area, as determined by the DM.
Fissures. Fissures open throughout the spell's area at the start of your next turn after you cast the spell. A total of 1d6 such fissures open in locations chosen by the DM. Each is 1d10 x 10 feet deep, 10 feet wide, and extends from one edge of the spell's area to the opposite side. A creature standing on a spot where a fissure opens must succeed on a Dexterity saving throw or fall in. A creature that successfully saves moves with the fissure's edge as it opens. A fissure that opens beneath a structure causes it to automatically collapse (see below).
Structures. The tremor deals 50 bludgeoning damage to any structure in contact with the ground in the area when you cast the spell and at the start of each of your turns until the spell ends. If a structure drops to 0 hit points, it collapses and potentially damages nearby creatures. A creature within half the distance of a structure's height must make a Dexterity saving throw. On a failed save, the creature takes 5d6 bludgeoning damage, is knocked prone, and is buried in the rubble, requiring a DC 20 Strength (Athletics) check as an action to escape. The DM can adjust the DC higher or lower, depending on the nature of the rubble. On a successful save, the creature takes half as much damage and doesn't fall prone or become buried.</t>
  </si>
  <si>
    <t>5d6 bludgeoning</t>
  </si>
  <si>
    <t>A pinch of dirt, a piece of rock, and a lump of clay</t>
  </si>
  <si>
    <t>Feeblemind</t>
  </si>
  <si>
    <t>You blast the mind of a creature that you can see within range, attempting to shatter its intellect and personality. The target takes 4d6 psychic damage and must make an Intelligence saving throw.
On a failed save, the creature's Intelligence and Charisma scores become 1. The creature can't cast spells, activate magic items, understand language, or communicate in any intelligible way. The creature can, however, identify its friends, follow them, and even protect them.
At the end of every 30 days, the creature can repeat its saving throw against this spell. If it succeeds on its saving throw, the spell ends.
The spell can also be ended by greater restoration, heal or wish.</t>
  </si>
  <si>
    <t>A handful of clay, crystal, glass, or mineral spheres</t>
  </si>
  <si>
    <t>Bard; Druid; Warlock; Wizard; Rogue (Arcane Trickster)</t>
  </si>
  <si>
    <t>Glibness</t>
  </si>
  <si>
    <t>Until the spell ends, when you make a Charisma check, you can replace the number you roll with a 15. Additionally, no matter what you say, magic that would determine if you are telling the truth indicates that you are being truthful.</t>
  </si>
  <si>
    <t>Holy Aura</t>
  </si>
  <si>
    <t>Divine light washes out from you and coalesces in a soft radiance in a 30-foot radius around you. Creatures of your choice in that radius when you cast this spell shed dim light in a 5-foot radius and have advantage on all saving throws, and other creatures have disadvantage on attack rolls against them until the spell ends. In addition, when a fiend or an undead hits an affected creature with a melee attack, the aura flashes with brilliant light. The attacker must succeed on a Constitution saving throw or be blinded until the spell ends.</t>
  </si>
  <si>
    <t>A tiny reliquary worth at least 1,000 gp containing a sacred relic, such as a scrap of cloth from a saint's robe or a piece of parchment from a religious text</t>
  </si>
  <si>
    <t>Incendiary Cloud</t>
  </si>
  <si>
    <t>A swirling cloud of smoke shot through with white-hot embers appears in a 20-foot-radius sphere centered on a point within range. The cloud spreads around corners and is heavily obscured. It lasts for the duration or until a wind of moderate or greater speed (at least 10 miles per hour) disperses it.
When the cloud appears, each creature in it must make a Dexterity saving throw. A creature takes 10d8 fire damage on a failed save, or half as much damage on a successful one. A creature must also make this saving throw when it enters the spell's area for the first time on a turn or ends its turn there.
The cloud moves 10 feet directly away from you in a direction that you choose at the start of each of your turns.</t>
  </si>
  <si>
    <t>10d8 fire</t>
  </si>
  <si>
    <t>Maze</t>
  </si>
  <si>
    <t>You banish a creature that you can see within range into a labyrinthine demiplane. The target remains there for the duration or until it escapes the maze.
The target can use its action to attempt to escape. When it does so, it makes a DC 20 Intelligence check. If it succeeds, it escapes, and the spell ends (a minotaur or goristro demon automatically succeeds).
When the spell ends, the target reappears in the space it left or, if that space is occupied, in the nearest unoccupied space.</t>
  </si>
  <si>
    <t>Mind Blank</t>
  </si>
  <si>
    <t>Until the spell ends, one willing creature you touch is immune to psychic damage, any effect that would sense its emotions or read its thoughts, divination spells, and the charmed condition. The spell even foils wish spells and spells or effects of similar power used to affect the target's mind or to gain information about the target.</t>
  </si>
  <si>
    <t>Power Word Stun</t>
  </si>
  <si>
    <t>You speak a word of power that can overwhelm the mind of one creature you can see within range, leaving it dumbfounded. If the target has 150 hit points or fewer, it is stunned. Otherwise, the spell has no effect.
The stunned target must make a Constitution saving throw at the end of each of its turns. On a successful save, this stunning effect ends.</t>
  </si>
  <si>
    <t>Sunburst</t>
  </si>
  <si>
    <t>Brilliant sunlight flashes in a 60-foot radius centered on a point you choose within range. Each creature in that light must make a Constitution saving throw. On a failed save, a creature takes 12d6 radiant damage and is blinded for 1 minute. On a successful save, it takes half as much damage and isn't blinded by this spell. Undead and oozes have disadvantage on this saving throw.
A creature blinded by this spell makes another Constitution saving throw at the end of each of its turns. On a successful save, it is no longer blinded.
This spell dispels any darkness in its area that was created by a spell.</t>
  </si>
  <si>
    <t>12d6 radiant</t>
  </si>
  <si>
    <t>Fire and a piece of sunstone</t>
  </si>
  <si>
    <t>Telepathy</t>
  </si>
  <si>
    <t>You create a telepathic link between yourself and a willing creature with which you are familiar. The creature can be anywhere on the same plane of existence as you. The spell ends if you or the target are no longer on the same plane.
Until the spell ends, you and the target can instantaneously share words, images, sounds, and other sensory messages with one another through the link, and the target recognizes you as the creature it is communicating with. The spell enables a creature with an Intelligence score of at least 1 to understand the meaning of your words and take in the scope of any sensory messages you send to it.</t>
  </si>
  <si>
    <t>A pair of linked silver rings</t>
  </si>
  <si>
    <t>Tsunami</t>
  </si>
  <si>
    <t>A wall of water springs into existence at a point you choose within range. You can make the wall up to 300 feet long, 300 feet high, and 50 feet thick. The wall lasts for the duration.
When the wall appears, each creature within its area must make a Strength saving throw. On a failed save, a creature takes 6d10 bludgeoning damage, or half as much damage on a successful save.
At the start of each of your turns after the wall appears, the wall, along with any creatures in it, moves 50 feet away from you. Any Huge or smaller creature inside the wall or whose space the wall enters when it moves must succeed on a Strength saving throw or take 5d10 bludgeoning damage. A creature can take this damage only once per round. At the end of the turn, the wall's height is reduced by 50 feet, and the damage creatures take from the spell on subsequent rounds is reduced by 1d10. When the wall reaches 0 feet in height, the spell ends.
A creature caught in the wall can move by swimming. Because of the force of the wave, though, the creature must make a successful Strength (Athletics) check against your spell save DC in order to move at all. If it fails the check, it can't move. A creature that moves out of the area falls to the ground.</t>
  </si>
  <si>
    <t>6 r</t>
  </si>
  <si>
    <t>6d10 bludgeoning</t>
  </si>
  <si>
    <t>Astral Projection</t>
  </si>
  <si>
    <t>You and up to eight willing creatures within range project your astral bodies into the Astral Plane (the spell fails and the casting is wasted if you are already on that plane). The material body you leave behind is unconscious and in a state of suspended animation, it doesn't need food or air and doesn't age.
Your astral body resembles your mortal form in almost every way, replicating your game statistics and possessions. The principal difference is the addition of a silvery cord that extends from between your shoulder blades and trails behind you, fading to invisibility after 1 foot. This cord is your tether to your material body. As long as the tether remains intact, you can find your way home. If the cord is cut-something that can happen only when an effect specifically states that it does-your soul and body are separated, killing you instantly.
Your astral form can freely travel through the Astral Plane and can pass through portals there leading to any other plane. If you enter a new plane or return to the plane you were on when casting this spell, your body and possessions are transported along the silver cord, allowing you to re-enter your body as you enter the new plane. Your astral form is a separate incarnation. Any damage or other effects that apply to it have no effect on your physical body, nor do they persist when you return to it.
The spell ends for you and your companions when you use your action to dismiss it. When the spell ends, the affected creature returns to its physical body, and it awakens.
The spell might also end early for you or one of your companions. A successful dispel magic spell used against an astral or physical body ends the spell for that creature. If a creature's original body or its astral form drops to 0 hit points, the spell ends for that creature. If the spell ends and the silver cord is intact, the cord pulls the creature's astral form back to its body, ending its state of suspended animation.
If you are returned to your body prematurely, your companions remain in their astral forms and must find their own way back to their bodies, usually by dropping to 0 hit points.</t>
  </si>
  <si>
    <t>For each creature you affect with this spell, you must provide one jacinth worth at least 1,000 gp and one ornately carved bar of silver worth at least 100 gp, all of which the spell consumes</t>
  </si>
  <si>
    <t>Foresight</t>
  </si>
  <si>
    <t>You touch a willing creature and bestow a limited ability to see into the immediate future. For the duration, the target can't be surprised and has advantage on attack rolls, ability checks, and saving throws. Additionally, other creatures have disadvantage on attack rolls against the target for the duration.
This spell immediately ends if you cast it again before its duration ends.</t>
  </si>
  <si>
    <t>A hummingbird feather</t>
  </si>
  <si>
    <t>Bard; Druid; Warlock; Wizard</t>
  </si>
  <si>
    <t>Gate</t>
  </si>
  <si>
    <t>You conjure a portal linking an unoccupied space you can see within range to a precise location on a different plane of existence. The portal is a circular opening, which you can make 5 to 20 feet in diameter. You can orient the portal in any direction you choose. The portal lasts for the duration.
The portal has a front and a back on each plane where it appears. Travel through the portal is possible only by moving through its front. Anything that does so is instantly transported to the other plane, appearing in the unoccupied space nearest to the portal.
Deities and other planar rulers can prevent portals created by this spell from opening in their presence or anywhere within their domains.
When you cast this spell, you can speak the name of a specific creature (a pseudonym, title, or nickname doesn't work). If that creature is on a plane other than the one you are on, the portal opens in the named creature's immediate vicinity and draws the creature through it to the nearest unoccupied space on your side of the portal. You gain no special power over the creature, and it is free to act as the DM deems appropriate. It might leave, attack you, or help you.</t>
  </si>
  <si>
    <t>A diamond worth at least 5,000 gp</t>
  </si>
  <si>
    <t>Cleric; Sorcerer; Wizard</t>
  </si>
  <si>
    <t>Imprisonment</t>
  </si>
  <si>
    <t>You create a magical restraint to hold a creature that you can see within range. The target must succeed on a Wisdom saving throw or be bound by the spell, if it succeeds, it is immune to this spell if you cast it again. While affected by this spell, the creature doesn't need to breathe, eat, or drink, and it doesn't age. Divination spells can't locate or perceive the target.
When you cast the spell, you choose one of the following forms of imprisonment.
Burial: The target is entombed far beneath the earth in a sphere of magical force that is just large enough to contain the target. Nothing can pass through the sphere, nor can any creature teleport or use planar travel to get into or out of it.
The special component for this version of the spell is a small mithral orb.
Chaining: Heavy chains, firmly rooted in the ground, hold the target in place. The target is restrained until the spell ends, and it can't move or be moved by any means until then.
The special component for this version of the spell is a fine chain of precious metal.
Hedged Prison: The spell transports the target into a tiny demiplane that is warded against teleportation and planar travel. The demiplane can be a labyrinth, a cage, a tower, or any similar confined structure or area of your choice.
The special component for this version of the spell is a miniature representation of the prison made from jade.
Minimus Containment: The target shrinks to a height of 1 inch and is imprisoned inside a gemstone or similar object. Light can pass through the gemstone normally (allowing the target to see out and other creatures to see in), but nothing else can pass through, even by means of teleportation or planar travel. The gemstone can't be cut or broken while the spell remains in effect.
The special component for this version of the spell is a large, transparent gemstone, such as a corundum, diamond, or ruby.
Slumber: The target falls asleep and can't be awoken.
The special component for this version of the spell consists of rare soporific herbs.
Ending the Spell: During the casting of the spell, in any of its versions, you can specify a condition that will cause the spell to end and release the target. The condition can be as specific or as elaborate as you choose, but the DM must agree that the condition is reasonable and has a likelihood of coming to pass. The conditions can be based on a creature's name, identity, or deity but otherwise must be based on observable actions or qualities and not based on intangibles such as level, class, or hit points.
A dispel magic spell can end the spell only if it is cast as a 9th-level spell, targeting either the prison or the special component used to create it.
You can use a particular special component to create only one prison at a time. If you cast the spell again using the same component, the target of the first casting is immediately freed from its binding.</t>
  </si>
  <si>
    <t>A vellum depiction or a carved statuette in the likeness of the target, and a special component that varies according to the version of the spell you choose, worth at least 500 gp per Hit Die of the target</t>
  </si>
  <si>
    <t>Mass Heal</t>
  </si>
  <si>
    <t>A flood of healing energy flows from you into injured creatures around you. You restore up to 700 hit points, divided as you choose among any number of creatures that you can see within range. Creatures healed by this spell are also cured of all diseases and any effect making them blinded or deafened. This spell has no effect on undead or constructs.</t>
  </si>
  <si>
    <t>Meteor Swarm</t>
  </si>
  <si>
    <t>Blazing orbs of fire plummet to the ground at four different points you can see within range. Each creature in a 40-foot-radius sphere centered on each point you choose must make a Dexterity saving throw. The sphere spreads around corners. A creature takes 20d6 fire damage and 20d6 bludgeoning damage on a failed save, or half as much damage on a successful one. A creature in the area of more than one fiery burst is affected only once.
The spell damages objects in the area and ignites flammable objects that aren't being worn or carried.</t>
  </si>
  <si>
    <t>20d6 fire + 20d6 bludgeoning</t>
  </si>
  <si>
    <t>Fire + bludgeoning</t>
  </si>
  <si>
    <t>Power Word Heal</t>
  </si>
  <si>
    <t>A wave of healing energy washes over the creature you touch. The target regains all its hit points. If the creature is charmed, frightened, paralyzed, or stunned, the condition ends. If the creature is prone, it can use its reaction to stand up. This spell has no effect on undead or constructs.</t>
  </si>
  <si>
    <t>Power Word Kill</t>
  </si>
  <si>
    <t>You utter a word of power that can compel one creature you can see within range to die instantly. If the creature you chose has 100 hit points or fewer, it dies. Otherwise, the spell has no effect.</t>
  </si>
  <si>
    <t>Prismatic Wall</t>
  </si>
  <si>
    <t>A shimmering, multicolored plane of light forms a vertical opaque wall - up to 90 feet long, 30 feet high, and 1 inch thick - entered on a point you can see within range. Alternatively, you can shape the wall into a sphere up to 30 feet in diameter centered on a point you choose within range.
The wall remains in place for the duration. If you position the wall so that it passes through a space occupied by a creature, the spell fails, and your action and the spell slot are wasted. The wall sheds bright light out to a range of 100 feet and dim light for an additional 100 feet. You and creatures you designate at the time you cast the spell can pass through and remain near the wall without harm. If another creature that can see the wall moves to within 20 feet of it or starts its turn there, the creature must succeed on a Constitution saving throw or become blinded for 1 minute.
The wall consists of seven layers, each with a different color. When a creature attempts to reach into or pass through the wall, it does so one layer at a time through all the wall's layers. As it passes or reaches through each layer, the creature must make a Dexterity saving throw or be affected by that layer's properties as described below.
The wall can be destroyed, also one layer at a time, in order from red to violet, by means specific to each layer. Once a layer is destroyed, it remains so for the duration of the spell. A rod of cancellation destroys a prismatic wall, but an antimagic field has no effect on it.
Red: The creature takes 10d6 fire damage on a failed save, or half as much damage on a successful one. While this layer is in place, nonmagical ranged attacks can't pass through the wall. The layer can be destroyed by dealing at least 25 cold damage to it.
Orange: The creature takes 10d6 acid damage on a failed save, or half as much damage on a successful one. While this layer is in place, magical ranged attacks can't pass through the wall. The layer is destroyed by a strong wind.
Yellow: The creature takes 10d6 lightning damage on a failed save, or half as much damage on a successful one. This layer can be destroyed by dealing at least 60 force damage to it.
Green: The creature takes 10d6 poison damage on a failed save, or half as much damage on a successful one. A passwall spell, or another spell of equal or greater level that can open a portal on a solid surface, destroys this layer.
Blue: The creature takes 10d6 cold damage on a failed save, or half as much damage on a successful one. This layer can be destroyed by dealing at least 25 fire damage to it.
Indigo: On a failed save, the creature is restrained. It must then make a Constitution saving throw at the end of each of its turns. If it successfully saves three times, the spell ends. If it fails its save three times, it permanently turns to stone and is subjected to the petrified condition. The successes and failures don't need to be consecutive, keep track of both until the creature collects three of a kind. While this layer is in place, spells can't be cast through the wall. The layer is destroyed by bright light shed by a daylight spell or a similar spell of equal or higher level.
Violet: On a failed save, the creature is blinded. It must then make a Wisdom saving throw at the start of your next turn. A successful save ends the blindness. If it fails that save, the creature is transported to another plane of the DM's choosing and is no longer blinded. (Typically, a creature that is on a plane that isn't its home plane is banished home, while other creatures are usually cast into the Astral or Ethereal planes.) This layer is destroyed by a dispel magic spell or a similar spell of equal or higher level that can end spells and magical effects.</t>
  </si>
  <si>
    <t>Shapechange</t>
  </si>
  <si>
    <t>You assume the form of a different creature for the duration. The new form can be any creature with a challenge rating equal to your level or lower. The creature can't be a construct or an undead, and you must have seen the sort of creature at least once. You transform into an average example of that creature, one without any class levels or the Spellcasting trait.
Your game statistics are replaced by the statistics of the chosen creature, though you retain your alignment and Intelligence, Wisdom, and Charisma scores You also retain all of your skill and saving throw proficiencies, in addition to gaining those of the creature, If the creature has the same proficiency as you, and the bonus listed in its statistics is higher than yours, use the creature's bonus in place of yours. You can't use any legendary actions or lair actions of the new form.
You assume the hit points and Hit Dice of the new form. When you revert to your normal, you return to the number of hit points you had before you transformed. If you revert as a result of dropping to 0 hit points, any excess damage carries over to your normal form. As long as the excess damage doesn't reduce your normal form to 0 hit points, you aren't knocked unconscious.
You retain the benefit of any features from your class, race, or other source and can use them, provided that your new form is physically capable of doing so. You can't use any special senses you have (for example, darkvision) unless your new form also has that sense. You can only speak if the creature can normally speak.
When you transform, you choose whether your equipment falls to the ground, merges into the new form, or is worn by it. Worn equipment functions as normal. The DM determines whether it is practical for the new form to wear a piece of equipment, based on the creature's shape and size. Your equipment doesn't change shape or size to match the new form, and any equipment that the new form can't wear must either fall to the ground or merge into your new form. Equipment that merges has no effect in that state.
During this spell's duration, you can use your action to assume a different form following the same restrictions and rules for the original form, with one exception - if your new form has more hit pints than your current one, your hit points remain at their current value.</t>
  </si>
  <si>
    <t>A jade circlet worth at least 1,500 gp, which you must place on your head before you cast the spell</t>
  </si>
  <si>
    <t>Storm of Vengeance</t>
  </si>
  <si>
    <t>A churning storm cloud forms, centered on a point you can see and spreading to a radius of 360 feet. Lightning flashes in the area, thunder booms, and strong winds roar. Each creature under the cloud (no more than 5,000 feet beneath the cloud) when it appears must make a Constitution saving throw. On a failed save, a creature takes 2d6 thunder damage and becomes deafened for 5 minutes.
Each round you maintain concentration on this spell, the storm produces additional effects on your turn.
Round 2: Acidic rain falls from the cloud. Each creature and object under the cloud takes 1d6 acid damage.
Round 3: You call six bolts of lightning from the cloud to strike six creatures or objects of your choice beneath the cloud. A given creature or object can't be struck by more than one bolt. A struck creature must make a Dexterity saving throw. The creature takes 10d6 lightning damage on a failed save, or half as much damage on a successful one.
Round 4: Hailstones rain down from the cloud. Each creature under the cloud takes 2d6 bludgeoning damage.
Round 5-10: Gusts and freezing rain assail the area under the cloud. the area becomes difficult terrain and is heavily obscured. Each creature there takes 1d6 cold damage. Ranged weapon attacks in the area are impossible. The wind and rain count as a severe distraction for the purposes of maintaining concentration on spells. Finally, gusts of strong wind (ranging from 20 to 50 miles per hour) automatically disperse fog, mists, and similar phenomena in the area whether mundane or magical.</t>
  </si>
  <si>
    <t>2d6 thunder, 1d6 acid, 10d6 lightning, 2d6 bludgeoning</t>
  </si>
  <si>
    <t>Thunder + acid + lightning + bludgeoning</t>
  </si>
  <si>
    <t>Time Stop</t>
  </si>
  <si>
    <t>You briefly stop the flow of time for everyone but yourself. No time passes for other creatures, while you take 1d4+1 turns in a row, during which you can use actions and move as normal.
This spell ends if one of the actions you use during this period, or any effects that you create during this period, affects a creature other than you or an object being worn or carried by someone other than you. In addition, the spell ends if you move to a place more than 1,000 feet from the location where you cast it.</t>
  </si>
  <si>
    <t>True Polymorph</t>
  </si>
  <si>
    <t>Choose one creature with at least 1 hit point or nonmagical object that you can see within range. You transform the creature into a different creature, the creature into an object, or the object into a creature (the object must be neither worn nor carried by another creature). The transformation lasts for the duration, or until the target drops to 0 hit points or dies. If you concentrate on this spell for the full duration, the transformation becomes permanent.
Shapechangers aren't affected by this spell. An unwilling creature can make a Wisdom saving throw, and if it succeeds, it isn't affected by this spell.
Creature into Creature: If you turn a creature into another kind of creature, the new form can be any kind you choose whose challenge rating is equal to or less than the target's (or its level, if the target doesn't have a challenge rating). The target's game statistics, including mental ability scores, are replaced by the statistics of the new form. It retains its alignment and personality.
The target assumes the hit points of its new form, and when it reverts to its normal form, the creature returns to the number of hit points it had before it transformed. If it reverts as a result of dropping to 0 hit points, any excess damage carries over to its normal form. As long as the excess damage doesn't reduce the creature's normal form to 0 hit points, it isn't knocked unconscious.
The creature is limited in the actions it can perform by the nature of its new form, and it can't speak, cast spells, or take any other action that requires hands or speech unless its new form is capable of such actions.
The target's gear melds into the new form. The creature can't activate, use, wield, or otherwise benefit from any of its equipment.
Object into Creature: You can turn an object into any kind of creature, as long as the creature's size is no larger than the object's size and the creature's challenge rating is 9 or lower. The creature is friendly to you and your companions. It acts on each of your turns. You decide what action it takes and how it moves. The DM has the creature's statistics and resolves all of its actions and movement.
If the spell becomes permanent, you no longer control the creature. It might remain friendly to you, depending on how you have treated it.
Creature into Object: If you turn a creature into an object, it transforms along with whatever it is wearing and carrying into that form. The creature's statistics become those of the object, and the creature has no memory of time spent in this form, after the spell ends and it returns to its normal form.</t>
  </si>
  <si>
    <t>A drop of mercury, a dollop of gum arabic, and a wisp of smoke</t>
  </si>
  <si>
    <t>True Resurrection</t>
  </si>
  <si>
    <t>You touch a creature that has been dead for no longer than 200 years and that died for any reason except old age. If the creature's soul is free and willing, the creature is restored to life with all its hit points.
This spell closes all wounds, neutralizes any poison, cures all diseases, and lifts any curses affecting the creature when it died. The spell replaces damaged or missing organs or limbs.
The spell can even provide a new body if the original no longer exists, in which case you must speak the creature's name. The creature then appears in an unoccupied space you choose within 10 feet of you.</t>
  </si>
  <si>
    <t>A sprinkle of holy water and diamonds worth at least 25,000 gp, which the spell consumes</t>
  </si>
  <si>
    <t>Weird</t>
  </si>
  <si>
    <t>Drawing on the deepest fears of a group of creatures, you create illusory creatures in their minds, visible only to them. Each creature in a 30-foot-radius sphere centered on a point of your choice within range must make a Wisdom saving throw. On a failed save, a creature becomes frightened for the duration. The illusion calls on the creature's deepest fears, manifesting its worst nightmares as an implacable threat. At the end of each of the frightened creature's turns, it must succeed on a Wisdom saving throw or take 4d10 psychic damage. On a successful save, the spell ends for that creature.</t>
  </si>
  <si>
    <t>Wish</t>
  </si>
  <si>
    <t>Wish is the mightiest spell a mortal creature can cast. By simply speaking aloud, you can alter the very foundations of reality in accord with your desires.
The basic use of this spell is to duplicate any other spell of or lower. You don't need to meet any requirements in that spell, including costly components. The spell simply takes effect. Alternatively, you can create one of the following effects of your choice.
• You create one object of up to 25,000 gp in value that isn't a magic item. The object can be no more than 300 feet in any dimension, and it appears in an unoccupied space you can see on the ground.
• You allow up to twenty creatures that you can see to regain all hit points, and you end all effects on them described in the greater restoration spell.
• You grant up to ten creatures that you can see resistance to a damage type you choose.
• You grant up to ten creatures you can see immunity to a single spell or other magical effect for 8 hours. For instance, you could make yourself and all your companions immune to a lich's life drain attack.
• You undo a single recent event by forcing a reroll of any roll made within the last round (including your last turn). Reality reshapes itself to accommodate the new result. For example, a wish spell could undo an opponent's successful save, a foe's critical hit, or a friend's failed save. You can force the reroll to be made with advantage or disadvantage, and you can choose whether to use the reroll or the original roll.
You might be able to achieve something beyond the scope of the above examples. State your wish to the DM as precisely as possible. The DM has great latitude in ruling what occurs in such an instance, the greater the wish, the greater the likelihood that something goes wrong. This spell might simply fail, the effect you desire might only be partly achieved, or you might suffer some unforeseen consequence as a result of how you worded the wish. For example, wishing that a villain were dead might propel you forward in time to a period when that villain is no longer alive, effectively removing you from the game. Similarly, wishing for a legendary magic item or artifact might instantly transport you to the presence of the item's current owner.
The stress of casting this spell to produce any effect other than duplicating another spell weakens you. After enduring that stress, each time you cast a spell until you finish a long rest, you take 1d10 necrotic damage per level of that spell. This damage can't be reduced or prevented in any way. In addition, your Strength drops to 3, if it isn't 3 or lower already, for 2d4 days. For each of those days that you spend resting and doing nothing more than light activity, your remaining recovery time decreases by 2 days. Finally, there is a 33 percent chance that you are unable to cast wish ever again if you suffer this stress.</t>
  </si>
  <si>
    <t>UA_Conjure Barlgura</t>
  </si>
  <si>
    <t>You summon a barlgura that appears in an
unoccupied space you can see within range. The
barlgura disappears when it drops to 0 hit points
or when the spell ends.
The barlgura is hostile to all non-demons. Roll
initiative for the barlgura, which has its own turns.
At the start of its turn, it moves toward and attacks
the nearest non-demon it can perceive. If two or
more creatures are equally near, it picks one at
random. If it cannot see any potential enemies, the
barlgura moves in a random direction in search of
foes.
As part of casting the spell, you can scribe a
circle on the ground using the blood of an
intelligent humanoid slain within the past 24
hours. The circle is large enough to encompass
your space. The summoned barlgura cannot cross
the circle or target anyone in it while the spell lasts.</t>
  </si>
  <si>
    <t>That Old Black Magic</t>
  </si>
  <si>
    <t>UA_Conjure Hezrou</t>
  </si>
  <si>
    <t>You summon a hezrou that appears in an
unoccupied space you can see within range. The
hezrou disappears when it drops to 0 hit points or
when the spell ends.
The hezrou’s attitude depends on the value of
the food used as a material component for this
spell. Roll initiative for the hezrou, which has its
own turns. At the start of the hezrou’s turn, the DM
makes a secret Charisma check on your behalf,
with a bonus equal to the food’s value divided by
20. The check DC starts at 10 and increases by 2
each round. You can issue orders to the hezrou and
have it obey you as long as you succeed on the
Charisma check.
If the check fails, the spell no longer requires
concentration and the demon is no longer under
your control. The hezrou then focuses on
devouring any corpses it can see. If there are no
such meals at hand, it attacks the nearest creatures
and eats anything it kills. If its hit points are
reduced to below half its hit point maximum, it
returns to the Abyss.
As part of casting the spell, you can scribe a
circle on the ground using the blood of an
intelligent humanoid slain within the past 24
hours. The circle is large enough to encompass
your space. The summoned hezrou cannot cross
the circle or target anyone in it while the spell lasts.</t>
  </si>
  <si>
    <t>Food</t>
  </si>
  <si>
    <t>UA_Conjure Lesser Demon</t>
  </si>
  <si>
    <t>You summon up to a total of eight manes or
dretches that appear in unoccupied spaces you can
see within range. A manes or dretch disappears when it drops to 0 hit points or when the spell
ends.
The demons are hostile to all creatures. Roll
initiative for the summoned demons as a group,
which has its own turns. The demons attack the
nearest non-demons to the best of their ability.
As part of casting the spell, you can scribe a
circle on the ground with the blood used as a
material component. The circle is large enough to
encompass your space. The summoned demons
cannot cross the circle or target anyone in it while
the spell lasts. Using the material component in
this manner consumes it.
At Higher Levels. When you cast this spell using
a spell slot of 6th or 7th level, you summon sixteen
demons. If you cast it using a spell slot of 8th or
9th level, you summon thirty-two demons.</t>
  </si>
  <si>
    <t>At Higher Levels. When you cast this spell using
a spell slot of 6th or 7th level, you summon sixteen
demons. If you cast it using a spell slot of 8th or
9th level, you summon thirty-two demons.</t>
  </si>
  <si>
    <t>1 Action</t>
  </si>
  <si>
    <t>A vial of blood from an
intelligent humanoid killed within the past 24
hours</t>
  </si>
  <si>
    <t>UA_Conjure Shadow Demon</t>
  </si>
  <si>
    <t>You summon a shadow demon that appears in an
unoccupied space you can see within range. The
shadow demon disappears when it drops to 0 hit
points or when the spell ends.
Roll initiative for the shadow demon, which has
its own turns. You can issue orders to the shadow
demon, and it obeys you as long as it can attack a
creature on each of its turns and does not start its
turn in an area of bright light. If either of these
conditions is not met, the shadow demon
immediately makes a Charisma check contested by
your Charisma check. If you fail the check, the spell
no longer requires concentration and the demon is
no longer under your control. The demon
automatically succeeds on the check if it is more
than 100 feet away from you.
As part of casting the spell, you can scribe a
circle on the ground using the blood of an
intelligent humanoid slain within the past 24
hours. The circle is large enough to encompass
your space. The summoned shadow demon cannot
cross the circle or target anyone in it while the
spell lasts.</t>
  </si>
  <si>
    <t>UA_Conjure Vrock</t>
  </si>
  <si>
    <t>You summon a vrock that appears in an
unoccupied space you can see within range. The
vrock disappears when it drops to 0 hit points or
when the spell ends.
The vrock’s attitude depends on the value of the
gem used as a material component for this spell.
Roll initiative for the vrock, which has its own
turns. At the start of the vrock’s turn, the DM
makes a secret Charisma check on your behalf,
with a bonus equal to the gem’s value divided by
20. The check DC starts at 10 and increases by 2
each round. You can issue orders to the vrock and
have it obey you as long as you succeed on the
Charisma check.
If the check fails, the spell no longer requires
concentration and the vrock is no longer under
your control. The vrock takes no actions on its next
turn and uses its telepathy to tell any creature it
can see that it will fight in exchange for treasure.
The creature that gives the vrock the most
expensive gem can command it for the next 1d6
rounds. At the end of that time, it offers the
bargain again. If no one offers the vrock treasure
before its next turn begins, it attacks the nearest
creatures for 1d6 rounds before returning to the
Abyss.
As part of casting the spell, you can scribe a
circle on the ground using the blood of an
intelligent humanoid slain within the past 24
hours. The circle is large enough to encompass
your space. The summoned vrock cannot cross the
circle or target anyone in it while the spell lasts.</t>
  </si>
  <si>
    <t>A gem worth at least 100 gp</t>
  </si>
  <si>
    <t>UA_Cause Fear</t>
  </si>
  <si>
    <t>You awaken the sense of mortality in one
creature you can see within range. The target
must succeed on a Wisdom saving throw or
become frightened for the duration. A target
with 25 hit points or fewer makes the saving
throw with disadvantage. The spell has no effect
on constructs or undead.</t>
  </si>
  <si>
    <t>Wis</t>
  </si>
  <si>
    <t>Cleric, Druid, Wizard</t>
  </si>
  <si>
    <t>UA_Starter Spells</t>
  </si>
  <si>
    <t>UA_Ceramony</t>
  </si>
  <si>
    <t>You perform one of several religious ceremonies.
When you cast the spell, choose one of the
following ceremonies, the target of which must
be within 10 feet of you throughout the casting.
Atonement. You touch one willing creature
whose alignment has changed, and you make a
DC 20 Wisdom (Insight) check. On a success, you
restore the target to its original alignment.
Bless Water. You touch one vial of water and
cause it to become holy water.
Coming of Age. You touch one humanoid old
enough to be a young adult. For the next 24
hours, whenever the target makes an ability
check, it can roll a d4 and add the number rolled
to the ability check. A creature can benefit from
this ceremony just once.
Dedication. You touch one humanoid who
would willingly convert to your religion or who
wishes to be dedicated to your god’s service. For
the next 24 hours, whenever the target makes a
saving throw, it can roll a d4 and add the number
rolled to the save. A creature can benefit from
this ceremony just once.
Funeral Rite. You bless one corpse within 5
feet of you. For the next 24 hours, the target
can’t become undead by any means short of a
wish spell. Investiture. You touch one willing humanoid.
Choose one 1st-level spell you have prepared
and expend a spell slot and any material
components as if you were casting that spell. The
spell has no effect. Instead, the target can cast
this spell once without having to expend a spell
slot or use material components. If the target
doesn’t cast the spell within 1 hour, the invested
spell is lost.
Marriage. You touch adult humanoids willing
to be bonded together in marriage. For the next
24 hours, each target gains a +2 bonus to AC and
saving throws while they are within 30 feet of
each other. A creature can benefit from this
ceremony just once.</t>
  </si>
  <si>
    <t>1 Hour</t>
  </si>
  <si>
    <t>Wis (Insight)</t>
  </si>
  <si>
    <t>Powdered Silver</t>
  </si>
  <si>
    <t>Cleric, Paladin</t>
  </si>
  <si>
    <t>UA_Chaos Bolt</t>
  </si>
  <si>
    <t>You hurl an undulating, warbling mass of chaotic
energy at one creature in range. Make a ranged
spell attack against the target. On a hit, the target
takes 2d8 damage. Choose one of the d8s. The
number it rolled determines the type of damage,
as shown below.
d8 Damage Type
1 Acid
2 Cold
3 Fire
4 Force
5 Lightning
6 Poison
7 Psychic
8 Thunder
If you roll the same number on both d8s, the
chaotic energy leaps from the target to a
different creature of your choice within 30 feet
of it. Make a new attack roll against the new
target, and make a new damage roll, which could
cause the chaotic energy to leap again.
A creature can be targeted only once by this
mass of chaotic energy.
At Higher Levels. When you cast this spell
using a spell slot of 2nd level or higher, each
target takes extra damage of the type rolled. The
extra damage equals 1d6 for each slot level
above 1st.</t>
  </si>
  <si>
    <t>At Higher Levels. When you cast this spell
using a spell slot of 2nd level or higher, each
target takes extra damage of the type rolled. The
extra damage equals 1d6 for each slot level
above 1st.</t>
  </si>
  <si>
    <t>2d8</t>
  </si>
  <si>
    <t>See Description</t>
  </si>
  <si>
    <t>Cleric, Sorcerer</t>
  </si>
  <si>
    <t>UA_Guiding Hand</t>
  </si>
  <si>
    <t>You create a Tiny incorporeal hand of
shimmering light in an unoccupied space you can
see within range. The hand exists for the
duration, but it disappears if you teleport or you
travel to a different plane of existence.
When the hand appears, you name one major
landmark, such as a city, mountain, castle, or
battlefield on the same plane of existence as you.
Someone in history must have visited the site
and mapped it. If the landmark appears on no
map in existence, the spell fails. Otherwise,
whenever you move toward the hand, it moves
away from you at the same speed you moved,
and it moves in the direction of the landmark,
always remaining 5 feet away from you.
If you don’t move toward the hand, it remains
in place until you do and beckons for you to
follow once every 1d4 minutes.</t>
  </si>
  <si>
    <t>Bard, Cleric, Druid, Wizard</t>
  </si>
  <si>
    <t>UA_Hand of Radiance</t>
  </si>
  <si>
    <t>You raise your hand, and burning radiance
erupts from it. Each creature of your choice that
you can see within 5 feet of you must succeed on
a Constitution saving throw or take 1d6 radiant
damage.
The spell’s damage increases by 1d6 when you
reach 5th level (2d6), 11th level (3d6), and 17th
level (4d6).</t>
  </si>
  <si>
    <t>The spell’s damage increases by 1d6 when you
reach 5th level (2d6), 11th level (3d6), and 17th
level (4d6).</t>
  </si>
  <si>
    <t>Self (5-foot radius)</t>
  </si>
  <si>
    <t>UA_Healing Elixer</t>
  </si>
  <si>
    <t>You create a healing elixir in a simple vial that
appears in your hand. The elixir retains its
potency for the duration or until it’s consumed,
at which point the vial vanishes. As an action, a creature can drink the elixir or
administer it to another creature. The drinker
regains 2d4 + 2 hit points.</t>
  </si>
  <si>
    <t>Warlock, Wizard</t>
  </si>
  <si>
    <t>UA_Infestation</t>
  </si>
  <si>
    <t>You cause mites, fleas, and other parasites to
appear momentarily on one creature you can see
within range. The target must succeed on a
Constitution saving throw or take 1d6 piercing
damage. If the target takes any of that damage,
the target moves 5 feet in a random direction.
Roll a d8 for the direction: 1, north; 2, northeast;
3, east; 4, southeast; 5, south; 6, southwest; 7,
west; or 8, northwest.
The spell’s damage increases by 1d6 when you
reach 5th level (2d6), 11th level (3d6), and 17th
level (4d6).</t>
  </si>
  <si>
    <t>1d6</t>
  </si>
  <si>
    <t>A Living Flea</t>
  </si>
  <si>
    <t>Druid, Sorcerer, Wizard</t>
  </si>
  <si>
    <t>UA_Primal Savagery</t>
  </si>
  <si>
    <t>Your teeth or fingernails lengthen and sharpen.
You choose which. Make a melee spell attack
against one creature within 5 feet of you. On a
hit, the target takes 1d10 piercing or slashing
damage (your choice). After you make the attack,
your teeth or fingernails return to normal.
The spell’s damage increases by 1d10 when
you reach 5th level (2d10), 11th level (3d10),
and 17th level (4d10).</t>
  </si>
  <si>
    <t>The spell’s damage increases by 1d10 when
you reach 5th level (2d10), 11th level (3d10),
and 17th level (4d10).</t>
  </si>
  <si>
    <t>1d10</t>
  </si>
  <si>
    <t>Piercing or Slashing</t>
  </si>
  <si>
    <t>UA_Puppet</t>
  </si>
  <si>
    <t>Your gesture forces one humanoid you can see
within range to make a Constitution saving
throw. On a failed save, the target must move up
to its speed in a direction you choose. In
addition, you can cause the target to drop whatever it is holding. This spell has no effect on
a humanoid that is immune to being charmed.</t>
  </si>
  <si>
    <t>Con</t>
  </si>
  <si>
    <t>Bard, Warlock, Wizard</t>
  </si>
  <si>
    <t>UA_Sense Emotion</t>
  </si>
  <si>
    <t>You attune your senses to pick up the emotions
of others for the duration. When you cast the
spell, and as your action on each turn until the
spell ends, you can focus your senses on one
humanoid you can see within 30 feet of you. You
instantly learn the target’s prevailing emotion,
whether it’s love, anger, pain, fear, calm, or
something else. If the target isn’t actually
humanoid or it is immune to being charmed, you
sense that it is calm.</t>
  </si>
  <si>
    <t>UA_Snare</t>
  </si>
  <si>
    <t>While you cast this spell, you use the cord or
rope to create a circle with a 5-foot radius on a
flat surface within your reach. When you finish
casting, the cord or rope disappears to become a
magical trap.
The trap is nearly invisible and requires a
successful Intelligence (Investigation) check
against your spell save DC to be found.
The trap triggers when a Small creature or
larger moves into the area protected by the spell.
The triggering creature must succeed on a
Dexterity saving throw or fall prone and be
hoisted into the air until it hangs upside down 3
feet above the protected surface, where it is
restrained.
The restrained creature can make a Dexterity
saving throw with disadvantage at the end of
each of its turns and ends the restrained effect
on a success. Alternatively, another creature that
can reach the restrained creature can use an
action to make an Intelligence (Arcana) check
against your spell save DC. On a success, the
restrained effect also ends.</t>
  </si>
  <si>
    <t>Until dispelled or triggered</t>
  </si>
  <si>
    <t>30 feet of cord or rope</t>
  </si>
  <si>
    <t>Druid, Ranger, Wizard</t>
  </si>
  <si>
    <t>UA_Sudden Awakening</t>
  </si>
  <si>
    <t>Each sleeping creature you choose within range
awakens, and then each prone creature within
range can stand up without expending any
movement.</t>
  </si>
  <si>
    <t>1 bonus action</t>
  </si>
  <si>
    <t>Bard, Ranger, Sorcerer, Wizard</t>
  </si>
  <si>
    <t>UA_Toll the Dead</t>
  </si>
  <si>
    <t>You point at one creature you can see within
range, and the sound of a dolorous bell fills the
air around it for a moment. The target must
succeed on a Wisdom saving throw or take 1d8
necrotic damage. If the target is missing any of
its hit points, it instead takes 1d12 necrotic
damage.
The spell’s damage increases by one die when
you reach 5th level (2d8 or 2d12), 11th level
(3d8 or 3d12), and 17th level (4d8 or 4d12).</t>
  </si>
  <si>
    <t>The spell’s damage increases by one die when
you reach 5th level (2d8 or 2d12), 11th level
(3d8 or 3d12), and 17th level (4d8 or 4d12).</t>
  </si>
  <si>
    <t>1d8/1d12</t>
  </si>
  <si>
    <t>Cleric, Warlock, Wizard</t>
  </si>
  <si>
    <t>UA_Unearthly Chorus</t>
  </si>
  <si>
    <t>Music of a style you choose fills the air around
you in a 30-foot radius. The music spreads
around corners and can be heard from up to 100
feet away. The music moves with you, centered
on you for the duration.
Until the spell ends, you make Charisma
(Performance) checks with advantage. In
addition, you can use a bonus action on each of
your turns to beguile one creature you choose
within 30 feet of you that can see you and hear
the music. The creature must make a Charisma
saving throw. If you or your companions are
attacking it, the creature automatically succeeds
on the saving throw. On a failure, the creature
becomes friendly to you for as long as it can hear
the music and for 1 hour thereafter. You make Charisma (Deception) checks and Charisma
(Persuasion) checks against creatures made
friendly by this spell with advantage.</t>
  </si>
  <si>
    <t>Self (30-foot radius)</t>
  </si>
  <si>
    <t>Cha</t>
  </si>
  <si>
    <t>UA_Virtue</t>
  </si>
  <si>
    <t>You touch one creature, imbuing it with vitality.
If the target has at least 1 hit point, it gains a
number of temporary hit points equal to 1d4 +
your spellcasting ability modifier. The temporary
hit points are lost when the spell ends.</t>
  </si>
  <si>
    <t>UA_Wild Cunning</t>
  </si>
  <si>
    <t>You call out to the spirits of nature to aid you.
When you cast this spell, choose one of the
following effects:
• If there are any tracks on the ground within
range, you know where they are, and you
make Wisdom (Survival) checks to follow
these tracks with advantage for 1 hour or until
you cast this spell again.
• If there is edible forage within range, you
know it and where to find it.
• If there is clean drinking water within range,
you know it and where to find it.
• If there is suitable shelter for you and your
companions with range, you know it and
where to find.
• Send the spirits to bring back wood for a fire
and to set up a campsite in the area using your
supplies. The spirits build the fire in a circle of
stones, put up tents, unroll bedrolls, and put
out any rations and water for consumption.
• Have the spirits instantly break down a
campsite, which includes putting out a fire,
taking down tents, packing up bags, and
burying any rubbish.</t>
  </si>
  <si>
    <t>Druid, Ranger</t>
  </si>
  <si>
    <t>UA_Zephyr Strike</t>
  </si>
  <si>
    <t>You move like the wind. For the duration, your
movement doesn’t provoke opportunity attacks.
In addition, the first time you make a weapon
attack on your turn before the spell ends, you
make the attack roll with advantage, and your
speed increases by 30 feet until the end of that
turn.</t>
  </si>
  <si>
    <t>Distort Value</t>
  </si>
  <si>
    <t>Do you need to squeeze a few more gold pieces out of a merchant as you try to sell that weird octopus statue you liberated from the chaos temple? Do you need to downplay the worth of some magical assets when the tax collector stops by? Distort value has you covered. You cast this spell on an object no more than l foot
on a side, doubling the object's perceived value by adding illusory nourishes or polish to it, or reducing its perceived value by half with the help of illusory scratches, dents, and other unsightly features. Anyone examining the object can ascertain its true value with a successful J ntelligence (Investigation) check against your spell save DC.</t>
  </si>
  <si>
    <t xml:space="preserve">At Higher Levels. When you cast this spell using a spell slot of 2nd level or higher, the maximum size of the object increases by 1 foot for each slot level above 1st. </t>
  </si>
  <si>
    <t>Int (Investigation)</t>
  </si>
  <si>
    <t>Bard, Sorcerer, Wizard, Warlock</t>
  </si>
  <si>
    <t>Fast Friends</t>
  </si>
  <si>
    <t xml:space="preserve">When you need to make sure something gets done, you can't rely on vague promises, sworn oaths, or binding contracts of employment. When you cast this spell, choose one humanoid within range that can see and hear you, and that can understand you. The creature must succeed on a Wisdom saving throw or become charmed by you for the duration. While the creature is charmed in this way, it undertakes to perform any services or activities you ask of it in a friendly manner, to the best of its ability.
You can set the creature new tasks when a previous task is completed. or if you decide to end its current task. If the service or activity might cause harm to the creature. or if it conflicts with the creature's normal activities and desires. the creature can make another Wisdom saving throw to try to end the effect. This save is made with advantage if you or your companions are fighting the creature. If the activity would result in certain death for the creature, the spell ends.
When the spell ends, the creature knows it was charmed by you. </t>
  </si>
  <si>
    <t xml:space="preserve">At Higher Levels. When you cast this spell using a spell slot of 4th level or higher. you can target one additional creature for each slot level above 3rd. </t>
  </si>
  <si>
    <t>Bard, Cleric, Wizard</t>
  </si>
  <si>
    <t>Gift of Gab</t>
  </si>
  <si>
    <t xml:space="preserve">Jim Darkmagic is said to have invented this spell, originally calling it I said what?! Have you ever been calking to the local monarch and accidentally mentioned how their son looks like your favorite hog from when you were growing up on the family fa rm? We've all been there! But rather than being beheaded for an honest slip of the tongue, you can pretend it never happened-by ensuring that no one knows it happened. 
When you cast this spell, you skillfully reshape the memories of listeners in your immediate area, so that each creature of your choice within 5 feet of you forgets everything you said within the last 6 seconds. Those creatures then remember that you actually said the words you speak as the verbal component of the spell. </t>
  </si>
  <si>
    <t>R (2 gp)</t>
  </si>
  <si>
    <t>Bard, Wizard</t>
  </si>
  <si>
    <t>Incite Greed</t>
  </si>
  <si>
    <t xml:space="preserve">When you cast this spell, you present the gem used as the material component and choose any number of creatures within range that can see you. Each target must succeed on a Wisdom saving throw or be charmed by you until the spell ends, or until you or your companions do anything harmful to it. While charmed in this way, a creature can do nothing but use its movement to approach you in a safe manner. While an affected creature is within 5 feel of you, it cannot move, but simply stares greedily at the gem you present.
At the end of each of its turns, an affected target can make a Wisdom saving throw. If it succeeds, this effect ends for that target. </t>
  </si>
  <si>
    <t>A gem worth 50 gp</t>
  </si>
  <si>
    <t>Cleric, Sorcerer, Wizaard, Warlock</t>
  </si>
  <si>
    <t>Jim's Glowing Coin</t>
  </si>
  <si>
    <t xml:space="preserve">Of the many tactics employed by master magician and renowned adventurer Jim Darkmagic, the old glowing coin trick is a time-honored classic. When you cast the spell, you hurl the coin that is the spell's material component to any spot within range. The coin lights up as if under the effect of a light spell. Each creature of your choice that you can see within 30 feet of the coin must succeed on a Wisdom saving throw or be distracted for the duration. While distracted, a creature has disadvantage on Wisdom (Perception) checks and iniciative rolls. </t>
  </si>
  <si>
    <t>M, R (2 gp)</t>
  </si>
  <si>
    <t>A coin</t>
  </si>
  <si>
    <t>Jim's Magic Missile</t>
  </si>
  <si>
    <t xml:space="preserve">Any apprentice wizard can cast a boring old magic missile. Sure, it always strikes its target. Yawn. Do away with the drudgery of your grandfather's magic with this improved version of the spell, as used by Jim Darkmagic! You create three twisting, whistling, hypoallergenic, gluten-free darts of magical force. Each dart targets a creature of your choice that you can see within range. Make a ranged spell attack for each missile. On a hit. a missile deals 2d4 force damage to its target. lf the attack roll scores a critical hit, the target of that missile takes 5d4 force damage instead of you rolling damage twice for a critical hit. If the attack roll for any missile is a 1, all missiles miss their targets and blow up in your face. dealing I force damage per missile to you. 
At Higher Levels. When you cast this spell using a spell slot of 2nd level or higher, the spell creates one more dart, and the royalty component increases by 1 gp. for each slot level above 1 st. </t>
  </si>
  <si>
    <t xml:space="preserve">At Higher Levels. When you cast this spell using a spell slot of 2nd level or higher, the spell creates one more dart, and the royalty component increases by 1 gp. for each slot level above 1 st. </t>
  </si>
  <si>
    <t>R (1 gp)</t>
  </si>
  <si>
    <t>2d4</t>
  </si>
  <si>
    <t>Motivational Speech</t>
  </si>
  <si>
    <t xml:space="preserve">You address a llies. staff, or innocent bystanders to exhort and inspire them to greatness, whether they have anything to get excited about or not. Choose up to five creatures within range that can hear you. For the duration, each affected creature gains 5 temporary hit points and has advantage on Wisdom saving throws. If an affected creature is hit by an attack, it has advantage on the next attack roll it makes. Once an affected creature loses the temporary hit points granted by this spell, the spell ends for that creature.
At Higher Levels. When you cast this spell using a spell slot of 4th level or higher, the temporary hit points increase by 5 for each slot level above 3rd. </t>
  </si>
  <si>
    <t xml:space="preserve">At Higher Levels. When you cast this spell using a spell slot of 4th level or higher, the temporary hit points increase by 5 for each slot level above 3rd. </t>
  </si>
  <si>
    <t>1 Minute</t>
  </si>
  <si>
    <t>Bard, Cleric</t>
  </si>
  <si>
    <t>Dark Star</t>
  </si>
  <si>
    <t xml:space="preserve">This spell creates a sphere centered on a point you choose within range. The sphere can have a radius of up to 40 feet. The area within this sphere is filled with magical darkness and crushing gravitational force. 
For the duration, the spell's area is difficult terrain. A creature with darkvision can't see through the magical darkness, and nonmagical light can't illuminate it. No sound can be created within or pass through the area.
Any creature or object entirely inside the sphere is immune to thunder damage, and creatures are deafened while entirely inside it. Casting a spell that includes a verbal component is impossible there. Any creature that enters the spell's area for the first time on a turn or starts its turn there must make a Constitution saving throw. The creature takes 8d10 force damage on a failed save, or half as much damage on a successful one. A creature reduced to 0 hit points by this damage is disintegrated. A disintegrated creature and everything it is wearing and carrying, except magic items, are reduced to a pile of fine gray dust. </t>
  </si>
  <si>
    <t>8d10</t>
  </si>
  <si>
    <t>a shard of onyx and a drop of the caster's blood, both of which the spell consumes</t>
  </si>
  <si>
    <t>Wizard*</t>
  </si>
  <si>
    <t>Fortune's Favor</t>
  </si>
  <si>
    <t>You impart latent luck to yourself or one willing creature you can see within range. When the chosen creature makes an attack roll, an ability check, or a saving throw before the spell ends, it can dismiss this spell on itself to roll an additional d20 and choose which of the d20s to use. Alternatively, when an attack roll is made against the chosen creature, it can dismiss this spell on itself to roll a d20 and choose which of the d20s to use, the on it rolled or the one the attacker rolled.
If the original d20 roll has advantage or disadvantage, the creature rolls the additional d20 after advantage or disadvantage has been applied to the original roll.</t>
  </si>
  <si>
    <t xml:space="preserve">At Higher Levels. When you cast this spell using a spell slot of 3rd level or higher, you can target one additional creature for each slot level above 2nd. </t>
  </si>
  <si>
    <t>100 gp</t>
  </si>
  <si>
    <t>a white pearl worth at least 100 gp, which the spell consumes</t>
  </si>
  <si>
    <t>Gift of Alacrity</t>
  </si>
  <si>
    <t xml:space="preserve">You touch a willing creature. For the duration, the target
can add ld8 to its initiative rolls. </t>
  </si>
  <si>
    <t>Gravity Fissure</t>
  </si>
  <si>
    <t>You manifest a ravine of gravitational energy in a line originating from you that is 100 feet long and 5 feet wide. Each creature in that line must make a Constitution saving throw, taking 8d8 force damage on a failed save, or half as much damage on a successful one.
Each creature within 10 feet of the line but not in it must succeed on a Constitution saving throw or take 8d8 force damage and be pulled toward the line until the creature is in its area.</t>
  </si>
  <si>
    <t xml:space="preserve">At Higher Levels. When you cast this spell using a spell slot of 7th level or higher, the damage increases by ld8 for each slot level above 6th. </t>
  </si>
  <si>
    <t>Selt (100-Foot Line)</t>
  </si>
  <si>
    <t>8d8</t>
  </si>
  <si>
    <t>a fistful of iron filings</t>
  </si>
  <si>
    <t>Gravity Sinkhole</t>
  </si>
  <si>
    <t>A 20-foot-radius sphere of crushing force forms at a point you can see within range and tugs at the creatures there. Each creature in the sphere must make a Constitution saving throw. On a failed save, the creature takes 5d10 force damage and is pulled in a straight line toward the center of the sphere, ending in an unoccupied space as close to the center as possible (even if that space is in the air). On a successful save, the creature takes half as much damage and isn't pulled.</t>
  </si>
  <si>
    <t xml:space="preserve">At Higher Levels. When you cast this spell using a spell slot of 5th level or higher, the damage increases by 1d10 for each slot level above 4th. </t>
  </si>
  <si>
    <t>5d10</t>
  </si>
  <si>
    <t>a black marble</t>
  </si>
  <si>
    <t>Immovable Object</t>
  </si>
  <si>
    <t xml:space="preserve">You touch an object that weighs no more than 10 pounds and cause it to become magically fixed in place. You and the creatures you designate when you cast this spell can move the object normally. You can also set a password that, when spoken within 5 feet of the object, suppresses this spell for 1 minute.
If the object is fixed in the air, it can hold up to 4,000 pounds of weight. More weight causes the object to fall. Otherwise, a creature can use an action to make a Strength check against your spell save DC. On a success, the creature can move the object up to 10 feet. </t>
  </si>
  <si>
    <t xml:space="preserve">At Higher Levels. If you cast this spell using a spell slot of 4th or 5th level, the DC to move the object increases by 5, it can carry up to 8,000 pounds of weight, and the duration increases to 24 hours. If you cast this spell using a spell slot of 6th level or higher, the DC to move the object increases by 10, it can carry up to 20,000 pounds of weight, and the effect is permanent until dispelled. </t>
  </si>
  <si>
    <t>25 gp</t>
  </si>
  <si>
    <t>gold dust worth at least 25 gp, which the spell consumes</t>
  </si>
  <si>
    <t>Magnify Gravity</t>
  </si>
  <si>
    <t xml:space="preserve">The gravity in a 10-foot-radius sphere centered on a point you can see within range increases for a moment. Each creature in the sphere on the turn when you cast the spell must make a Constitution saving throw. On a failed save, a creature takes 2d8 force damage, and its speed is halved until the end of its next turn. On a successful save, a creature takes half as much damage and suffers no reduction to its speed. 
Until the start of your next turn, any object that isn't being worn or carried in the sphere requires a successful Strength check against your spell save DC to pick up or move. </t>
  </si>
  <si>
    <t xml:space="preserve">At Higher Levels. When you cast this spell using a spell slot of 2nd level or higher, the damage increases by 1d8 for each slot level above 1 st. </t>
  </si>
  <si>
    <t>Pulse Wave</t>
  </si>
  <si>
    <t>You create intense pressure, unleash it in a 30-foot cone, and decide whether the pressure pulls or pushes creatures and objects. Each creature in that cone must make a Constitution saving throw. A creature takes 6d6 force damage on a failed save, or have as much damage on a successful one. And every creature that fails the save is either pulled 15 feet toward you or pushed 15 feet away from you, depending on the choice you made for the spell.
In addition, unsecured objects that are completely within the cone are likewise pulled or pushed 15 feet.</t>
  </si>
  <si>
    <t xml:space="preserve">At Higher Levels. When you cast this spell using a spell slot of 4th level or higher, the damage increases by 1d6 and the distance pulled or pushed increases by 5 feet for each slot level above 3rd. </t>
  </si>
  <si>
    <t>Self (30-foot Cone)</t>
  </si>
  <si>
    <t>6d6</t>
  </si>
  <si>
    <t>Reality Break</t>
  </si>
  <si>
    <t xml:space="preserve">You shatter the barriers between realities and timelines, thrusting a creature into turmoil and madness. The target must succeed on a Wisdom saving throw, or it can't take reactions until the spell ends. The affected target must also roll a dlO at the start of each of its turns; the number rolled determines what happens to the target, as shown on the Reality Break Effects table. 
At the end of each of its turns, the affected target can repeat the Wisdom saving throw, ending the spell on itself on a success. 
d10 Effect
1 -2 Vision of the Far Realm. The target takes 6dl2 psychic damage, and it is stunned until the end of the turn.
3-5 Rending Rift. The target must make a Dexterity saving th row, taking 8dl2 force damage on a failed save, or half as much damage on a successful one.
6-8 Wormhole. The target is teleported, along with everything it is weari ng and carryi ng, up to 30 feet to an unoccupied space of your choice that you can see. The target also takes l Odl 2 force damage and is knocked prone.
9-10 Chill of the Dark Void. The target takes l Odl 2 cold damage, and it is blinded until the end of the turn. </t>
  </si>
  <si>
    <t>A crystal prism</t>
  </si>
  <si>
    <t>Snapping Sting</t>
  </si>
  <si>
    <t xml:space="preserve">You sap the vitality of one creature you can see in range. The target must succeed on a Constitution saving throw or take 1d4 necrotic damage and fall prone. This spell's damage increases by 1d4 when you reach 5th level (2d4), 1 1th level (3d4), and 17th level (4d4). </t>
  </si>
  <si>
    <t>Temporal Shunt</t>
  </si>
  <si>
    <t>You target the triggering creature, which must succeed on a Wisdom saving throw or vanish, being thrown to another point in time and causing the attack to miss or the spell to be wasted. At the start of its next turn, the target reappears where it was or in the closest unoccupied space. The target doesn't remember you casting the spell or being affected by it.</t>
  </si>
  <si>
    <t xml:space="preserve">At Higher Levels. When you cast this spell using a spell slot of 6th level or higher, you can target one additional creature for each slot level above 5th. All targets must be within 30 feet of each other. </t>
  </si>
  <si>
    <t>1 Reaction, taken when a creature you can see makes an attack roll or starts to cast a spell</t>
  </si>
  <si>
    <t>Tether Essence</t>
  </si>
  <si>
    <t xml:space="preserve">Two creatures you can see within range must make a Constitution saving throw, with disadvantage if they are within 30 feet of each other. Either creature can willingly fail the save. If either save succeeds, the spell has no effect. If both saves fail, the creatures are magically linked for the duration, regardless of the distance between them. When damage is dealt to one of them, the same damage is dealt to the other one. If hit points are restored to one of them, the same number of hit points are restored to the other one. If either of the tethered creatures is reduced to 0 hit points, the spell ends on both. If the spell ends on one creature, it ends on both. </t>
  </si>
  <si>
    <t>250 gp</t>
  </si>
  <si>
    <t>A spool of platinum cord worth at least 250 gp, which the spell consumes</t>
  </si>
  <si>
    <t>Time Ravage</t>
  </si>
  <si>
    <t xml:space="preserve">You target a creature you can see within range, putting its physical form through the devastation of rapid aging. The target must make a Constitution saving throw, taking 10dl2 necrotic damage on a failed save, or half as much damage on a successful one. If the save fails, the target also ages to the point where it has only 30 days left before it dies of old age. In this aged state, the target has disadvantage on attack rolls, ability checks, and saving throws, and its walking speed is halved. Only the wish spell or the greater restoration cast with a 9th-level spell slot can end these effects and restore the target to its previous age. </t>
  </si>
  <si>
    <t>5000 gp</t>
  </si>
  <si>
    <t>5,000 gp, which the spell consumes</t>
  </si>
  <si>
    <t>Wristpocket</t>
  </si>
  <si>
    <t xml:space="preserve">You flick your wrist, causing one object in your hand to vanish. The object, which only you can be holding and can weigh no more than 5 pounds, is transported to an extradimensional space, where it remains for the duration.
Until the spell ends, you can use your action to summon the object to your free hand, and you can use your action to return the object to the extradimensional space. An object still in the pocket plane when the spell ends appears in your space, at your feet. </t>
  </si>
  <si>
    <t>Blade of Disaster</t>
  </si>
  <si>
    <t>You create a blade-shaped planar rift about 3 feet long in an unoccupied space you can see within range. The blade lasts for the duration. When you cast this spell, you can make up to two melee spell attacks with the blade, each one against a creature, loose object, or structure within 5 feet of the blade. On a hit, the target takes 4d12 force damage. This attack scores a critical hit if the number on the d20 is 18 or higher. On a critical hit, the blade deals an extra 8d12 force damage (for a total of 1 2d12 force damage). 
As a bonus action on your turn, you can move the blade up to 30 feet to an unoccupied space you can see and then make up to two melee spell attacks with it again. 
The blade can harmlessly pass through any barrier, including a wall of force.</t>
  </si>
  <si>
    <t>4d12</t>
  </si>
  <si>
    <t>Create Magen</t>
  </si>
  <si>
    <t>While casting the spell, you place a vial of quicksilver in the chest of a life-sized human doll stuffed with ash or dust. You then stitch up the doll and drip your blood on it. At the end of the casting, you tap the doll with a crystal rod, transforming it into a magen clothed in whatever the doll was wearing. The type of magen is chosen by you during the casting of the spell. See appendix C for different kinds of magen and their statistics. 
When the magen appears, your hit point maximum decreases by an amount equal to the magen's challenge rating (minimum reduction of 1). Only a wish spell can undo this reduction to your hit point maximum. 
Any magen you create with this spell obeys your commands without question.</t>
  </si>
  <si>
    <t>2000 gp</t>
  </si>
  <si>
    <t>a vial of quicksilver worth 500 gp and a life-sized human doll, both of which the spell consumes, and an intricate crystal rod worth at least 1,500 gp that is not consumed</t>
  </si>
  <si>
    <t>Frost Fingers</t>
  </si>
  <si>
    <t xml:space="preserve">Freezing cold blasts from your fingertips in a 15-foot cone. Each creature in that area must make a Constitution saving throw, taking 2d8 cold damage on a failed save, or half as much damage on a successful one. The cold freezes nonmagical liquids in the area that aren't being worn or carried. </t>
  </si>
  <si>
    <t>At Higher Levels. When you cast this spell using a spell slot of 2nd level or higher, the damage increases by 1d8 for each slot level above 1st.</t>
  </si>
  <si>
    <t>Self (15-foot cone)</t>
  </si>
  <si>
    <t>Vision</t>
  </si>
  <si>
    <t>Environment</t>
  </si>
  <si>
    <t>Hazard</t>
  </si>
  <si>
    <t>Bright Light</t>
  </si>
  <si>
    <t>Bright light lets most creatures see normally. Even gloomy days provide bright light, as do torches, lanterns, fires, and other sources of illumination within a specific radius.</t>
  </si>
  <si>
    <t>Non-Hazardous</t>
  </si>
  <si>
    <t>Lightly Obscured</t>
  </si>
  <si>
    <t xml:space="preserve"> In a lightly obscured area, such as dim light, patchy fog, or moderate foliage, creatures have disadvantage on Wisdom (Perception) checks that rely on sight.</t>
  </si>
  <si>
    <r>
      <t>Extreme Cold Temperature &lt; 10</t>
    </r>
    <r>
      <rPr>
        <sz val="11"/>
        <color theme="1"/>
        <rFont val="Calibri"/>
        <family val="2"/>
      </rPr>
      <t>°F</t>
    </r>
  </si>
  <si>
    <t>Whenever the temperature is at or below 0 degrees Fahrenheit, a creature exposed to the cold must succeed on a DC 10 Constitution saving throw at the end of each hour or gain one level of exhaustion. Creatures with resistance or immunity to cold damage automatically succeed on the saving throw, as do creatures wearing cold weather gear (thick coats, gloves, and the like) and creatures naturally adapted to cold climates.</t>
  </si>
  <si>
    <t>Desecrated Ground</t>
  </si>
  <si>
    <t xml:space="preserve">Some cemeteries and catacombs are imbued with the unseen traces of ancient evil. An area of desecrated
ground can be any size, and a detect evil and good spell cast within range reveals its presence. Undead standing on desecrated ground have advantage on all saving throws. A vial of holy water purifies a 10-foot-square area of desecrated ground when sprinkled on it, and a hallow spell purifies desecrated ground within its area. </t>
  </si>
  <si>
    <t>Heavily Obscured</t>
  </si>
  <si>
    <t>A heavily obscured area—such as darkness, opaque fog, or dense foliage—blocks vision entirely. A creature in a heavily obscured area effectively suffers from the blinded condition (see appendix A). The presence or absence of light in an environment creates three categories of illumination: bright light, dim light, and darkness.</t>
  </si>
  <si>
    <t>Altitudes of 10,000 feet or higher above sea level</t>
  </si>
  <si>
    <t>Traveling at altitudes of 10,000 feet or higher above sea level is taxing for a creature that needs to breathe, because of the reduced amount of oxygen in the air. Each hour such a creature spends traveling at high altitude counts as 2 hours for the purpose of determining how long that creature can travel. Breathing creatures can become acclimated to a high altitude by spending 30 days or more at this elevation. Breathing creatures can't become acclimated to elevations above 20,000 feet unless they are native to such environments.</t>
  </si>
  <si>
    <t>Frigid Water</t>
  </si>
  <si>
    <t xml:space="preserve">A creature can be immersed in frigid water for a number of minutes equal to its Constitution score before suffering any ill effects. Each additional minute spent in frigid water requires the creature to succeed on a DC 10 Constitution saving throw or gain one level of exhaustion. Creatures with resistance or immunity to cold damage automatically succeed on the saving throw. as do creatures that are naturally adapted to living in ice-cold water. </t>
  </si>
  <si>
    <t>Dim Light</t>
  </si>
  <si>
    <t>Dim light, also called shadows, creates a lightly obscured area. An area o f dim light is usually a boundary between a source of bright light, such as a torch, and surrounding darkness. The soft light of twilight and dawn also counts as dim light. A particularly brilliant full m oon might bathe the land in dim light.</t>
  </si>
  <si>
    <t>Extreme Heat</t>
  </si>
  <si>
    <t>When the temperature is at or above 100 degrees Fahrenheit, a creature exposed to the heat and without access to drinkable water must succeed on a Constitution saving throw at the end of each hour or gain one level of exhaustion. The DC is 5 for the first hour and increases by 1 for each additional hour. Creatures wearing medium or heavy armor, or who are clad in heavy clothing, have disadvantage on the saving throw. Creatures with resistance or immunity to fire damage automatically succeed on the saving throw, as do creatures naturally adapted to hot climates.</t>
  </si>
  <si>
    <t>Quicksand</t>
  </si>
  <si>
    <t xml:space="preserve">A quicksand pit covers the ground in roughly a 10-footsquare area and is usually 10 feet deep. When a creature
enters the area, it sinks ld4 + 1 feet into the quicksand and becomes restrained. At the start of each of the creature's turns, it sinks another 1d4 feet. As long as the creature isn't completely submerged in quicksand,
it can escape by using its action and succeeding on a Strength check. The DC is 10 plus the number of feet the creature has sunk into the quicksand. A creature that is completely submerged in quicksand can't breathe
(see the suffocation rules in the Player's Handbook). A creature can pull another creature within its reach
out of a quicksand pit by using its action and succeeding on a Strength check. The DC is 5 plus the number of feet the target creature has sunk into the quicksand. </t>
  </si>
  <si>
    <t>Darkness creates a heavily obscured area. Characters face darkness outdoors at night (even most moonlit nights), within the confines of an unlit dungeon or a subterranean vault, or in an area of m agical darkness.</t>
  </si>
  <si>
    <t>Strong Wind</t>
  </si>
  <si>
    <t>A strong wind imposes disadvantage on ranged weapon attack rolls and Wisdom (Perception) checks that rely on hearing. A strong wind also extinguishes open flames, disperses fog, and makes flying by nonmagical means nearly impossible. A flying creature in a strong wind must land at the end of its turn or fall. A strong wind in a desert can create a sandstorm that imposes disadvantage on Wisdom (Perception) checks that rely on sight.</t>
  </si>
  <si>
    <t>Razorvine</t>
  </si>
  <si>
    <t xml:space="preserve">Razorvine is a plant that grows in wild tangles and hedges. It also clings to the sides of buildings and other surfaces as ivy does. A 10-foot-high, 10-foot-wide, 5-foot-thick wall or hedge of razorvine has AC 11, 25
hit points, and immunity to bludgeoning, piercing, and psychic damage. When a creature comes into direct contact with razorvine for the first time on a turn, the creature must succeed on a DC 10 Dexterity saving throw or take 5 (1d10) slashing damage from the razorvine's bladelike thorns. </t>
  </si>
  <si>
    <t>Heavy Precipitation</t>
  </si>
  <si>
    <t xml:space="preserve">Everything within an area of heavy rain or heavy snowfall is lightly obscured, and creatures in the area have disadvantage on Wisdom (Perception) checks that rely on sight. Heavy rain also extinguishes open flames and imposes disadvantage on Wisdom (Perception) checks that rely on hearing. </t>
  </si>
  <si>
    <t>Slippery Ice</t>
  </si>
  <si>
    <t>Slippery ice is difficult terrain. When a creature moves onto slippery ice for the first time on a turn, it must succeed on a DC 10 Dexterity (Acrobatics) check or fall prone.</t>
  </si>
  <si>
    <t>Thin Ice</t>
  </si>
  <si>
    <t xml:space="preserve">Thin ice has a weight tolerance of 3d10 x 10 pounds per 10-foot-square area. Whenever the total weight on an area of thin ice exceeds its tolerance, the ice in that area breaks. All creatures on broken ice fall through. </t>
  </si>
  <si>
    <t>Incident</t>
  </si>
  <si>
    <t>Additional Options</t>
  </si>
  <si>
    <t>Credit for many of the Random Encounters goes to Ivan Cannon</t>
  </si>
  <si>
    <t>Ruined Structure</t>
  </si>
  <si>
    <t>Dry Well</t>
  </si>
  <si>
    <t>http://darkelfshadow.tumblr.com/
https://drive.google.com/file/d/0Bw1kyeBlBRE9RHJxdnRDN201VzA/view</t>
  </si>
  <si>
    <t>Ancient Stone Pillars</t>
  </si>
  <si>
    <t>Collapsed and half walls</t>
  </si>
  <si>
    <t>Scattered stone blocks</t>
  </si>
  <si>
    <t>Fallen Statues (1d4)</t>
  </si>
  <si>
    <t>Small Ruins</t>
  </si>
  <si>
    <t>Ruined Building</t>
  </si>
  <si>
    <t>Abandoned Mine</t>
  </si>
  <si>
    <t>Ruined Small House</t>
  </si>
  <si>
    <t>20% chance of a having a Cellar</t>
  </si>
  <si>
    <t>Ruined Small Tower</t>
  </si>
  <si>
    <t>30% Dungeon</t>
  </si>
  <si>
    <t>Ruined Small Keep</t>
  </si>
  <si>
    <t>80% Dungeon</t>
  </si>
  <si>
    <t>Ruined Stone Walls &amp; Stairs into Small Dungeon</t>
  </si>
  <si>
    <t>Abandonded &amp; dusty cottage. Belongings still there</t>
  </si>
  <si>
    <t>1d3 Massive (30’ high) statues - still standing - Ancient</t>
  </si>
  <si>
    <t>See Remote Structure</t>
  </si>
  <si>
    <t>Large Ruins</t>
  </si>
  <si>
    <t>30% of haunting</t>
  </si>
  <si>
    <t>Ancient Mausoleum</t>
  </si>
  <si>
    <t>00-19 Empty
20-89 Dead Body - random item (50%)
90-99 Undead - random magical item (30%)</t>
  </si>
  <si>
    <t>Remote Structure</t>
  </si>
  <si>
    <t>Single House (if on Road - then 50% Outpost on Road instead)</t>
  </si>
  <si>
    <t>00-09 Hermit
10-29 Single Family
30-44 Commune - 3d2 Families
45-54 Druid
55-64 Herbalist
65-70 Witch
71-76 Werecreature
77-81 Cultists 1d3 (NPC - Cultist)
82-91 Hunter
92-99 Bandit / Criminal</t>
  </si>
  <si>
    <t>Small Castle</t>
  </si>
  <si>
    <t>Large Castle</t>
  </si>
  <si>
    <t>Temple</t>
  </si>
  <si>
    <t>Travellers Respite Hut</t>
  </si>
  <si>
    <t>Farm Stead and small farm fields</t>
  </si>
  <si>
    <t>00-19 Farm Stead &amp; Fields on Road
20-69 Hamlet on Road
70-99 Minor Village on Road</t>
  </si>
  <si>
    <t>Stone Well - still in use</t>
  </si>
  <si>
    <t>Tower</t>
  </si>
  <si>
    <t>00-19 Isolated Fighters Guild
20-29 Mage
30-49 Small Watch Tower (Guards 10 &amp; 1d4+6 mounts)
50-89 Religious Commune (NPCs - Acolytes/Priest)
90-99 Isolated Library (Researchers 3d2)</t>
  </si>
  <si>
    <t>Shallow Grave with makeshift tombstone</t>
  </si>
  <si>
    <t>Stone Statue to a (50%) God or (50%) Other</t>
  </si>
  <si>
    <t>00-59 Person
60-99 Beasts / Monsters</t>
  </si>
  <si>
    <t>Old tall thick wooden pole with inscription</t>
  </si>
  <si>
    <t>00-24 picture glyphs
25-49 feathers
50-74 small animal skulls
75-99 tattered weathered woven scarves</t>
  </si>
  <si>
    <t>Inn / Road House</t>
  </si>
  <si>
    <t>(If no Road - ignore and re-roll)</t>
  </si>
  <si>
    <t>Working Mine</t>
  </si>
  <si>
    <t>25% each: Humans, Goblins, Dwarves, Kobolds
00-59 Copper
60-89 Silver
90-97 Gold
98-99 Diamond</t>
  </si>
  <si>
    <t>Stone Altar</t>
  </si>
  <si>
    <t>10% Trap</t>
  </si>
  <si>
    <t>Stone Dias with Pillars</t>
  </si>
  <si>
    <t>Outlaw / Criminal Camp (Tents)</t>
  </si>
  <si>
    <t>Bandit Camp (Tents)</t>
  </si>
  <si>
    <t>Remarkable Event</t>
  </si>
  <si>
    <t>Stone Well with Arcane Ruins (water gives effect)</t>
  </si>
  <si>
    <t>00-59 Feather Fall
60-89 Detect Magic
90-99 Jump</t>
  </si>
  <si>
    <t>Stone Well with Symbol of Good God (water gives Eect)</t>
  </si>
  <si>
    <t>00-59 Cure Wounds
60-89 Bless
90-99 Protection from Evil</t>
  </si>
  <si>
    <t>Stone Well with Symbol of Evil God (water gives effect)</t>
  </si>
  <si>
    <t>00-59 Detect Poison and Disease
60-89 Bane
90-99 Protection from Good</t>
  </si>
  <si>
    <t>Ancient Glowing Stone Pillar - glyphs - if touched</t>
  </si>
  <si>
    <t>00-02 Changes Sex
03-22 Blessing - Gain Inspiration
23-27 Ages 4d4 years older
28-42 Arcane Blast - Take 2d5 Damage
43-57 Heals - Fully Heals and Gain 1d8 Temporary HP
58-62 Ages 1d4 years younger
63-72 Gates in Random Creature
73-82 Random Ability Score Increase +1 for 1d6 days
83-92 Random Ability Score Decrease -1 for 1d4 days
92-93 Changed Alignment
94-99 Random Magical Item appears</t>
  </si>
  <si>
    <t>Ancient black tree with twisted branches, red liquid oozes:</t>
  </si>
  <si>
    <t>00-39 Poison
40-59 Healing Liquid (as Cure Wounds)
60-79 Strength Liquid
80-99 Mind Aecting Drug (as Strong Alcohol)</t>
  </si>
  <si>
    <t>Moonwell</t>
  </si>
  <si>
    <t>Heals or Poisons (1d8+Wis Mod) if person has
threatened nature. If full moon (either) also Lesser Restoration</t>
  </si>
  <si>
    <t>Earth quake - small crack opens in ground</t>
  </si>
  <si>
    <t>Meteor Strike</t>
  </si>
  <si>
    <t>Natural Structure</t>
  </si>
  <si>
    <t>Cave into ground - with small number of caverns</t>
  </si>
  <si>
    <t>00-09 Empty
10-59 Small Cave
60-69 Animals
70-79 Bandits
80-89 Monsters
90-97 Old straw bed &amp; tattered blanket / clothes
98-99 50% Chest, 50% dug mound
Locked Chest -50% traped
*00-49 No Coins 00-49 No Jewellery
*50-79 CP (3d6 *100) 50-79 1d6 Gems (10gp)
*80-94 SP (2d10 *100) 80-94 1d4 Gems (50gp)
*95-99 GP (1d100) 95-99 1d3 Gems (100gp)
Dug Mound - buried Sack with Random Magic Item
*00-49 No Item
*50-94 Trinket
*95-99 Magic Item</t>
  </si>
  <si>
    <t>Glowing fungus found - worth 50gp to a Herbalist</t>
  </si>
  <si>
    <t>Animal Graveyard - lots of bones of many large animals</t>
  </si>
  <si>
    <t>Animal nest (either in tree / bush) - 1d4 large rare eggs 20gp each</t>
  </si>
  <si>
    <t>Pond, Large</t>
  </si>
  <si>
    <t>Fruit, Large amount (provide enough for 1d3 provisions)</t>
  </si>
  <si>
    <t>00-32 Berries
33-65 Apples
66-99 Pears</t>
  </si>
  <si>
    <t>Wild Flowers</t>
  </si>
  <si>
    <t>One large ancient tree surrounded by 12 smaller trees in a circle !</t>
  </si>
  <si>
    <t>Lake, Small</t>
  </si>
  <si>
    <t>Bad smell - sulphur</t>
  </si>
  <si>
    <t>Large scattered boulders and rocky outcrops</t>
  </si>
  <si>
    <t>Spring, drinkable water</t>
  </si>
  <si>
    <t>Hot Spring (non-drinkable)</t>
  </si>
  <si>
    <t>Dressing</t>
  </si>
  <si>
    <t>1-8 Grasslands - Plains
9-17 Low Scrub - Borderlands
18-26 Light Trees - Forests &amp; Woodlands
27-35 Heavy Trees - Forests (Primal)
36-44 Marsh - Swamps
45-53 Desert - Desert
54-62 Farmlands - Farmlands
63-71 Barren Rock - Mountains
72-80 Hills - Hills
81-89 Coast - Coast
90-98 Snow - Frozen Lands</t>
  </si>
  <si>
    <t>Ancient Massive Crater (1d3 * 100’ feet across)</t>
  </si>
  <si>
    <t>Past Events</t>
  </si>
  <si>
    <t>Dead Body (1d2)</t>
  </si>
  <si>
    <t>00-09 Fresh - Today
10-49 Within Last week
50-79 Within Last few months
80-99 Very old
--------
00-19 Corpse of Monster (GMM-DD p64)
20-89 Corpse of Humanoid (GMM-DD p65)
90-99 Corpse of Adventurer (GMM-DD p66)</t>
  </si>
  <si>
    <t>Large pool of blood</t>
  </si>
  <si>
    <t>Dead animal</t>
  </si>
  <si>
    <t>Area of fire / destruction</t>
  </si>
  <si>
    <t>Signs of ground being dug up and old sacks laying around</t>
  </si>
  <si>
    <t>Altar + 10% Trap (p24) - bloody body</t>
  </si>
  <si>
    <t>Campsite with a smoldering fire. A few hours old</t>
  </si>
  <si>
    <t>Scene of recent skirmish - dead humans / humanoids &amp; monsters</t>
  </si>
  <si>
    <t>Smoldering &amp; smoking remains - large funerial pyre - burnt body</t>
  </si>
  <si>
    <t>Dead adventurer - in gear - arrows sticking out of him</t>
  </si>
  <si>
    <t>Dead Body hanging (noose) from tree branch</t>
  </si>
  <si>
    <t>Burnt Arcane symbols on tree / boulder</t>
  </si>
  <si>
    <t>00-32 Invoking a evil god or summoning
33-65 Invoking a good god or summoning
66-99 Protective Ward - no longer active</t>
  </si>
  <si>
    <t>Large Giant Skull !</t>
  </si>
  <si>
    <t>Wandering Riding Horse (saddle) - looks injured and tired</t>
  </si>
  <si>
    <t>NPC</t>
  </si>
  <si>
    <t>Travelling Merchant Wagon - 50% that 1d2 Guards present</t>
  </si>
  <si>
    <t>Hunting Party - 1d4</t>
  </si>
  <si>
    <t>Explorers - 1d3 (50% on mounts)</t>
  </si>
  <si>
    <t>Adventurers - 3d2 (80% on mounts)</t>
  </si>
  <si>
    <t>Bard (80% on mount)</t>
  </si>
  <si>
    <t>Goods Wagons train - Guards 3d2</t>
  </si>
  <si>
    <t>Pilgrims - 1d3 - Can offer Healing (NPC - Acolyte)</t>
  </si>
  <si>
    <t>Suspicious Character (50% on mount)</t>
  </si>
  <si>
    <t>Unconscious Character tied up (victim of previous bandits)</t>
  </si>
  <si>
    <t>00-09 Adventurer (GMM-DD p38)
10-49 Merchant (GMM-DD p40)
50-89 Commoner
90-99 Evil Humanoid (GMM-DD p42)</t>
  </si>
  <si>
    <t>Seated Wizard, reading book, mysterious (NPC - Mage)</t>
  </si>
  <si>
    <t>Travelling gypsies on a Wagon (4d2)</t>
  </si>
  <si>
    <t>Lost Caravan Guard (caravan got attacked - now seperated)</t>
  </si>
  <si>
    <t>Shunned one in dirty rags</t>
  </si>
  <si>
    <t>00-29 Diseased - skin sores
30-59 Lunatic - shouting random sentences
60-99 Beggar - asks for any coin or food</t>
  </si>
  <si>
    <t>Barbarian (NPC - Berserker)</t>
  </si>
  <si>
    <t>Naked man laying on ground. Unconfused. Scratches. (Werewolf)</t>
  </si>
  <si>
    <t>Naked Woman swming in water (Succubus)</t>
  </si>
  <si>
    <t>Mounted Watch Patrol (2d3):</t>
  </si>
  <si>
    <t>00-49 General Patrol
50-74 Looking for escaped prisoner
75-99 Looking for Monsters / bandits in area</t>
  </si>
  <si>
    <t>Current Events</t>
  </si>
  <si>
    <t>Fire covering 1d6 (75% yards or 25% miles)</t>
  </si>
  <si>
    <t>Animals attacking woman &amp; child</t>
  </si>
  <si>
    <t>00-19 Wolf (1d2)
20-39 Black Bear (1d2)
40-59 Boar (1d2)
60-74 Brown Bear (1d2)
75-84 Dire Wolf (1d2)
85-89 Lion (1d2)
90-94 Panther (1d2)
95-99 Tiger (1d2)</t>
  </si>
  <si>
    <t>Robbers attacking travellers (1d2)</t>
  </si>
  <si>
    <t>00-49 Bandits (1d2+1)
50-99 Thugs (2d2)</t>
  </si>
  <si>
    <t>Monsters attacking travellers</t>
  </si>
  <si>
    <t>00-19 Goblins (1d2+1)
20-39 Kobolds (1d2+2)
40-54 Orcs (1d2)
55-59 Axe Beak (1d2)
60-69 Bugbear (1d2)
70-73 Cockatrice (1d2)
74-83 Gnoll (1d2+1)
84-93 Hobgoblin (1d2+1)
94-98 Ogre (1)
99 Troll (1)</t>
  </si>
  <si>
    <t>Animal munching on dead body</t>
  </si>
  <si>
    <t>00-29 Wolf 
00-39 Animal
30-54 Black Bear 
40-59 Goblin
55-74 Brown Bear 
60-79 Kobold
75-84 Dire Wolf 
80-89 Human
85-89 Lion 
90-99 Adventurer
90-94 Panther
95-99 Tiger</t>
  </si>
  <si>
    <t>Flying Monster Overhead - 50% chance of dead body in mouth</t>
  </si>
  <si>
    <t>00-14 Chimera 
00-79 Animal
15-29 Wyvern 
80-99 Humaniod
30-44 Giant Eagle
45-59 Grin
60-64 Hippogri
65-84 Giant Vulture
85-89 Manticore
90-99 Young Green Dragon</t>
  </si>
  <si>
    <t>Mage Duel - two Spell Casters attacking each other</t>
  </si>
  <si>
    <t>Prisoner being chased by several Guards (1d2+2)</t>
  </si>
  <si>
    <t>Thugs (1d3+2) digging up stolen treasure (sacks in ground)</t>
  </si>
  <si>
    <t>00-49 CP (2d100*10) 
00-49 1d6 Gems (10gp) 
00-94 Trinkets (1d4)
50-79 SP (6d100) 
50-79 1d4 Gems (50gp) 
95-99 Magic Item
80-94 GP (2d100) 
80-94 1d3 Gems (100gp)
95-99 PP (3d20) 
95-99 1d2 Gems (250gp)</t>
  </si>
  <si>
    <t>Physical Challenge</t>
  </si>
  <si>
    <t>Crossing the Chasm</t>
  </si>
  <si>
    <t>A chasm is in front of the party and they must cross it!
Primary Skills:
Athletics
Nature
Perception
Secondary Skills:
Acrobatics
Medicine
Survival
Success: The party crosses the chasm
Failure: You make your way around thr chasm, but it added time to your travels</t>
  </si>
  <si>
    <t>The Dungeon Crawl</t>
  </si>
  <si>
    <t xml:space="preserve">When the players aren't fighting monsters dungeons are still tough to navigate! 
Primary Skills:
Athletics
Perception
Stealth
Slight of hand
Secondary Skills:
Nature
Survival
Success: The players navigate the dungeon and may even find additional loot!
Failure: The players become lost, trigger traps, find a patrolling </t>
  </si>
  <si>
    <t>Item Crafting</t>
  </si>
  <si>
    <t>Sometimes A PC might need an item that they don't need and they might need to MacGyver a specialty tool.
Primary Skills:
An appropriate tool proficiency
Insight
Slight of hand
Secondary Skills:
Athletics
Investigation
Success: You succesfully achieve the objective, possibly damaging your items in the process
Failure: You do not achieve the objective, and likely destroy the items used to improvise.</t>
  </si>
  <si>
    <t>Defend the Camp</t>
  </si>
  <si>
    <t>Before combat ensues there are certain measures that can be taken to prevent combat, or get the upper hand!
Primary Skills:
Intimidation
Nature
Perception
Stealth
Secondary Skills:
Arcana
Success: Allow the party to somehow repel the invaders, or at the least allow them an advantage in the ensuing combat.
Failure: The players not only must roll initiative, but they may even be at a disadvantage.</t>
  </si>
  <si>
    <t>Ditch the Persuers</t>
  </si>
  <si>
    <t>The players may be followed by an aggressor. In order to ditch them the party must be tricky!
Primary Skills:
Acrobatics
Stealth
Intimidate
Persuasion
Secondary Skills:
Slight of hand
Insight
History
Success: The players ditch the trail, and may have even began stalking the aggressor!
Failure: The players are followed, attacked, or even become unaware of the aggressor</t>
  </si>
  <si>
    <t>On the Trail</t>
  </si>
  <si>
    <t>The players need to travel a large distance in a short period of time.
Primary Skills:
Athletics
Nature
Secondary Skills:
Stealth
History
Arcana
Success: The party catches up to the escaping thing
Failure: The party loses the trail/the thing gets away</t>
  </si>
  <si>
    <t>Playing with Fire</t>
  </si>
  <si>
    <t>Something that shouldn't be on fire is on fire! How do the players handle it? Do they just escape? Do they rescue the other people? Do they sit and wait for the fire to die down?
Primary Skills:
Athletics
Acrobatics
History
Perception
Secondary Skills:
Medicine
Arcana
Success: The players escape the fire, and maybe even rescue other people too!
Failure: Possible death, certaintly don't come out on the winning side of this.</t>
  </si>
  <si>
    <t>Sailing the Stormy Sea</t>
  </si>
  <si>
    <t>Seafairing parties may encounter less than friendly waters!
Primary Skills:
Athletics
Acrobatics
Nature
Secondary Skills:
Perception
Success: The players navigate the waters
Failure: The players may have time added to their travel, possibly capsize the vessel!</t>
  </si>
  <si>
    <t>Out of Food</t>
  </si>
  <si>
    <t>The players have ran out of food through some mechanism or another, and cannot easily get food otherwise.
Primary Skills:
Nature
Survival
Perception
Secondary Skills:
Constitution
Medicine
Success: The players find an amount of food, Possibly not before invoking a level of exhaustion
Failure: The players do not find food</t>
  </si>
  <si>
    <t>Social Challenge</t>
  </si>
  <si>
    <t>Boarder Crossing</t>
  </si>
  <si>
    <t>Crossing from one territory to another may be harder than just passing through!
Primary Skills:
Persuasion
Intimidation
History
Religion
Stealth
Secondary Skills:
Insight
Perception
Slight of hand</t>
  </si>
  <si>
    <t>Accusation!</t>
  </si>
  <si>
    <t>A player is accused of a crime!
Primary Skills:
Deception
Persuasion
Intimidation
Secondary Skills:
Insight
Slight of hand</t>
  </si>
  <si>
    <t>Missing Object</t>
  </si>
  <si>
    <t>An NPC has lost an item through some unfair reason and wants it back!
Primary Skills:
Deception
Diplomacy
History
Insight
Secondary Skills:
Perception
Success: The item is retrieved
Failure: The item is not retrieved</t>
  </si>
  <si>
    <t>Kidnap and Ransom</t>
  </si>
  <si>
    <t>An NPC is kidnapped and ransomed and the party is compelled to get them back.
Primary Skills:
Persuasion
Intimidation
Deception
Stealth
Secondary Skills:
History
Insight
Performance
Religion
Success: The kidnapped creature is retrieved peacefully
Failure: The party may have to roll initiative, the captured person may be killed, the ransom may increase.</t>
  </si>
  <si>
    <t>Wild Animal</t>
  </si>
  <si>
    <t>The players come across a potentially hostile beast and hope to avoid combat with it.
Primary Skills:
Animal Handling
Nature
Survival
Intimidation
Secondary Skills:
Persuasion
Insight
Perception
Success: The players avoid combat, potentially gaining a new animal companion.
Failure: The players end up fighting the animal, and possibly all of its friends as well.</t>
  </si>
  <si>
    <t>Negotiations</t>
  </si>
  <si>
    <t>The players must negotiate a deal, or act as a diplomat
Primary Skills:
Persuasion
Intimidation
Deception
Insight
Secondary Skills:
History
Performance
Religion
Success: At the very least the event is resolved fairly, at most it is in the party's favor
Failure: At most the deal is skewed against the party, at worst the NPC becomes hostile</t>
  </si>
  <si>
    <t>Knowledge Challenge</t>
  </si>
  <si>
    <t>Gather Information</t>
  </si>
  <si>
    <t>The party may know of an impending conflict, or event and want to learn all they can about it.
Primary Skills:
History
Insight
Investigation
Nature
Religion
Survival
Arcana
Secondary Skills:
Perception</t>
  </si>
  <si>
    <t>The Wild Beyond The Witchlight</t>
  </si>
  <si>
    <t>Fizban's Treasury Of Dragons</t>
  </si>
  <si>
    <t>Fairy</t>
  </si>
  <si>
    <t>Harengon</t>
  </si>
  <si>
    <t>Chromatic Dragonborn</t>
  </si>
  <si>
    <t>Gem Dragonborn</t>
  </si>
  <si>
    <t>Metallic Dragonborn</t>
  </si>
  <si>
    <t>You have resistance to the damage type associated with your Chromatic Ancestry</t>
  </si>
  <si>
    <t>You have resistance to the damage type associated with your Gem Ancestry</t>
  </si>
  <si>
    <t>You have resistance to the damage type associated with your Metallic Ancestry</t>
  </si>
  <si>
    <t>Small Fey</t>
  </si>
  <si>
    <t xml:space="preserve">Sort Initiatives  </t>
  </si>
  <si>
    <t xml:space="preserve">Long Rest   </t>
  </si>
  <si>
    <t>Options</t>
  </si>
  <si>
    <t>Auto Roll Creature HP</t>
  </si>
  <si>
    <t>Remaining Available</t>
  </si>
  <si>
    <t>Bruna</t>
  </si>
  <si>
    <t>Bicas</t>
  </si>
  <si>
    <t>Carol</t>
  </si>
  <si>
    <t>Daniel</t>
  </si>
  <si>
    <t>Estevão</t>
  </si>
  <si>
    <t>Fargo</t>
  </si>
  <si>
    <t>Fiora</t>
  </si>
  <si>
    <t>TRUE</t>
  </si>
  <si>
    <t>FALSE</t>
  </si>
  <si>
    <t>84kg</t>
  </si>
  <si>
    <t>Jeremias</t>
  </si>
  <si>
    <t>Andarna</t>
  </si>
  <si>
    <t>Melque Sedeque</t>
  </si>
  <si>
    <t>Bandido Marcarrubra</t>
  </si>
  <si>
    <t>Confronto Marcarrubra</t>
  </si>
  <si>
    <t>Area 2 - Alojamento</t>
  </si>
  <si>
    <t>Area 4 - Criptas Tresendar</t>
  </si>
  <si>
    <t>Area 5 - Jaulas de Escravos</t>
  </si>
  <si>
    <t>Area 8 - Fenda</t>
  </si>
  <si>
    <t>Area 9 - Alojamento dos Guardas</t>
  </si>
  <si>
    <t>Area 10 - Sala de estar</t>
  </si>
  <si>
    <t>Area 11 - Oficina do Mago</t>
  </si>
  <si>
    <t>Cajado de Vidro - Mago Maligno</t>
  </si>
  <si>
    <t>Area 12 - Alojamento do Cajado de vidro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</si>
</sst>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164" formatCode="General\ &quot;lbs&quot;"/>
    <numFmt numFmtId="165" formatCode="&quot;+&quot;0"/>
    <numFmt numFmtId="166" formatCode="0.0%"/>
    <numFmt numFmtId="167" formatCode="0\ &quot;Weighted&quot;"/>
    <numFmt numFmtId="168" formatCode="0\ &quot;EXP&quot;"/>
    <numFmt numFmtId="169" formatCode="&quot;Base:&quot;\ 0\ &quot;EXP&quot;"/>
    <numFmt numFmtId="170" formatCode="&quot;Weighted:&quot;\ 0\ &quot;EXP&quot;"/>
    <numFmt numFmtId="171" formatCode="0\ &quot;EXP/Character&quot;"/>
  </numFmts>
  <fonts count="24" x14ac:knownFonts="1">
    <font>
      <sz val="11"/>
      <color theme="1"/>
      <name val="Calibri"/>
      <family val="2"/>
      <scheme val="minor"/>
    </font>
    <font>
      <b/>
      <sz val="11"/>
      <color theme="1"/>
      <name val="Calibri"/>
      <family val="2"/>
      <scheme val="minor"/>
    </font>
    <font>
      <sz val="11"/>
      <color theme="1"/>
      <name val="Calibri"/>
      <family val="2"/>
    </font>
    <font>
      <b/>
      <sz val="9"/>
      <color indexed="81"/>
      <name val="Tahoma"/>
      <family val="2"/>
    </font>
    <font>
      <sz val="11"/>
      <color rgb="FF5A362F"/>
      <name val="Calibri"/>
      <family val="2"/>
      <scheme val="minor"/>
    </font>
    <font>
      <b/>
      <sz val="14"/>
      <color rgb="FF5A362F"/>
      <name val="Calibri"/>
      <family val="2"/>
      <scheme val="minor"/>
    </font>
    <font>
      <b/>
      <sz val="12"/>
      <color rgb="FF5A362F"/>
      <name val="Calibri"/>
      <family val="2"/>
      <scheme val="minor"/>
    </font>
    <font>
      <sz val="12"/>
      <color rgb="FF5A362F"/>
      <name val="Calibri"/>
      <family val="2"/>
      <scheme val="minor"/>
    </font>
    <font>
      <b/>
      <i/>
      <sz val="10"/>
      <color rgb="FF5A362F"/>
      <name val="Calibri"/>
      <family val="2"/>
      <scheme val="minor"/>
    </font>
    <font>
      <b/>
      <i/>
      <sz val="9"/>
      <color rgb="FF5A362F"/>
      <name val="Calibri"/>
      <family val="2"/>
      <scheme val="minor"/>
    </font>
    <font>
      <sz val="8"/>
      <color rgb="FF5A362F"/>
      <name val="Calibri"/>
      <family val="2"/>
      <scheme val="minor"/>
    </font>
    <font>
      <sz val="6"/>
      <color rgb="FF5A362F"/>
      <name val="Calibri"/>
      <family val="2"/>
      <scheme val="minor"/>
    </font>
    <font>
      <sz val="5"/>
      <color theme="1"/>
      <name val="Calibri"/>
      <family val="2"/>
      <scheme val="minor"/>
    </font>
    <font>
      <i/>
      <sz val="10"/>
      <color rgb="FF5A362F"/>
      <name val="Calibri"/>
      <family val="2"/>
      <scheme val="minor"/>
    </font>
    <font>
      <b/>
      <sz val="11"/>
      <color rgb="FF5A362F"/>
      <name val="Calibri"/>
      <family val="2"/>
      <scheme val="minor"/>
    </font>
    <font>
      <b/>
      <sz val="9"/>
      <color rgb="FF5A362F"/>
      <name val="Calibri"/>
      <family val="2"/>
      <scheme val="minor"/>
    </font>
    <font>
      <sz val="10"/>
      <color rgb="FF000000"/>
      <name val="Arial"/>
      <family val="2"/>
    </font>
    <font>
      <sz val="10"/>
      <color rgb="FF5A362F"/>
      <name val="Calibri"/>
      <family val="2"/>
      <scheme val="minor"/>
    </font>
    <font>
      <sz val="11"/>
      <color rgb="FFF8696B"/>
      <name val="Calibri"/>
      <family val="2"/>
      <scheme val="minor"/>
    </font>
    <font>
      <sz val="11"/>
      <color theme="1"/>
      <name val="Calibri"/>
      <family val="2"/>
      <scheme val="minor"/>
    </font>
    <font>
      <sz val="11"/>
      <name val="Calibri"/>
      <family val="2"/>
      <scheme val="minor"/>
    </font>
    <font>
      <sz val="11"/>
      <color rgb="FF000000"/>
      <name val="Calibri"/>
      <family val="2"/>
    </font>
    <font>
      <sz val="9"/>
      <color rgb="FF000000"/>
      <name val="Calibri"/>
      <family val="2"/>
    </font>
    <font>
      <sz val="8"/>
      <color rgb="FF000000"/>
      <name val="Calibri"/>
      <family val="2"/>
    </font>
  </fonts>
  <fills count="12">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4.9989318521683403E-2"/>
        <bgColor theme="6"/>
      </patternFill>
    </fill>
    <fill>
      <patternFill patternType="solid">
        <fgColor theme="6" tint="0.39997558519241921"/>
        <bgColor indexed="64"/>
      </patternFill>
    </fill>
    <fill>
      <patternFill patternType="solid">
        <fgColor rgb="FFD9BBB5"/>
        <bgColor theme="6"/>
      </patternFill>
    </fill>
    <fill>
      <patternFill patternType="solid">
        <fgColor rgb="FFD9BBB5"/>
        <bgColor indexed="64"/>
      </patternFill>
    </fill>
    <fill>
      <patternFill patternType="solid">
        <fgColor rgb="FFC9C9C9"/>
        <bgColor indexed="64"/>
      </patternFill>
    </fill>
    <fill>
      <patternFill patternType="solid">
        <fgColor rgb="FFF2F2F2"/>
        <bgColor indexed="64"/>
      </patternFill>
    </fill>
    <fill>
      <patternFill patternType="solid">
        <fgColor theme="6" tint="0.39994506668294322"/>
        <bgColor indexed="64"/>
      </patternFill>
    </fill>
  </fills>
  <borders count="108">
    <border>
      <left/>
      <right/>
      <top/>
      <bottom/>
      <diagonal/>
    </border>
    <border>
      <left/>
      <right style="medium">
        <color rgb="FF5A362F"/>
      </right>
      <top/>
      <bottom/>
      <diagonal/>
    </border>
    <border>
      <left/>
      <right/>
      <top/>
      <bottom style="medium">
        <color rgb="FF5A362F"/>
      </bottom>
      <diagonal/>
    </border>
    <border>
      <left style="medium">
        <color rgb="FF5A362F"/>
      </left>
      <right/>
      <top/>
      <bottom/>
      <diagonal/>
    </border>
    <border>
      <left style="medium">
        <color rgb="FF5A362F"/>
      </left>
      <right/>
      <top style="medium">
        <color rgb="FF5A362F"/>
      </top>
      <bottom style="thin">
        <color rgb="FFE4DCDE"/>
      </bottom>
      <diagonal/>
    </border>
    <border>
      <left/>
      <right/>
      <top style="medium">
        <color rgb="FF5A362F"/>
      </top>
      <bottom style="thin">
        <color rgb="FFE4DCDE"/>
      </bottom>
      <diagonal/>
    </border>
    <border>
      <left style="medium">
        <color rgb="FF5A362F"/>
      </left>
      <right/>
      <top style="thin">
        <color rgb="FFE4DCDE"/>
      </top>
      <bottom style="thin">
        <color rgb="FFE4DCDE"/>
      </bottom>
      <diagonal/>
    </border>
    <border>
      <left/>
      <right/>
      <top style="thin">
        <color rgb="FFE4DCDE"/>
      </top>
      <bottom style="thin">
        <color rgb="FFE4DCDE"/>
      </bottom>
      <diagonal/>
    </border>
    <border>
      <left style="medium">
        <color rgb="FF5A362F"/>
      </left>
      <right/>
      <top style="thin">
        <color rgb="FFE4DCDE"/>
      </top>
      <bottom/>
      <diagonal/>
    </border>
    <border>
      <left/>
      <right/>
      <top style="thin">
        <color rgb="FFE4DCDE"/>
      </top>
      <bottom/>
      <diagonal/>
    </border>
    <border>
      <left style="medium">
        <color rgb="FF5A362F"/>
      </left>
      <right/>
      <top/>
      <bottom style="thin">
        <color rgb="FFE4DCDE"/>
      </bottom>
      <diagonal/>
    </border>
    <border>
      <left/>
      <right/>
      <top/>
      <bottom style="thin">
        <color rgb="FFE4DCDE"/>
      </bottom>
      <diagonal/>
    </border>
    <border>
      <left/>
      <right style="medium">
        <color rgb="FF5A362F"/>
      </right>
      <top style="thin">
        <color rgb="FFE4DCDE"/>
      </top>
      <bottom style="thin">
        <color rgb="FFE4DCDE"/>
      </bottom>
      <diagonal/>
    </border>
    <border>
      <left/>
      <right style="medium">
        <color rgb="FF5A362F"/>
      </right>
      <top style="thin">
        <color rgb="FFE4DCDE"/>
      </top>
      <bottom/>
      <diagonal/>
    </border>
    <border>
      <left/>
      <right style="medium">
        <color rgb="FF5A362F"/>
      </right>
      <top/>
      <bottom style="thin">
        <color rgb="FFE4DCDE"/>
      </bottom>
      <diagonal/>
    </border>
    <border>
      <left style="medium">
        <color rgb="FF5A362F"/>
      </left>
      <right/>
      <top style="thin">
        <color rgb="FFE4DCDE"/>
      </top>
      <bottom style="medium">
        <color rgb="FF5A362F"/>
      </bottom>
      <diagonal/>
    </border>
    <border>
      <left/>
      <right/>
      <top style="thin">
        <color rgb="FFE4DCDE"/>
      </top>
      <bottom style="medium">
        <color rgb="FF5A362F"/>
      </bottom>
      <diagonal/>
    </border>
    <border>
      <left/>
      <right style="medium">
        <color rgb="FF5A362F"/>
      </right>
      <top style="thin">
        <color rgb="FFE4DCDE"/>
      </top>
      <bottom style="medium">
        <color rgb="FF5A362F"/>
      </bottom>
      <diagonal/>
    </border>
    <border>
      <left/>
      <right/>
      <top/>
      <bottom style="medium">
        <color auto="1"/>
      </bottom>
      <diagonal/>
    </border>
    <border>
      <left style="medium">
        <color auto="1"/>
      </left>
      <right/>
      <top/>
      <bottom/>
      <diagonal/>
    </border>
    <border>
      <left/>
      <right/>
      <top style="medium">
        <color rgb="FF5A362F"/>
      </top>
      <bottom style="thin">
        <color rgb="FF5A362F"/>
      </bottom>
      <diagonal/>
    </border>
    <border>
      <left/>
      <right style="thin">
        <color rgb="FFDED4D6"/>
      </right>
      <top style="medium">
        <color rgb="FF5A362F"/>
      </top>
      <bottom style="thin">
        <color rgb="FF5A362F"/>
      </bottom>
      <diagonal/>
    </border>
    <border>
      <left style="thin">
        <color rgb="FFDED4D6"/>
      </left>
      <right/>
      <top style="medium">
        <color rgb="FF5A362F"/>
      </top>
      <bottom style="thin">
        <color rgb="FF5A362F"/>
      </bottom>
      <diagonal/>
    </border>
    <border>
      <left/>
      <right style="medium">
        <color rgb="FF5A362F"/>
      </right>
      <top style="medium">
        <color rgb="FF5A362F"/>
      </top>
      <bottom style="thin">
        <color rgb="FF5A362F"/>
      </bottom>
      <diagonal/>
    </border>
    <border>
      <left/>
      <right/>
      <top style="thin">
        <color rgb="FF5A362F"/>
      </top>
      <bottom style="thin">
        <color rgb="FF5A362F"/>
      </bottom>
      <diagonal/>
    </border>
    <border>
      <left/>
      <right style="thin">
        <color rgb="FFDED4D6"/>
      </right>
      <top style="thin">
        <color rgb="FF5A362F"/>
      </top>
      <bottom style="thin">
        <color rgb="FF5A362F"/>
      </bottom>
      <diagonal/>
    </border>
    <border>
      <left style="thin">
        <color rgb="FFDED4D6"/>
      </left>
      <right/>
      <top style="thin">
        <color rgb="FF5A362F"/>
      </top>
      <bottom style="thin">
        <color rgb="FF5A362F"/>
      </bottom>
      <diagonal/>
    </border>
    <border>
      <left/>
      <right style="medium">
        <color rgb="FF5A362F"/>
      </right>
      <top style="thin">
        <color rgb="FF5A362F"/>
      </top>
      <bottom style="thin">
        <color rgb="FF5A362F"/>
      </bottom>
      <diagonal/>
    </border>
    <border>
      <left/>
      <right/>
      <top style="thin">
        <color rgb="FF5A362F"/>
      </top>
      <bottom style="medium">
        <color rgb="FF5A362F"/>
      </bottom>
      <diagonal/>
    </border>
    <border>
      <left/>
      <right style="thin">
        <color rgb="FFDED4D6"/>
      </right>
      <top style="thin">
        <color rgb="FF5A362F"/>
      </top>
      <bottom style="medium">
        <color rgb="FF5A362F"/>
      </bottom>
      <diagonal/>
    </border>
    <border>
      <left style="thin">
        <color rgb="FFDED4D6"/>
      </left>
      <right/>
      <top style="thin">
        <color rgb="FF5A362F"/>
      </top>
      <bottom style="medium">
        <color rgb="FF5A362F"/>
      </bottom>
      <diagonal/>
    </border>
    <border>
      <left/>
      <right style="medium">
        <color rgb="FF5A362F"/>
      </right>
      <top style="thin">
        <color rgb="FF5A362F"/>
      </top>
      <bottom style="medium">
        <color rgb="FF5A362F"/>
      </bottom>
      <diagonal/>
    </border>
    <border>
      <left style="medium">
        <color rgb="FF5A362F"/>
      </left>
      <right/>
      <top style="medium">
        <color rgb="FF5A362F"/>
      </top>
      <bottom style="thin">
        <color rgb="FF5A362F"/>
      </bottom>
      <diagonal/>
    </border>
    <border>
      <left style="medium">
        <color rgb="FF5A362F"/>
      </left>
      <right/>
      <top style="thin">
        <color rgb="FF5A362F"/>
      </top>
      <bottom style="thin">
        <color rgb="FF5A362F"/>
      </bottom>
      <diagonal/>
    </border>
    <border>
      <left style="medium">
        <color rgb="FF5A362F"/>
      </left>
      <right/>
      <top style="thin">
        <color rgb="FF5A362F"/>
      </top>
      <bottom style="medium">
        <color rgb="FF5A362F"/>
      </bottom>
      <diagonal/>
    </border>
    <border>
      <left style="medium">
        <color rgb="FF5A362F"/>
      </left>
      <right/>
      <top style="medium">
        <color rgb="FF5A362F"/>
      </top>
      <bottom style="medium">
        <color rgb="FF5A362F"/>
      </bottom>
      <diagonal/>
    </border>
    <border>
      <left/>
      <right/>
      <top style="medium">
        <color rgb="FF5A362F"/>
      </top>
      <bottom style="medium">
        <color rgb="FF5A362F"/>
      </bottom>
      <diagonal/>
    </border>
    <border>
      <left/>
      <right style="thin">
        <color rgb="FFDED4D6"/>
      </right>
      <top style="medium">
        <color rgb="FF5A362F"/>
      </top>
      <bottom style="medium">
        <color rgb="FF5A362F"/>
      </bottom>
      <diagonal/>
    </border>
    <border>
      <left style="thin">
        <color rgb="FFDED4D6"/>
      </left>
      <right/>
      <top style="medium">
        <color rgb="FF5A362F"/>
      </top>
      <bottom style="medium">
        <color rgb="FF5A362F"/>
      </bottom>
      <diagonal/>
    </border>
    <border>
      <left/>
      <right style="medium">
        <color rgb="FF5A362F"/>
      </right>
      <top style="medium">
        <color rgb="FF5A362F"/>
      </top>
      <bottom style="medium">
        <color rgb="FF5A362F"/>
      </bottom>
      <diagonal/>
    </border>
    <border>
      <left/>
      <right style="medium">
        <color auto="1"/>
      </right>
      <top style="medium">
        <color rgb="FF5A362F"/>
      </top>
      <bottom style="medium">
        <color rgb="FF5A362F"/>
      </bottom>
      <diagonal/>
    </border>
    <border>
      <left style="medium">
        <color auto="1"/>
      </left>
      <right/>
      <top style="medium">
        <color rgb="FF5A362F"/>
      </top>
      <bottom style="medium">
        <color rgb="FF5A362F"/>
      </bottom>
      <diagonal/>
    </border>
    <border>
      <left/>
      <right style="thin">
        <color auto="1"/>
      </right>
      <top style="medium">
        <color rgb="FF5A362F"/>
      </top>
      <bottom style="thin">
        <color rgb="FF5A362F"/>
      </bottom>
      <diagonal/>
    </border>
    <border>
      <left/>
      <right style="thin">
        <color indexed="64"/>
      </right>
      <top style="thin">
        <color rgb="FF5A362F"/>
      </top>
      <bottom style="thin">
        <color rgb="FF5A362F"/>
      </bottom>
      <diagonal/>
    </border>
    <border>
      <left/>
      <right style="thin">
        <color indexed="64"/>
      </right>
      <top style="thin">
        <color rgb="FF5A362F"/>
      </top>
      <bottom style="medium">
        <color rgb="FF5A362F"/>
      </bottom>
      <diagonal/>
    </border>
    <border>
      <left style="medium">
        <color rgb="FF5A362F"/>
      </left>
      <right/>
      <top/>
      <bottom style="thin">
        <color rgb="FF5A362F"/>
      </bottom>
      <diagonal/>
    </border>
    <border>
      <left/>
      <right/>
      <top/>
      <bottom style="thin">
        <color rgb="FF5A362F"/>
      </bottom>
      <diagonal/>
    </border>
    <border>
      <left/>
      <right style="medium">
        <color rgb="FF5A362F"/>
      </right>
      <top/>
      <bottom style="thin">
        <color rgb="FF5A362F"/>
      </bottom>
      <diagonal/>
    </border>
    <border>
      <left style="thin">
        <color auto="1"/>
      </left>
      <right/>
      <top style="medium">
        <color rgb="FF5A362F"/>
      </top>
      <bottom style="medium">
        <color rgb="FF5A362F"/>
      </bottom>
      <diagonal/>
    </border>
    <border>
      <left/>
      <right style="thin">
        <color auto="1"/>
      </right>
      <top style="medium">
        <color rgb="FF5A362F"/>
      </top>
      <bottom style="medium">
        <color rgb="FF5A362F"/>
      </bottom>
      <diagonal/>
    </border>
    <border>
      <left style="thin">
        <color rgb="FF5A362F"/>
      </left>
      <right/>
      <top style="medium">
        <color rgb="FF5A362F"/>
      </top>
      <bottom style="thin">
        <color rgb="FF5A362F"/>
      </bottom>
      <diagonal/>
    </border>
    <border>
      <left style="thin">
        <color rgb="FF5A362F"/>
      </left>
      <right/>
      <top style="thin">
        <color rgb="FF5A362F"/>
      </top>
      <bottom style="thin">
        <color rgb="FF5A362F"/>
      </bottom>
      <diagonal/>
    </border>
    <border>
      <left style="thin">
        <color rgb="FF5A362F"/>
      </left>
      <right/>
      <top style="thin">
        <color rgb="FF5A362F"/>
      </top>
      <bottom style="medium">
        <color rgb="FF5A362F"/>
      </bottom>
      <diagonal/>
    </border>
    <border>
      <left style="thin">
        <color auto="1"/>
      </left>
      <right style="thin">
        <color rgb="FF5A362F"/>
      </right>
      <top style="medium">
        <color rgb="FF5A362F"/>
      </top>
      <bottom style="thin">
        <color rgb="FF5A362F"/>
      </bottom>
      <diagonal/>
    </border>
    <border>
      <left style="thin">
        <color rgb="FF5A362F"/>
      </left>
      <right style="thin">
        <color rgb="FF5A362F"/>
      </right>
      <top style="medium">
        <color rgb="FF5A362F"/>
      </top>
      <bottom style="thin">
        <color rgb="FF5A362F"/>
      </bottom>
      <diagonal/>
    </border>
    <border>
      <left style="thin">
        <color auto="1"/>
      </left>
      <right style="thin">
        <color rgb="FF5A362F"/>
      </right>
      <top style="thin">
        <color rgb="FF5A362F"/>
      </top>
      <bottom style="thin">
        <color rgb="FF5A362F"/>
      </bottom>
      <diagonal/>
    </border>
    <border>
      <left style="thin">
        <color rgb="FF5A362F"/>
      </left>
      <right style="thin">
        <color rgb="FF5A362F"/>
      </right>
      <top style="thin">
        <color rgb="FF5A362F"/>
      </top>
      <bottom style="thin">
        <color rgb="FF5A362F"/>
      </bottom>
      <diagonal/>
    </border>
    <border>
      <left style="thin">
        <color auto="1"/>
      </left>
      <right style="thin">
        <color rgb="FF5A362F"/>
      </right>
      <top style="thin">
        <color rgb="FF5A362F"/>
      </top>
      <bottom style="medium">
        <color rgb="FF5A362F"/>
      </bottom>
      <diagonal/>
    </border>
    <border>
      <left style="thin">
        <color rgb="FF5A362F"/>
      </left>
      <right style="thin">
        <color rgb="FF5A362F"/>
      </right>
      <top style="thin">
        <color rgb="FF5A362F"/>
      </top>
      <bottom style="medium">
        <color rgb="FF5A362F"/>
      </bottom>
      <diagonal/>
    </border>
    <border>
      <left/>
      <right style="medium">
        <color rgb="FF5A362F"/>
      </right>
      <top style="medium">
        <color rgb="FF5A362F"/>
      </top>
      <bottom/>
      <diagonal/>
    </border>
    <border>
      <left style="thin">
        <color rgb="FF5A362F"/>
      </left>
      <right/>
      <top style="medium">
        <color rgb="FF5A362F"/>
      </top>
      <bottom/>
      <diagonal/>
    </border>
    <border>
      <left style="thin">
        <color rgb="FF5A362F"/>
      </left>
      <right/>
      <top/>
      <bottom style="medium">
        <color rgb="FF5A362F"/>
      </bottom>
      <diagonal/>
    </border>
    <border>
      <left/>
      <right style="medium">
        <color rgb="FF5A362F"/>
      </right>
      <top/>
      <bottom style="medium">
        <color rgb="FF5A362F"/>
      </bottom>
      <diagonal/>
    </border>
    <border>
      <left/>
      <right style="thin">
        <color rgb="FF5A362F"/>
      </right>
      <top style="thin">
        <color rgb="FF5A362F"/>
      </top>
      <bottom style="medium">
        <color rgb="FF5A362F"/>
      </bottom>
      <diagonal/>
    </border>
    <border>
      <left/>
      <right/>
      <top style="medium">
        <color rgb="FF5A362F"/>
      </top>
      <bottom/>
      <diagonal/>
    </border>
    <border>
      <left style="medium">
        <color rgb="FF5A362F"/>
      </left>
      <right style="thin">
        <color theme="0" tint="-0.14996795556505021"/>
      </right>
      <top style="medium">
        <color rgb="FF5A362F"/>
      </top>
      <bottom style="thin">
        <color theme="0" tint="-0.14996795556505021"/>
      </bottom>
      <diagonal/>
    </border>
    <border>
      <left style="thin">
        <color theme="0" tint="-0.14996795556505021"/>
      </left>
      <right style="thin">
        <color theme="0" tint="-0.14996795556505021"/>
      </right>
      <top style="medium">
        <color rgb="FF5A362F"/>
      </top>
      <bottom style="thin">
        <color theme="0" tint="-0.14996795556505021"/>
      </bottom>
      <diagonal/>
    </border>
    <border>
      <left style="thin">
        <color theme="0" tint="-0.14996795556505021"/>
      </left>
      <right style="medium">
        <color rgb="FF5A362F"/>
      </right>
      <top style="medium">
        <color rgb="FF5A362F"/>
      </top>
      <bottom style="thin">
        <color theme="0" tint="-0.14996795556505021"/>
      </bottom>
      <diagonal/>
    </border>
    <border>
      <left style="medium">
        <color rgb="FF5A362F"/>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medium">
        <color rgb="FF5A362F"/>
      </right>
      <top style="thin">
        <color theme="0" tint="-0.14996795556505021"/>
      </top>
      <bottom style="thin">
        <color theme="0" tint="-0.14996795556505021"/>
      </bottom>
      <diagonal/>
    </border>
    <border>
      <left style="medium">
        <color rgb="FF5A362F"/>
      </left>
      <right style="thin">
        <color theme="0" tint="-0.14996795556505021"/>
      </right>
      <top style="thin">
        <color theme="0" tint="-0.14996795556505021"/>
      </top>
      <bottom style="medium">
        <color rgb="FF5A362F"/>
      </bottom>
      <diagonal/>
    </border>
    <border>
      <left style="thin">
        <color theme="0" tint="-0.14996795556505021"/>
      </left>
      <right style="thin">
        <color theme="0" tint="-0.14996795556505021"/>
      </right>
      <top style="thin">
        <color theme="0" tint="-0.14996795556505021"/>
      </top>
      <bottom style="medium">
        <color rgb="FF5A362F"/>
      </bottom>
      <diagonal/>
    </border>
    <border>
      <left style="thin">
        <color theme="0" tint="-0.14996795556505021"/>
      </left>
      <right style="medium">
        <color rgb="FF5A362F"/>
      </right>
      <top style="thin">
        <color theme="0" tint="-0.14996795556505021"/>
      </top>
      <bottom style="medium">
        <color rgb="FF5A362F"/>
      </bottom>
      <diagonal/>
    </border>
    <border>
      <left/>
      <right/>
      <top style="thin">
        <color rgb="FF5A362F"/>
      </top>
      <bottom/>
      <diagonal/>
    </border>
    <border>
      <left/>
      <right style="thin">
        <color theme="0" tint="-0.14996795556505021"/>
      </right>
      <top style="medium">
        <color rgb="FF5A362F"/>
      </top>
      <bottom style="medium">
        <color rgb="FF5A362F"/>
      </bottom>
      <diagonal/>
    </border>
    <border>
      <left style="thin">
        <color theme="0" tint="-0.14996795556505021"/>
      </left>
      <right/>
      <top style="medium">
        <color rgb="FF5A362F"/>
      </top>
      <bottom style="medium">
        <color rgb="FF5A362F"/>
      </bottom>
      <diagonal/>
    </border>
    <border>
      <left style="medium">
        <color rgb="FF5A362F"/>
      </left>
      <right style="thin">
        <color theme="0" tint="-0.14996795556505021"/>
      </right>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medium">
        <color rgb="FF5A362F"/>
      </right>
      <top/>
      <bottom style="thin">
        <color theme="0" tint="-0.14996795556505021"/>
      </bottom>
      <diagonal/>
    </border>
    <border>
      <left style="thin">
        <color rgb="FF5A362F"/>
      </left>
      <right/>
      <top style="thin">
        <color rgb="FF5A362F"/>
      </top>
      <bottom/>
      <diagonal/>
    </border>
    <border>
      <left/>
      <right style="thin">
        <color rgb="FF5A362F"/>
      </right>
      <top style="thin">
        <color rgb="FF5A362F"/>
      </top>
      <bottom/>
      <diagonal/>
    </border>
    <border>
      <left/>
      <right style="thin">
        <color rgb="FF5A362F"/>
      </right>
      <top/>
      <bottom style="medium">
        <color rgb="FF5A362F"/>
      </bottom>
      <diagonal/>
    </border>
    <border>
      <left/>
      <right style="thin">
        <color rgb="FF5A362F"/>
      </right>
      <top style="thin">
        <color rgb="FF5A362F"/>
      </top>
      <bottom style="thin">
        <color rgb="FF5A362F"/>
      </bottom>
      <diagonal/>
    </border>
    <border>
      <left/>
      <right style="thin">
        <color rgb="FF5A362F"/>
      </right>
      <top/>
      <bottom/>
      <diagonal/>
    </border>
    <border>
      <left/>
      <right/>
      <top style="medium">
        <color auto="1"/>
      </top>
      <bottom/>
      <diagonal/>
    </border>
    <border>
      <left style="medium">
        <color rgb="FF5A362F"/>
      </left>
      <right/>
      <top style="medium">
        <color rgb="FF5A362F"/>
      </top>
      <bottom/>
      <diagonal/>
    </border>
    <border>
      <left style="medium">
        <color rgb="FF5A362F"/>
      </left>
      <right/>
      <top/>
      <bottom style="medium">
        <color rgb="FF5A362F"/>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style="thin">
        <color rgb="FF5A362F"/>
      </top>
      <bottom/>
      <diagonal/>
    </border>
    <border>
      <left style="medium">
        <color indexed="64"/>
      </left>
      <right/>
      <top/>
      <bottom style="medium">
        <color rgb="FF5A362F"/>
      </bottom>
      <diagonal/>
    </border>
    <border>
      <left/>
      <right style="medium">
        <color indexed="64"/>
      </right>
      <top/>
      <bottom style="medium">
        <color rgb="FF5A362F"/>
      </bottom>
      <diagonal/>
    </border>
    <border>
      <left/>
      <right style="medium">
        <color indexed="64"/>
      </right>
      <top style="medium">
        <color rgb="FF5A362F"/>
      </top>
      <bottom/>
      <diagonal/>
    </border>
    <border>
      <left/>
      <right style="thin">
        <color rgb="FF5A362F"/>
      </right>
      <top/>
      <bottom style="medium">
        <color indexed="64"/>
      </bottom>
      <diagonal/>
    </border>
    <border>
      <left/>
      <right style="medium">
        <color rgb="FF5A362F"/>
      </right>
      <top style="medium">
        <color indexed="64"/>
      </top>
      <bottom/>
      <diagonal/>
    </border>
    <border>
      <left style="thin">
        <color rgb="FF5A362F"/>
      </left>
      <right/>
      <top style="medium">
        <color rgb="FF5A362F"/>
      </top>
      <bottom style="medium">
        <color rgb="FF5A362F"/>
      </bottom>
      <diagonal/>
    </border>
    <border>
      <left/>
      <right style="thin">
        <color rgb="FF5A362F"/>
      </right>
      <top style="medium">
        <color rgb="FF5A362F"/>
      </top>
      <bottom style="thin">
        <color rgb="FF5A362F"/>
      </bottom>
      <diagonal/>
    </border>
    <border>
      <left style="medium">
        <color rgb="FF5A362F"/>
      </left>
      <right style="medium">
        <color rgb="FF5A362F"/>
      </right>
      <top style="medium">
        <color rgb="FF5A362F"/>
      </top>
      <bottom style="medium">
        <color rgb="FF5A362F"/>
      </bottom>
      <diagonal/>
    </border>
    <border>
      <left style="medium">
        <color rgb="FF5A362F"/>
      </left>
      <right style="medium">
        <color rgb="FF5A362F"/>
      </right>
      <top style="hair">
        <color rgb="FF5A362F"/>
      </top>
      <bottom style="medium">
        <color rgb="FF5A362F"/>
      </bottom>
      <diagonal/>
    </border>
    <border>
      <left/>
      <right/>
      <top/>
      <bottom style="double">
        <color indexed="64"/>
      </bottom>
      <diagonal/>
    </border>
    <border>
      <left style="thin">
        <color rgb="FFC9C9C9"/>
      </left>
      <right style="thin">
        <color rgb="FFC9C9C9"/>
      </right>
      <top style="medium">
        <color rgb="FF5A362F"/>
      </top>
      <bottom style="thin">
        <color rgb="FFC9C9C9"/>
      </bottom>
      <diagonal/>
    </border>
    <border>
      <left style="thin">
        <color rgb="FFC9C9C9"/>
      </left>
      <right style="thin">
        <color rgb="FFC9C9C9"/>
      </right>
      <top style="thin">
        <color rgb="FFC9C9C9"/>
      </top>
      <bottom style="medium">
        <color rgb="FF5A362F"/>
      </bottom>
      <diagonal/>
    </border>
    <border>
      <left style="medium">
        <color rgb="FF5A362F"/>
      </left>
      <right style="thin">
        <color rgb="FFC9C9C9"/>
      </right>
      <top style="medium">
        <color rgb="FF5A362F"/>
      </top>
      <bottom/>
      <diagonal/>
    </border>
    <border>
      <left style="medium">
        <color rgb="FF5A362F"/>
      </left>
      <right style="thin">
        <color rgb="FFC9C9C9"/>
      </right>
      <top/>
      <bottom style="medium">
        <color rgb="FF5A362F"/>
      </bottom>
      <diagonal/>
    </border>
  </borders>
  <cellStyleXfs count="3">
    <xf numFmtId="0" fontId="0" fillId="0" borderId="0"/>
    <xf numFmtId="0" fontId="16" fillId="0" borderId="0"/>
    <xf numFmtId="9" fontId="19" fillId="0" borderId="0" applyFont="0" applyFill="0" applyBorder="0" applyAlignment="0" applyProtection="0"/>
  </cellStyleXfs>
  <cellXfs count="339">
    <xf numFmtId="0" fontId="0" fillId="0" borderId="0" xfId="0"/>
    <xf numFmtId="0" fontId="0" fillId="0" borderId="0" xfId="0" applyAlignment="1">
      <alignment horizontal="left" wrapText="1"/>
    </xf>
    <xf numFmtId="12" fontId="0" fillId="0" borderId="0" xfId="0" applyNumberFormat="1" applyAlignment="1">
      <alignment horizontal="left" wrapText="1"/>
    </xf>
    <xf numFmtId="0" fontId="1" fillId="0" borderId="0" xfId="0" applyFont="1" applyAlignment="1">
      <alignment horizontal="left" wrapText="1"/>
    </xf>
    <xf numFmtId="12" fontId="0" fillId="0" borderId="0" xfId="0" quotePrefix="1" applyNumberFormat="1" applyAlignment="1">
      <alignment horizontal="left" wrapText="1"/>
    </xf>
    <xf numFmtId="0" fontId="0" fillId="3" borderId="0" xfId="0" applyFill="1"/>
    <xf numFmtId="0" fontId="0" fillId="0" borderId="0" xfId="0" applyAlignment="1">
      <alignment wrapText="1"/>
    </xf>
    <xf numFmtId="0" fontId="0" fillId="2" borderId="0" xfId="0" applyFill="1"/>
    <xf numFmtId="0" fontId="0" fillId="3" borderId="0" xfId="0" applyFill="1" applyAlignment="1">
      <alignment wrapText="1"/>
    </xf>
    <xf numFmtId="0" fontId="0" fillId="0" borderId="0" xfId="0" quotePrefix="1" applyAlignment="1">
      <alignment horizontal="right"/>
    </xf>
    <xf numFmtId="0" fontId="4" fillId="3" borderId="0" xfId="0" applyFont="1" applyFill="1"/>
    <xf numFmtId="0" fontId="13" fillId="3" borderId="36" xfId="0" applyFont="1" applyFill="1" applyBorder="1"/>
    <xf numFmtId="0" fontId="4" fillId="3" borderId="52" xfId="0" applyFont="1" applyFill="1" applyBorder="1" applyAlignment="1">
      <alignment horizontal="center"/>
    </xf>
    <xf numFmtId="0" fontId="4" fillId="3" borderId="2" xfId="0" applyFont="1" applyFill="1" applyBorder="1"/>
    <xf numFmtId="0" fontId="4" fillId="3" borderId="52" xfId="0" applyFont="1" applyFill="1" applyBorder="1" applyAlignment="1">
      <alignment horizontal="center" vertical="top" textRotation="180" wrapText="1"/>
    </xf>
    <xf numFmtId="0" fontId="10" fillId="3" borderId="65" xfId="0" applyFont="1" applyFill="1" applyBorder="1" applyAlignment="1">
      <alignment horizontal="center"/>
    </xf>
    <xf numFmtId="0" fontId="10" fillId="3" borderId="66" xfId="0" applyFont="1" applyFill="1" applyBorder="1" applyAlignment="1">
      <alignment horizontal="center"/>
    </xf>
    <xf numFmtId="0" fontId="10" fillId="3" borderId="67" xfId="0" applyFont="1" applyFill="1" applyBorder="1" applyAlignment="1">
      <alignment horizontal="center"/>
    </xf>
    <xf numFmtId="0" fontId="10" fillId="3" borderId="68" xfId="0" applyFont="1" applyFill="1" applyBorder="1" applyAlignment="1">
      <alignment horizontal="center"/>
    </xf>
    <xf numFmtId="0" fontId="10" fillId="3" borderId="69" xfId="0" applyFont="1" applyFill="1" applyBorder="1" applyAlignment="1">
      <alignment horizontal="center"/>
    </xf>
    <xf numFmtId="0" fontId="10" fillId="3" borderId="70" xfId="0" applyFont="1" applyFill="1" applyBorder="1" applyAlignment="1">
      <alignment horizontal="center"/>
    </xf>
    <xf numFmtId="0" fontId="10" fillId="3" borderId="71" xfId="0" applyFont="1" applyFill="1" applyBorder="1" applyAlignment="1">
      <alignment horizontal="center"/>
    </xf>
    <xf numFmtId="0" fontId="10" fillId="3" borderId="72" xfId="0" applyFont="1" applyFill="1" applyBorder="1" applyAlignment="1">
      <alignment horizontal="center"/>
    </xf>
    <xf numFmtId="0" fontId="10" fillId="3" borderId="73" xfId="0" applyFont="1" applyFill="1" applyBorder="1" applyAlignment="1">
      <alignment horizontal="center"/>
    </xf>
    <xf numFmtId="0" fontId="4" fillId="3" borderId="58" xfId="0" applyFont="1" applyFill="1" applyBorder="1" applyAlignment="1">
      <alignment horizontal="center"/>
    </xf>
    <xf numFmtId="0" fontId="10" fillId="3" borderId="77" xfId="0" applyFont="1" applyFill="1" applyBorder="1" applyAlignment="1">
      <alignment horizontal="center"/>
    </xf>
    <xf numFmtId="0" fontId="10" fillId="3" borderId="78" xfId="0" applyFont="1" applyFill="1" applyBorder="1" applyAlignment="1">
      <alignment horizontal="center"/>
    </xf>
    <xf numFmtId="0" fontId="10" fillId="3" borderId="79" xfId="0" applyFont="1" applyFill="1" applyBorder="1" applyAlignment="1">
      <alignment horizontal="center"/>
    </xf>
    <xf numFmtId="0" fontId="4" fillId="6" borderId="0" xfId="0" applyFont="1" applyFill="1"/>
    <xf numFmtId="0" fontId="4" fillId="6" borderId="64" xfId="0" applyFont="1" applyFill="1" applyBorder="1"/>
    <xf numFmtId="0" fontId="4" fillId="6" borderId="18" xfId="0" applyFont="1" applyFill="1" applyBorder="1"/>
    <xf numFmtId="0" fontId="4" fillId="6" borderId="19" xfId="0" applyFont="1" applyFill="1" applyBorder="1"/>
    <xf numFmtId="0" fontId="4" fillId="6" borderId="0" xfId="0" applyFont="1" applyFill="1" applyAlignment="1">
      <alignment vertical="top"/>
    </xf>
    <xf numFmtId="0" fontId="4" fillId="6" borderId="36" xfId="0" applyFont="1" applyFill="1" applyBorder="1"/>
    <xf numFmtId="0" fontId="4" fillId="3" borderId="28" xfId="0" applyFont="1" applyFill="1" applyBorder="1"/>
    <xf numFmtId="0" fontId="0" fillId="6" borderId="0" xfId="0" applyFill="1"/>
    <xf numFmtId="0" fontId="0" fillId="6" borderId="3" xfId="0" applyFill="1" applyBorder="1"/>
    <xf numFmtId="0" fontId="0" fillId="3" borderId="2" xfId="0" applyFill="1" applyBorder="1"/>
    <xf numFmtId="0" fontId="0" fillId="3" borderId="62" xfId="0" applyFill="1" applyBorder="1"/>
    <xf numFmtId="0" fontId="4" fillId="3" borderId="86" xfId="0" applyFont="1" applyFill="1" applyBorder="1"/>
    <xf numFmtId="0" fontId="4" fillId="3" borderId="64" xfId="0" applyFont="1" applyFill="1" applyBorder="1"/>
    <xf numFmtId="0" fontId="4" fillId="3" borderId="59" xfId="0" applyFont="1" applyFill="1" applyBorder="1"/>
    <xf numFmtId="0" fontId="4" fillId="3" borderId="87" xfId="0" applyFont="1" applyFill="1" applyBorder="1"/>
    <xf numFmtId="0" fontId="4" fillId="3" borderId="62" xfId="0" applyFont="1" applyFill="1" applyBorder="1"/>
    <xf numFmtId="0" fontId="4" fillId="3" borderId="3" xfId="0" applyFont="1" applyFill="1" applyBorder="1"/>
    <xf numFmtId="0" fontId="4" fillId="3" borderId="1" xfId="0" applyFont="1" applyFill="1" applyBorder="1"/>
    <xf numFmtId="0" fontId="0" fillId="3" borderId="64" xfId="0" applyFill="1" applyBorder="1"/>
    <xf numFmtId="0" fontId="0" fillId="3" borderId="1" xfId="0" applyFill="1" applyBorder="1"/>
    <xf numFmtId="0" fontId="12" fillId="3" borderId="64" xfId="0" applyFont="1" applyFill="1" applyBorder="1" applyAlignment="1">
      <alignment wrapText="1"/>
    </xf>
    <xf numFmtId="0" fontId="12" fillId="3" borderId="0" xfId="0" applyFont="1" applyFill="1" applyAlignment="1">
      <alignment wrapText="1"/>
    </xf>
    <xf numFmtId="0" fontId="12" fillId="3" borderId="2" xfId="0" applyFont="1" applyFill="1" applyBorder="1" applyAlignment="1">
      <alignment wrapText="1"/>
    </xf>
    <xf numFmtId="0" fontId="4" fillId="9" borderId="0" xfId="0" applyFont="1" applyFill="1"/>
    <xf numFmtId="0" fontId="0" fillId="9" borderId="0" xfId="0" applyFill="1"/>
    <xf numFmtId="0" fontId="0" fillId="2" borderId="0" xfId="0" applyFill="1" applyAlignment="1">
      <alignment horizontal="center"/>
    </xf>
    <xf numFmtId="0" fontId="13" fillId="3" borderId="41" xfId="0" applyFont="1" applyFill="1" applyBorder="1"/>
    <xf numFmtId="0" fontId="13" fillId="3" borderId="40" xfId="0" applyFont="1" applyFill="1" applyBorder="1"/>
    <xf numFmtId="0" fontId="0" fillId="10" borderId="86" xfId="0" applyFill="1" applyBorder="1"/>
    <xf numFmtId="0" fontId="0" fillId="10" borderId="64" xfId="0" applyFill="1" applyBorder="1"/>
    <xf numFmtId="0" fontId="0" fillId="10" borderId="59" xfId="0" applyFill="1" applyBorder="1"/>
    <xf numFmtId="0" fontId="0" fillId="10" borderId="3" xfId="0" applyFill="1" applyBorder="1"/>
    <xf numFmtId="0" fontId="0" fillId="10" borderId="0" xfId="0" applyFill="1"/>
    <xf numFmtId="0" fontId="0" fillId="10" borderId="1" xfId="0" applyFill="1" applyBorder="1"/>
    <xf numFmtId="0" fontId="0" fillId="10" borderId="87" xfId="0" applyFill="1" applyBorder="1"/>
    <xf numFmtId="0" fontId="0" fillId="10" borderId="2" xfId="0" applyFill="1" applyBorder="1"/>
    <xf numFmtId="0" fontId="0" fillId="10" borderId="62" xfId="0" applyFill="1" applyBorder="1"/>
    <xf numFmtId="0" fontId="0" fillId="0" borderId="0" xfId="0" applyAlignment="1">
      <alignment horizontal="center"/>
    </xf>
    <xf numFmtId="0" fontId="0" fillId="10" borderId="0" xfId="0" applyFill="1" applyAlignment="1">
      <alignment wrapText="1"/>
    </xf>
    <xf numFmtId="0" fontId="18" fillId="3" borderId="0" xfId="0" applyFont="1" applyFill="1"/>
    <xf numFmtId="0" fontId="0" fillId="0" borderId="0" xfId="0" quotePrefix="1"/>
    <xf numFmtId="16" fontId="0" fillId="0" borderId="0" xfId="0" quotePrefix="1" applyNumberFormat="1"/>
    <xf numFmtId="0" fontId="0" fillId="6" borderId="0" xfId="0" applyFill="1" applyAlignment="1">
      <alignment wrapText="1"/>
    </xf>
    <xf numFmtId="0" fontId="1" fillId="3" borderId="101" xfId="0" applyFont="1" applyFill="1" applyBorder="1" applyAlignment="1">
      <alignment wrapText="1"/>
    </xf>
    <xf numFmtId="0" fontId="0" fillId="3" borderId="102" xfId="0" applyFill="1" applyBorder="1" applyAlignment="1">
      <alignment wrapText="1"/>
    </xf>
    <xf numFmtId="0" fontId="0" fillId="2" borderId="0" xfId="0" applyFill="1" applyAlignment="1">
      <alignment horizontal="right"/>
    </xf>
    <xf numFmtId="0" fontId="0" fillId="2" borderId="0" xfId="0" applyFill="1" applyAlignment="1">
      <alignment horizontal="left"/>
    </xf>
    <xf numFmtId="0" fontId="0" fillId="6" borderId="86" xfId="0" applyFill="1" applyBorder="1"/>
    <xf numFmtId="0" fontId="0" fillId="6" borderId="64" xfId="0" applyFill="1" applyBorder="1"/>
    <xf numFmtId="165" fontId="0" fillId="0" borderId="0" xfId="0" applyNumberFormat="1"/>
    <xf numFmtId="0" fontId="4" fillId="2" borderId="0" xfId="0" applyFont="1" applyFill="1"/>
    <xf numFmtId="9" fontId="4" fillId="2" borderId="0" xfId="0" applyNumberFormat="1" applyFont="1" applyFill="1"/>
    <xf numFmtId="166" fontId="4" fillId="2" borderId="0" xfId="2" applyNumberFormat="1" applyFont="1" applyFill="1"/>
    <xf numFmtId="0" fontId="0" fillId="2" borderId="0" xfId="0" applyFill="1" applyAlignment="1">
      <alignment wrapText="1"/>
    </xf>
    <xf numFmtId="0" fontId="4" fillId="2" borderId="0" xfId="0" applyFont="1" applyFill="1" applyAlignment="1">
      <alignment wrapText="1"/>
    </xf>
    <xf numFmtId="0" fontId="0" fillId="0" borderId="0" xfId="0" quotePrefix="1" applyAlignment="1">
      <alignment wrapText="1"/>
    </xf>
    <xf numFmtId="0" fontId="4" fillId="2" borderId="103" xfId="0" applyFont="1" applyFill="1" applyBorder="1"/>
    <xf numFmtId="169" fontId="20" fillId="3" borderId="104" xfId="0" applyNumberFormat="1" applyFont="1" applyFill="1" applyBorder="1" applyAlignment="1">
      <alignment horizontal="center"/>
    </xf>
    <xf numFmtId="170" fontId="20" fillId="3" borderId="104" xfId="0" applyNumberFormat="1" applyFont="1" applyFill="1" applyBorder="1" applyAlignment="1">
      <alignment horizontal="center"/>
    </xf>
    <xf numFmtId="0" fontId="4" fillId="10" borderId="62" xfId="0" applyFont="1" applyFill="1" applyBorder="1"/>
    <xf numFmtId="0" fontId="4" fillId="10" borderId="1" xfId="0" applyFont="1" applyFill="1" applyBorder="1"/>
    <xf numFmtId="171" fontId="4" fillId="10" borderId="104" xfId="0" applyNumberFormat="1" applyFont="1" applyFill="1" applyBorder="1" applyAlignment="1">
      <alignment horizontal="center" vertical="center"/>
    </xf>
    <xf numFmtId="0" fontId="10" fillId="10" borderId="105" xfId="0" applyFont="1" applyFill="1" applyBorder="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center"/>
    </xf>
    <xf numFmtId="0" fontId="4" fillId="0" borderId="0" xfId="0" quotePrefix="1" applyFont="1" applyAlignment="1">
      <alignment horizontal="center" vertical="center"/>
    </xf>
    <xf numFmtId="0" fontId="4" fillId="0" borderId="0" xfId="0" applyFont="1" applyAlignment="1">
      <alignment horizontal="left" vertical="center" wrapText="1"/>
    </xf>
    <xf numFmtId="0" fontId="0" fillId="0" borderId="0" xfId="0" applyAlignment="1">
      <alignment horizontal="center" vertical="center"/>
    </xf>
    <xf numFmtId="168" fontId="4" fillId="0" borderId="0" xfId="0" quotePrefix="1" applyNumberFormat="1" applyFont="1" applyAlignment="1">
      <alignment horizontal="center" vertical="center"/>
    </xf>
    <xf numFmtId="0" fontId="4" fillId="0" borderId="0" xfId="0" quotePrefix="1" applyFont="1" applyAlignment="1">
      <alignment horizontal="left" vertical="center"/>
    </xf>
    <xf numFmtId="1" fontId="0" fillId="3" borderId="0" xfId="0" applyNumberFormat="1" applyFill="1"/>
    <xf numFmtId="0" fontId="14" fillId="3" borderId="28" xfId="0" applyFont="1" applyFill="1" applyBorder="1"/>
    <xf numFmtId="0" fontId="14" fillId="3" borderId="28" xfId="0" applyFont="1" applyFill="1" applyBorder="1" applyAlignment="1">
      <alignment horizontal="left" vertical="top"/>
    </xf>
    <xf numFmtId="0" fontId="0" fillId="11" borderId="0" xfId="0" applyFill="1"/>
    <xf numFmtId="0" fontId="0" fillId="11" borderId="1" xfId="0" applyFill="1" applyBorder="1"/>
    <xf numFmtId="0" fontId="0" fillId="11" borderId="2" xfId="0" applyFill="1" applyBorder="1"/>
    <xf numFmtId="0" fontId="0" fillId="11" borderId="62" xfId="0" applyFill="1" applyBorder="1"/>
    <xf numFmtId="0" fontId="0" fillId="2" borderId="0" xfId="0" applyFill="1" applyAlignment="1">
      <alignment horizontal="center"/>
    </xf>
    <xf numFmtId="0" fontId="0" fillId="0" borderId="0" xfId="0" applyAlignment="1">
      <alignment horizontal="center"/>
    </xf>
    <xf numFmtId="0" fontId="7" fillId="3" borderId="6" xfId="0" applyFont="1" applyFill="1" applyBorder="1" applyAlignment="1">
      <alignment horizontal="center" vertical="center"/>
    </xf>
    <xf numFmtId="0" fontId="7" fillId="3" borderId="7" xfId="0" applyFont="1" applyFill="1" applyBorder="1" applyAlignment="1">
      <alignment horizontal="center" vertical="center"/>
    </xf>
    <xf numFmtId="0" fontId="7" fillId="3" borderId="12"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16" xfId="0" applyFont="1" applyFill="1" applyBorder="1" applyAlignment="1">
      <alignment horizontal="center" vertical="center"/>
    </xf>
    <xf numFmtId="0" fontId="7" fillId="8" borderId="6" xfId="0" applyFont="1" applyFill="1" applyBorder="1" applyAlignment="1">
      <alignment horizontal="center" vertical="center"/>
    </xf>
    <xf numFmtId="0" fontId="7" fillId="8" borderId="7" xfId="0" applyFont="1" applyFill="1" applyBorder="1" applyAlignment="1">
      <alignment horizontal="center" vertical="center"/>
    </xf>
    <xf numFmtId="0" fontId="6" fillId="7" borderId="0" xfId="0" applyFont="1" applyFill="1" applyAlignment="1">
      <alignment horizontal="right" vertical="center"/>
    </xf>
    <xf numFmtId="0" fontId="6" fillId="7" borderId="1" xfId="0" applyFont="1" applyFill="1" applyBorder="1" applyAlignment="1">
      <alignment horizontal="right" vertical="center"/>
    </xf>
    <xf numFmtId="0" fontId="6" fillId="5" borderId="0" xfId="0" applyFont="1" applyFill="1" applyAlignment="1">
      <alignment horizontal="right" vertical="center"/>
    </xf>
    <xf numFmtId="0" fontId="6" fillId="5" borderId="1" xfId="0" applyFont="1" applyFill="1" applyBorder="1" applyAlignment="1">
      <alignment horizontal="right" vertical="center"/>
    </xf>
    <xf numFmtId="0" fontId="9" fillId="5" borderId="0" xfId="0" applyFont="1" applyFill="1" applyAlignment="1">
      <alignment horizontal="right" vertical="center"/>
    </xf>
    <xf numFmtId="0" fontId="9" fillId="5" borderId="1" xfId="0" applyFont="1" applyFill="1" applyBorder="1" applyAlignment="1">
      <alignment horizontal="right" vertical="center"/>
    </xf>
    <xf numFmtId="0" fontId="5" fillId="5" borderId="0" xfId="0" applyFont="1" applyFill="1" applyAlignment="1">
      <alignment horizontal="right" vertical="center"/>
    </xf>
    <xf numFmtId="0" fontId="5" fillId="5" borderId="1" xfId="0" applyFont="1" applyFill="1" applyBorder="1" applyAlignment="1">
      <alignment horizontal="right" vertical="center"/>
    </xf>
    <xf numFmtId="0" fontId="7" fillId="3" borderId="6" xfId="0" applyFont="1" applyFill="1" applyBorder="1" applyAlignment="1">
      <alignment horizontal="center" vertical="center" shrinkToFit="1"/>
    </xf>
    <xf numFmtId="0" fontId="7" fillId="3" borderId="7" xfId="0" applyFont="1" applyFill="1" applyBorder="1" applyAlignment="1">
      <alignment horizontal="center" vertical="center" shrinkToFit="1"/>
    </xf>
    <xf numFmtId="0" fontId="10" fillId="3" borderId="8" xfId="0" applyFont="1" applyFill="1" applyBorder="1" applyAlignment="1">
      <alignment horizontal="center" vertical="center" wrapText="1"/>
    </xf>
    <xf numFmtId="0" fontId="10" fillId="3" borderId="9" xfId="0" applyFont="1" applyFill="1" applyBorder="1" applyAlignment="1">
      <alignment horizontal="center" vertical="center" wrapText="1"/>
    </xf>
    <xf numFmtId="0" fontId="10" fillId="3" borderId="3" xfId="0" applyFont="1" applyFill="1" applyBorder="1" applyAlignment="1">
      <alignment horizontal="center" vertical="center" wrapText="1"/>
    </xf>
    <xf numFmtId="0" fontId="10" fillId="3" borderId="0" xfId="0" applyFont="1" applyFill="1" applyAlignment="1">
      <alignment horizontal="center" vertical="center" wrapText="1"/>
    </xf>
    <xf numFmtId="0" fontId="10" fillId="3" borderId="10" xfId="0" applyFont="1" applyFill="1" applyBorder="1" applyAlignment="1">
      <alignment horizontal="center" vertical="center" wrapText="1"/>
    </xf>
    <xf numFmtId="0" fontId="10" fillId="3" borderId="11" xfId="0" applyFont="1" applyFill="1" applyBorder="1" applyAlignment="1">
      <alignment horizontal="center" vertical="center" wrapText="1"/>
    </xf>
    <xf numFmtId="0" fontId="17" fillId="3" borderId="6" xfId="0" applyFont="1" applyFill="1" applyBorder="1" applyAlignment="1">
      <alignment horizontal="center" vertical="center" wrapText="1"/>
    </xf>
    <xf numFmtId="0" fontId="17" fillId="3" borderId="7" xfId="0" applyFont="1" applyFill="1" applyBorder="1" applyAlignment="1">
      <alignment horizontal="center" vertical="center" wrapText="1"/>
    </xf>
    <xf numFmtId="0" fontId="4" fillId="3" borderId="6" xfId="0" applyFont="1" applyFill="1" applyBorder="1" applyAlignment="1">
      <alignment horizontal="center" vertical="center"/>
    </xf>
    <xf numFmtId="0" fontId="4" fillId="3" borderId="7" xfId="0" applyFont="1" applyFill="1" applyBorder="1" applyAlignment="1">
      <alignment horizontal="center" vertical="center"/>
    </xf>
    <xf numFmtId="0" fontId="8" fillId="5" borderId="0" xfId="0" applyFont="1" applyFill="1" applyAlignment="1">
      <alignment horizontal="right" vertical="center"/>
    </xf>
    <xf numFmtId="0" fontId="8" fillId="5" borderId="1" xfId="0" applyFont="1" applyFill="1" applyBorder="1" applyAlignment="1">
      <alignment horizontal="right" vertical="center"/>
    </xf>
    <xf numFmtId="0" fontId="14" fillId="3" borderId="6" xfId="0" applyFont="1" applyFill="1" applyBorder="1" applyAlignment="1">
      <alignment horizontal="center" vertical="center"/>
    </xf>
    <xf numFmtId="0" fontId="14" fillId="3" borderId="7" xfId="0" applyFont="1" applyFill="1" applyBorder="1" applyAlignment="1">
      <alignment horizontal="center" vertical="center"/>
    </xf>
    <xf numFmtId="0" fontId="13" fillId="3" borderId="6" xfId="0" applyFont="1" applyFill="1" applyBorder="1" applyAlignment="1">
      <alignment horizontal="center" vertical="center"/>
    </xf>
    <xf numFmtId="0" fontId="13" fillId="3" borderId="7" xfId="0" applyFont="1" applyFill="1" applyBorder="1" applyAlignment="1">
      <alignment horizontal="center" vertical="center"/>
    </xf>
    <xf numFmtId="165" fontId="7" fillId="3" borderId="6" xfId="0" applyNumberFormat="1" applyFont="1" applyFill="1" applyBorder="1" applyAlignment="1">
      <alignment horizontal="center" vertical="center"/>
    </xf>
    <xf numFmtId="165" fontId="7" fillId="3" borderId="7" xfId="0" applyNumberFormat="1" applyFont="1" applyFill="1" applyBorder="1" applyAlignment="1">
      <alignment horizontal="center" vertical="center"/>
    </xf>
    <xf numFmtId="0" fontId="11" fillId="3" borderId="6" xfId="0" applyFont="1" applyFill="1" applyBorder="1" applyAlignment="1">
      <alignment horizontal="left" vertical="center" wrapText="1"/>
    </xf>
    <xf numFmtId="0" fontId="11" fillId="3" borderId="7" xfId="0" applyFont="1" applyFill="1" applyBorder="1" applyAlignment="1">
      <alignment horizontal="left" vertical="center" wrapText="1"/>
    </xf>
    <xf numFmtId="0" fontId="4" fillId="3" borderId="6" xfId="0" applyFont="1" applyFill="1" applyBorder="1" applyAlignment="1">
      <alignment horizontal="center" vertical="center" shrinkToFit="1"/>
    </xf>
    <xf numFmtId="0" fontId="4" fillId="3" borderId="7" xfId="0" applyFont="1" applyFill="1" applyBorder="1" applyAlignment="1">
      <alignment horizontal="center" vertical="center" shrinkToFit="1"/>
    </xf>
    <xf numFmtId="0" fontId="11" fillId="3" borderId="6" xfId="0" applyFont="1" applyFill="1" applyBorder="1" applyAlignment="1">
      <alignment horizontal="center" vertical="center" wrapText="1"/>
    </xf>
    <xf numFmtId="0" fontId="11" fillId="3" borderId="7" xfId="0" applyFont="1" applyFill="1" applyBorder="1" applyAlignment="1">
      <alignment horizontal="center" vertical="center" wrapText="1"/>
    </xf>
    <xf numFmtId="164" fontId="7" fillId="3" borderId="6" xfId="0" applyNumberFormat="1" applyFont="1" applyFill="1" applyBorder="1" applyAlignment="1">
      <alignment horizontal="center" vertical="center"/>
    </xf>
    <xf numFmtId="164" fontId="7" fillId="3" borderId="7" xfId="0" applyNumberFormat="1" applyFont="1" applyFill="1" applyBorder="1" applyAlignment="1">
      <alignment horizontal="center" vertical="center"/>
    </xf>
    <xf numFmtId="0" fontId="4" fillId="3" borderId="6" xfId="0" quotePrefix="1" applyFont="1" applyFill="1" applyBorder="1" applyAlignment="1">
      <alignment horizontal="center" vertical="center"/>
    </xf>
    <xf numFmtId="0" fontId="6" fillId="5" borderId="0" xfId="0" applyFont="1" applyFill="1" applyAlignment="1">
      <alignment horizontal="right" vertical="center" wrapText="1"/>
    </xf>
    <xf numFmtId="0" fontId="6" fillId="5" borderId="1" xfId="0" applyFont="1" applyFill="1" applyBorder="1" applyAlignment="1">
      <alignment horizontal="right" vertical="center" wrapTex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4"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14" xfId="0" applyFont="1" applyFill="1" applyBorder="1" applyAlignment="1">
      <alignment horizontal="center" vertical="center"/>
    </xf>
    <xf numFmtId="0" fontId="4" fillId="3" borderId="12" xfId="0" applyFont="1" applyFill="1" applyBorder="1" applyAlignment="1">
      <alignment horizontal="center" vertical="center"/>
    </xf>
    <xf numFmtId="165" fontId="7" fillId="3" borderId="12" xfId="0" applyNumberFormat="1" applyFont="1" applyFill="1" applyBorder="1" applyAlignment="1">
      <alignment horizontal="center" vertical="center"/>
    </xf>
    <xf numFmtId="164" fontId="7" fillId="3" borderId="12" xfId="0" applyNumberFormat="1" applyFont="1" applyFill="1" applyBorder="1" applyAlignment="1">
      <alignment horizontal="center" vertical="center"/>
    </xf>
    <xf numFmtId="0" fontId="4" fillId="3" borderId="12" xfId="0" applyFont="1" applyFill="1" applyBorder="1" applyAlignment="1">
      <alignment horizontal="center" vertical="center" shrinkToFit="1"/>
    </xf>
    <xf numFmtId="0" fontId="11" fillId="3" borderId="12" xfId="0" applyFont="1" applyFill="1" applyBorder="1" applyAlignment="1">
      <alignment horizontal="center" vertical="center" wrapText="1"/>
    </xf>
    <xf numFmtId="0" fontId="7" fillId="8" borderId="12" xfId="0" applyFont="1" applyFill="1" applyBorder="1" applyAlignment="1">
      <alignment horizontal="center" vertical="center"/>
    </xf>
    <xf numFmtId="0" fontId="11" fillId="3" borderId="12" xfId="0" applyFont="1" applyFill="1" applyBorder="1" applyAlignment="1">
      <alignment horizontal="left" vertical="center" wrapText="1"/>
    </xf>
    <xf numFmtId="0" fontId="7" fillId="3" borderId="17" xfId="0" applyFont="1" applyFill="1" applyBorder="1" applyAlignment="1">
      <alignment horizontal="center" vertical="center"/>
    </xf>
    <xf numFmtId="0" fontId="7" fillId="3" borderId="12" xfId="0" applyFont="1" applyFill="1" applyBorder="1" applyAlignment="1">
      <alignment horizontal="center" vertical="center" shrinkToFit="1"/>
    </xf>
    <xf numFmtId="0" fontId="10" fillId="3" borderId="13" xfId="0" applyFont="1" applyFill="1" applyBorder="1" applyAlignment="1">
      <alignment horizontal="center" vertical="center" wrapText="1"/>
    </xf>
    <xf numFmtId="0" fontId="10" fillId="3" borderId="1" xfId="0" applyFont="1" applyFill="1" applyBorder="1" applyAlignment="1">
      <alignment horizontal="center" vertical="center" wrapText="1"/>
    </xf>
    <xf numFmtId="0" fontId="10" fillId="3" borderId="14" xfId="0" applyFont="1" applyFill="1" applyBorder="1" applyAlignment="1">
      <alignment horizontal="center" vertical="center" wrapText="1"/>
    </xf>
    <xf numFmtId="0" fontId="17" fillId="3" borderId="12" xfId="0" applyFont="1" applyFill="1" applyBorder="1" applyAlignment="1">
      <alignment horizontal="center" vertical="center" wrapText="1"/>
    </xf>
    <xf numFmtId="0" fontId="4" fillId="3" borderId="88" xfId="0" applyFont="1" applyFill="1" applyBorder="1" applyAlignment="1">
      <alignment horizontal="center"/>
    </xf>
    <xf numFmtId="0" fontId="4" fillId="3" borderId="85" xfId="0" applyFont="1" applyFill="1" applyBorder="1" applyAlignment="1">
      <alignment horizontal="center"/>
    </xf>
    <xf numFmtId="0" fontId="4" fillId="3" borderId="89" xfId="0" applyFont="1" applyFill="1" applyBorder="1" applyAlignment="1">
      <alignment horizontal="center"/>
    </xf>
    <xf numFmtId="0" fontId="4" fillId="3" borderId="19" xfId="0" applyFont="1" applyFill="1" applyBorder="1" applyAlignment="1">
      <alignment horizontal="center"/>
    </xf>
    <xf numFmtId="0" fontId="4" fillId="3" borderId="0" xfId="0" applyFont="1" applyFill="1" applyAlignment="1">
      <alignment horizontal="center"/>
    </xf>
    <xf numFmtId="0" fontId="4" fillId="3" borderId="90" xfId="0" applyFont="1" applyFill="1" applyBorder="1" applyAlignment="1">
      <alignment horizontal="center"/>
    </xf>
    <xf numFmtId="0" fontId="4" fillId="3" borderId="91" xfId="0" applyFont="1" applyFill="1" applyBorder="1" applyAlignment="1">
      <alignment horizontal="center"/>
    </xf>
    <xf numFmtId="0" fontId="4" fillId="3" borderId="18" xfId="0" applyFont="1" applyFill="1" applyBorder="1" applyAlignment="1">
      <alignment horizontal="center"/>
    </xf>
    <xf numFmtId="0" fontId="4" fillId="3" borderId="92" xfId="0" applyFont="1" applyFill="1" applyBorder="1" applyAlignment="1">
      <alignment horizontal="center"/>
    </xf>
    <xf numFmtId="0" fontId="6" fillId="3" borderId="19" xfId="0" applyFont="1" applyFill="1" applyBorder="1" applyAlignment="1">
      <alignment horizontal="center" vertical="center" wrapText="1"/>
    </xf>
    <xf numFmtId="0" fontId="6" fillId="3" borderId="0" xfId="0" applyFont="1" applyFill="1" applyAlignment="1">
      <alignment horizontal="center" vertical="center" wrapText="1"/>
    </xf>
    <xf numFmtId="0" fontId="6" fillId="3" borderId="84" xfId="0" applyFont="1" applyFill="1" applyBorder="1" applyAlignment="1">
      <alignment horizontal="center" vertical="center" wrapText="1"/>
    </xf>
    <xf numFmtId="0" fontId="6" fillId="3" borderId="9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97" xfId="0" applyFont="1" applyFill="1" applyBorder="1" applyAlignment="1">
      <alignment horizontal="center" vertical="center" wrapText="1"/>
    </xf>
    <xf numFmtId="0" fontId="15" fillId="3" borderId="60" xfId="0" applyFont="1" applyFill="1" applyBorder="1" applyAlignment="1">
      <alignment horizontal="center" vertical="center"/>
    </xf>
    <xf numFmtId="0" fontId="15" fillId="3" borderId="64" xfId="0" applyFont="1" applyFill="1" applyBorder="1" applyAlignment="1">
      <alignment horizontal="center" vertical="center"/>
    </xf>
    <xf numFmtId="0" fontId="15" fillId="3" borderId="96" xfId="0" applyFont="1" applyFill="1" applyBorder="1" applyAlignment="1">
      <alignment horizontal="center" vertical="center"/>
    </xf>
    <xf numFmtId="0" fontId="15" fillId="3" borderId="61" xfId="0" applyFont="1" applyFill="1" applyBorder="1" applyAlignment="1">
      <alignment horizontal="center" vertical="center"/>
    </xf>
    <xf numFmtId="0" fontId="15" fillId="3" borderId="2" xfId="0" applyFont="1" applyFill="1" applyBorder="1" applyAlignment="1">
      <alignment horizontal="center" vertical="center"/>
    </xf>
    <xf numFmtId="0" fontId="15" fillId="3" borderId="95" xfId="0" applyFont="1" applyFill="1" applyBorder="1" applyAlignment="1">
      <alignment horizontal="center" vertical="center"/>
    </xf>
    <xf numFmtId="0" fontId="15" fillId="3" borderId="80" xfId="0" applyFont="1" applyFill="1" applyBorder="1" applyAlignment="1">
      <alignment horizontal="center" vertical="center"/>
    </xf>
    <xf numFmtId="0" fontId="15" fillId="3" borderId="74" xfId="0" applyFont="1" applyFill="1" applyBorder="1" applyAlignment="1">
      <alignment horizontal="center" vertical="center"/>
    </xf>
    <xf numFmtId="0" fontId="15" fillId="3" borderId="93" xfId="0" applyFont="1" applyFill="1" applyBorder="1" applyAlignment="1">
      <alignment horizontal="center" vertical="center"/>
    </xf>
    <xf numFmtId="0" fontId="5" fillId="5" borderId="85" xfId="0" applyFont="1" applyFill="1" applyBorder="1" applyAlignment="1">
      <alignment horizontal="right" vertical="center"/>
    </xf>
    <xf numFmtId="0" fontId="5" fillId="5" borderId="98" xfId="0" applyFont="1" applyFill="1" applyBorder="1" applyAlignment="1">
      <alignment horizontal="right" vertical="center"/>
    </xf>
    <xf numFmtId="0" fontId="6" fillId="3" borderId="19" xfId="0" applyFont="1" applyFill="1" applyBorder="1" applyAlignment="1">
      <alignment horizontal="center" vertical="center"/>
    </xf>
    <xf numFmtId="0" fontId="6" fillId="3" borderId="0" xfId="0" applyFont="1" applyFill="1" applyAlignment="1">
      <alignment horizontal="center" vertical="center"/>
    </xf>
    <xf numFmtId="0" fontId="6" fillId="3" borderId="84" xfId="0" applyFont="1" applyFill="1" applyBorder="1" applyAlignment="1">
      <alignment horizontal="center" vertical="center"/>
    </xf>
    <xf numFmtId="0" fontId="6" fillId="3" borderId="94" xfId="0" applyFont="1" applyFill="1" applyBorder="1" applyAlignment="1">
      <alignment horizontal="center" vertical="center"/>
    </xf>
    <xf numFmtId="0" fontId="6" fillId="3" borderId="2" xfId="0" applyFont="1" applyFill="1" applyBorder="1" applyAlignment="1">
      <alignment horizontal="center" vertical="center"/>
    </xf>
    <xf numFmtId="0" fontId="6" fillId="3" borderId="82" xfId="0" applyFont="1" applyFill="1" applyBorder="1" applyAlignment="1">
      <alignment horizontal="center" vertical="center"/>
    </xf>
    <xf numFmtId="0" fontId="14" fillId="10" borderId="87" xfId="0" applyFont="1" applyFill="1" applyBorder="1"/>
    <xf numFmtId="0" fontId="14" fillId="10" borderId="2" xfId="0" applyFont="1" applyFill="1" applyBorder="1"/>
    <xf numFmtId="0" fontId="14" fillId="10" borderId="3" xfId="0" applyFont="1" applyFill="1" applyBorder="1"/>
    <xf numFmtId="0" fontId="14" fillId="10" borderId="0" xfId="0" applyFont="1" applyFill="1"/>
    <xf numFmtId="0" fontId="14" fillId="10" borderId="106" xfId="0" applyFont="1" applyFill="1" applyBorder="1" applyAlignment="1">
      <alignment horizontal="left" vertical="center"/>
    </xf>
    <xf numFmtId="0" fontId="14" fillId="10" borderId="107" xfId="0" applyFont="1" applyFill="1" applyBorder="1" applyAlignment="1">
      <alignment horizontal="left" vertical="center"/>
    </xf>
    <xf numFmtId="0" fontId="4" fillId="10" borderId="105" xfId="0" applyFont="1" applyFill="1" applyBorder="1" applyAlignment="1">
      <alignment horizontal="center"/>
    </xf>
    <xf numFmtId="0" fontId="4" fillId="10" borderId="64" xfId="0" applyFont="1" applyFill="1" applyBorder="1" applyAlignment="1">
      <alignment horizontal="center" vertical="center"/>
    </xf>
    <xf numFmtId="0" fontId="4" fillId="10" borderId="2" xfId="0" applyFont="1" applyFill="1" applyBorder="1" applyAlignment="1">
      <alignment horizontal="center" vertical="center"/>
    </xf>
    <xf numFmtId="0" fontId="4" fillId="10" borderId="59" xfId="0" applyFont="1" applyFill="1" applyBorder="1" applyAlignment="1">
      <alignment horizontal="center" vertical="center"/>
    </xf>
    <xf numFmtId="0" fontId="4" fillId="10" borderId="62" xfId="0" applyFont="1" applyFill="1" applyBorder="1" applyAlignment="1">
      <alignment horizontal="center" vertical="center"/>
    </xf>
    <xf numFmtId="0" fontId="14" fillId="10" borderId="32" xfId="0" applyFont="1" applyFill="1" applyBorder="1" applyAlignment="1">
      <alignment horizontal="center"/>
    </xf>
    <xf numFmtId="0" fontId="14" fillId="10" borderId="20" xfId="0" applyFont="1" applyFill="1" applyBorder="1" applyAlignment="1">
      <alignment horizontal="center"/>
    </xf>
    <xf numFmtId="0" fontId="14" fillId="10" borderId="23" xfId="0" applyFont="1" applyFill="1" applyBorder="1" applyAlignment="1">
      <alignment horizontal="center"/>
    </xf>
    <xf numFmtId="9" fontId="15" fillId="4" borderId="24" xfId="0" quotePrefix="1" applyNumberFormat="1" applyFont="1" applyFill="1" applyBorder="1" applyAlignment="1">
      <alignment horizontal="center" vertical="center"/>
    </xf>
    <xf numFmtId="9" fontId="15" fillId="4" borderId="27" xfId="0" quotePrefix="1" applyNumberFormat="1" applyFont="1" applyFill="1" applyBorder="1" applyAlignment="1">
      <alignment horizontal="center" vertical="center"/>
    </xf>
    <xf numFmtId="9" fontId="15" fillId="4" borderId="28" xfId="0" quotePrefix="1" applyNumberFormat="1" applyFont="1" applyFill="1" applyBorder="1" applyAlignment="1">
      <alignment horizontal="center" vertical="center"/>
    </xf>
    <xf numFmtId="9" fontId="15" fillId="4" borderId="31" xfId="0" quotePrefix="1" applyNumberFormat="1" applyFont="1" applyFill="1" applyBorder="1" applyAlignment="1">
      <alignment horizontal="center" vertical="center"/>
    </xf>
    <xf numFmtId="0" fontId="13" fillId="3" borderId="41" xfId="0" applyFont="1" applyFill="1" applyBorder="1" applyAlignment="1">
      <alignment horizontal="center"/>
    </xf>
    <xf numFmtId="0" fontId="13" fillId="3" borderId="36" xfId="0" applyFont="1" applyFill="1" applyBorder="1" applyAlignment="1">
      <alignment horizontal="center"/>
    </xf>
    <xf numFmtId="0" fontId="13" fillId="3" borderId="39" xfId="0" applyFont="1" applyFill="1" applyBorder="1" applyAlignment="1">
      <alignment horizontal="center"/>
    </xf>
    <xf numFmtId="1" fontId="15" fillId="4" borderId="56" xfId="0" quotePrefix="1" applyNumberFormat="1" applyFont="1" applyFill="1" applyBorder="1" applyAlignment="1">
      <alignment horizontal="center" vertical="center"/>
    </xf>
    <xf numFmtId="1" fontId="15" fillId="4" borderId="58" xfId="0" quotePrefix="1" applyNumberFormat="1" applyFont="1" applyFill="1" applyBorder="1" applyAlignment="1">
      <alignment horizontal="center" vertical="center"/>
    </xf>
    <xf numFmtId="16" fontId="14" fillId="3" borderId="48" xfId="0" quotePrefix="1" applyNumberFormat="1" applyFont="1" applyFill="1" applyBorder="1" applyAlignment="1">
      <alignment horizontal="center"/>
    </xf>
    <xf numFmtId="16" fontId="14" fillId="3" borderId="36" xfId="0" quotePrefix="1" applyNumberFormat="1" applyFont="1" applyFill="1" applyBorder="1" applyAlignment="1">
      <alignment horizontal="center"/>
    </xf>
    <xf numFmtId="16" fontId="14" fillId="3" borderId="39" xfId="0" quotePrefix="1" applyNumberFormat="1" applyFont="1" applyFill="1" applyBorder="1" applyAlignment="1">
      <alignment horizontal="center"/>
    </xf>
    <xf numFmtId="9" fontId="15" fillId="4" borderId="46" xfId="0" quotePrefix="1" applyNumberFormat="1" applyFont="1" applyFill="1" applyBorder="1" applyAlignment="1">
      <alignment horizontal="center" vertical="center"/>
    </xf>
    <xf numFmtId="9" fontId="15" fillId="4" borderId="47" xfId="0" quotePrefix="1" applyNumberFormat="1" applyFont="1" applyFill="1" applyBorder="1" applyAlignment="1">
      <alignment horizontal="center" vertical="center"/>
    </xf>
    <xf numFmtId="0" fontId="13" fillId="3" borderId="35" xfId="0" applyFont="1" applyFill="1" applyBorder="1" applyAlignment="1">
      <alignment horizontal="center"/>
    </xf>
    <xf numFmtId="1" fontId="15" fillId="4" borderId="54" xfId="0" quotePrefix="1" applyNumberFormat="1" applyFont="1" applyFill="1" applyBorder="1" applyAlignment="1">
      <alignment horizontal="center" vertical="center"/>
    </xf>
    <xf numFmtId="0" fontId="4" fillId="3" borderId="33" xfId="0" applyFont="1" applyFill="1" applyBorder="1" applyAlignment="1">
      <alignment horizontal="center" vertical="center"/>
    </xf>
    <xf numFmtId="0" fontId="4" fillId="3" borderId="24" xfId="0" applyFont="1" applyFill="1" applyBorder="1" applyAlignment="1">
      <alignment horizontal="center" vertical="center"/>
    </xf>
    <xf numFmtId="0" fontId="4" fillId="3" borderId="51" xfId="0" applyFont="1" applyFill="1" applyBorder="1" applyAlignment="1">
      <alignment horizontal="center" vertical="center"/>
    </xf>
    <xf numFmtId="0" fontId="4" fillId="3" borderId="43" xfId="0" applyFont="1" applyFill="1" applyBorder="1" applyAlignment="1">
      <alignment horizontal="center" vertical="center"/>
    </xf>
    <xf numFmtId="1" fontId="15" fillId="4" borderId="55" xfId="0" quotePrefix="1" applyNumberFormat="1" applyFont="1" applyFill="1" applyBorder="1" applyAlignment="1">
      <alignment horizontal="center" vertical="center"/>
    </xf>
    <xf numFmtId="1" fontId="15" fillId="4" borderId="56" xfId="0" applyNumberFormat="1" applyFont="1" applyFill="1" applyBorder="1" applyAlignment="1">
      <alignment horizontal="center" vertical="center"/>
    </xf>
    <xf numFmtId="0" fontId="4" fillId="3" borderId="50" xfId="0" applyFont="1" applyFill="1" applyBorder="1" applyAlignment="1">
      <alignment horizontal="center" vertical="center"/>
    </xf>
    <xf numFmtId="0" fontId="4" fillId="3" borderId="42"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34" xfId="0" applyFont="1" applyFill="1" applyBorder="1" applyAlignment="1">
      <alignment horizontal="center" vertical="center"/>
    </xf>
    <xf numFmtId="0" fontId="4" fillId="3" borderId="28" xfId="0" applyFont="1" applyFill="1" applyBorder="1" applyAlignment="1">
      <alignment horizontal="center" vertical="center"/>
    </xf>
    <xf numFmtId="0" fontId="4" fillId="3" borderId="52" xfId="0" applyFont="1" applyFill="1" applyBorder="1" applyAlignment="1">
      <alignment horizontal="center" vertical="center"/>
    </xf>
    <xf numFmtId="0" fontId="4" fillId="3" borderId="44" xfId="0" applyFont="1" applyFill="1" applyBorder="1" applyAlignment="1">
      <alignment horizontal="center" vertical="center"/>
    </xf>
    <xf numFmtId="1" fontId="15" fillId="4" borderId="57" xfId="0" quotePrefix="1" applyNumberFormat="1" applyFont="1" applyFill="1" applyBorder="1" applyAlignment="1">
      <alignment horizontal="center" vertical="center"/>
    </xf>
    <xf numFmtId="1" fontId="15" fillId="4" borderId="58" xfId="0" applyNumberFormat="1" applyFont="1" applyFill="1" applyBorder="1" applyAlignment="1">
      <alignment horizontal="center" vertical="center"/>
    </xf>
    <xf numFmtId="0" fontId="14" fillId="3" borderId="35" xfId="0" applyFont="1" applyFill="1" applyBorder="1" applyAlignment="1">
      <alignment horizontal="center"/>
    </xf>
    <xf numFmtId="0" fontId="14" fillId="3" borderId="36" xfId="0" applyFont="1" applyFill="1" applyBorder="1" applyAlignment="1">
      <alignment horizontal="center"/>
    </xf>
    <xf numFmtId="0" fontId="14" fillId="3" borderId="48" xfId="0" applyFont="1" applyFill="1" applyBorder="1" applyAlignment="1">
      <alignment horizontal="center"/>
    </xf>
    <xf numFmtId="0" fontId="14" fillId="3" borderId="49" xfId="0" applyFont="1" applyFill="1" applyBorder="1" applyAlignment="1">
      <alignment horizontal="center"/>
    </xf>
    <xf numFmtId="1" fontId="15" fillId="4" borderId="53" xfId="0" quotePrefix="1" applyNumberFormat="1" applyFont="1" applyFill="1" applyBorder="1" applyAlignment="1">
      <alignment horizontal="center" vertical="center"/>
    </xf>
    <xf numFmtId="1" fontId="15" fillId="4" borderId="54" xfId="0" applyNumberFormat="1" applyFont="1" applyFill="1" applyBorder="1" applyAlignment="1">
      <alignment horizontal="center" vertical="center"/>
    </xf>
    <xf numFmtId="0" fontId="14" fillId="3" borderId="36" xfId="0" quotePrefix="1" applyFont="1" applyFill="1" applyBorder="1" applyAlignment="1">
      <alignment horizontal="center"/>
    </xf>
    <xf numFmtId="16" fontId="14" fillId="3" borderId="49" xfId="0" quotePrefix="1" applyNumberFormat="1" applyFont="1" applyFill="1" applyBorder="1" applyAlignment="1">
      <alignment horizontal="center"/>
    </xf>
    <xf numFmtId="0" fontId="14" fillId="3" borderId="48" xfId="0" quotePrefix="1" applyFont="1" applyFill="1" applyBorder="1" applyAlignment="1">
      <alignment horizontal="center"/>
    </xf>
    <xf numFmtId="0" fontId="14" fillId="3" borderId="35" xfId="0" applyFont="1" applyFill="1" applyBorder="1" applyAlignment="1">
      <alignment horizontal="right"/>
    </xf>
    <xf numFmtId="0" fontId="14" fillId="3" borderId="36" xfId="0" applyFont="1" applyFill="1" applyBorder="1" applyAlignment="1">
      <alignment horizontal="right"/>
    </xf>
    <xf numFmtId="0" fontId="14" fillId="3" borderId="40" xfId="0" applyFont="1" applyFill="1" applyBorder="1" applyAlignment="1">
      <alignment horizontal="right"/>
    </xf>
    <xf numFmtId="0" fontId="4" fillId="3" borderId="41" xfId="0" applyFont="1" applyFill="1" applyBorder="1" applyAlignment="1">
      <alignment horizontal="center"/>
    </xf>
    <xf numFmtId="0" fontId="4" fillId="3" borderId="36" xfId="0" applyFont="1" applyFill="1" applyBorder="1" applyAlignment="1">
      <alignment horizontal="center"/>
    </xf>
    <xf numFmtId="0" fontId="4" fillId="3" borderId="39" xfId="0" applyFont="1" applyFill="1" applyBorder="1" applyAlignment="1">
      <alignment horizontal="center"/>
    </xf>
    <xf numFmtId="168" fontId="4" fillId="3" borderId="41" xfId="0" applyNumberFormat="1" applyFont="1" applyFill="1" applyBorder="1" applyAlignment="1">
      <alignment horizontal="center"/>
    </xf>
    <xf numFmtId="168" fontId="4" fillId="3" borderId="36" xfId="0" applyNumberFormat="1" applyFont="1" applyFill="1" applyBorder="1" applyAlignment="1">
      <alignment horizontal="center"/>
    </xf>
    <xf numFmtId="167" fontId="4" fillId="3" borderId="99" xfId="0" applyNumberFormat="1" applyFont="1" applyFill="1" applyBorder="1" applyAlignment="1">
      <alignment horizontal="center"/>
    </xf>
    <xf numFmtId="167" fontId="4" fillId="3" borderId="36" xfId="0" applyNumberFormat="1" applyFont="1" applyFill="1" applyBorder="1" applyAlignment="1">
      <alignment horizontal="center"/>
    </xf>
    <xf numFmtId="167" fontId="4" fillId="3" borderId="39" xfId="0" applyNumberFormat="1" applyFont="1" applyFill="1" applyBorder="1" applyAlignment="1">
      <alignment horizontal="center"/>
    </xf>
    <xf numFmtId="0" fontId="14" fillId="3" borderId="80" xfId="0" applyFont="1" applyFill="1" applyBorder="1" applyAlignment="1">
      <alignment horizontal="center" vertical="top"/>
    </xf>
    <xf numFmtId="0" fontId="14" fillId="3" borderId="74" xfId="0" applyFont="1" applyFill="1" applyBorder="1" applyAlignment="1">
      <alignment horizontal="center" vertical="top"/>
    </xf>
    <xf numFmtId="0" fontId="14" fillId="3" borderId="81" xfId="0" applyFont="1" applyFill="1" applyBorder="1" applyAlignment="1">
      <alignment horizontal="center" vertical="top"/>
    </xf>
    <xf numFmtId="0" fontId="13" fillId="3" borderId="61" xfId="0" applyFont="1" applyFill="1" applyBorder="1" applyAlignment="1">
      <alignment horizontal="center"/>
    </xf>
    <xf numFmtId="0" fontId="13" fillId="3" borderId="2" xfId="0" applyFont="1" applyFill="1" applyBorder="1" applyAlignment="1">
      <alignment horizontal="center"/>
    </xf>
    <xf numFmtId="0" fontId="13" fillId="3" borderId="82" xfId="0" applyFont="1" applyFill="1" applyBorder="1" applyAlignment="1">
      <alignment horizontal="center"/>
    </xf>
    <xf numFmtId="0" fontId="4" fillId="3" borderId="35" xfId="0" applyFont="1" applyFill="1" applyBorder="1" applyAlignment="1">
      <alignment horizontal="center" vertical="top" wrapText="1"/>
    </xf>
    <xf numFmtId="0" fontId="4" fillId="3" borderId="36" xfId="0" applyFont="1" applyFill="1" applyBorder="1" applyAlignment="1">
      <alignment horizontal="center" vertical="top" wrapText="1"/>
    </xf>
    <xf numFmtId="0" fontId="4" fillId="3" borderId="37" xfId="0" applyFont="1" applyFill="1" applyBorder="1" applyAlignment="1">
      <alignment horizontal="center" vertical="top" wrapText="1"/>
    </xf>
    <xf numFmtId="0" fontId="4" fillId="3" borderId="38" xfId="0" applyFont="1" applyFill="1" applyBorder="1" applyAlignment="1">
      <alignment horizontal="center" vertical="top" wrapText="1"/>
    </xf>
    <xf numFmtId="0" fontId="4" fillId="3" borderId="39" xfId="0" applyFont="1" applyFill="1" applyBorder="1" applyAlignment="1">
      <alignment horizontal="center" vertical="top" wrapText="1"/>
    </xf>
    <xf numFmtId="0" fontId="4" fillId="3" borderId="24" xfId="0" applyFont="1" applyFill="1" applyBorder="1" applyAlignment="1">
      <alignment horizontal="center" vertical="top"/>
    </xf>
    <xf numFmtId="0" fontId="4" fillId="3" borderId="25" xfId="0" applyFont="1" applyFill="1" applyBorder="1" applyAlignment="1">
      <alignment horizontal="center" vertical="top"/>
    </xf>
    <xf numFmtId="0" fontId="4" fillId="3" borderId="26" xfId="0" applyFont="1" applyFill="1" applyBorder="1" applyAlignment="1">
      <alignment horizontal="center" vertical="top"/>
    </xf>
    <xf numFmtId="0" fontId="4" fillId="3" borderId="27" xfId="0" applyFont="1" applyFill="1" applyBorder="1" applyAlignment="1">
      <alignment horizontal="center" vertical="top"/>
    </xf>
    <xf numFmtId="0" fontId="4" fillId="3" borderId="28" xfId="0" applyFont="1" applyFill="1" applyBorder="1" applyAlignment="1">
      <alignment horizontal="center" vertical="top"/>
    </xf>
    <xf numFmtId="0" fontId="4" fillId="3" borderId="29" xfId="0" applyFont="1" applyFill="1" applyBorder="1" applyAlignment="1">
      <alignment horizontal="center" vertical="top"/>
    </xf>
    <xf numFmtId="0" fontId="4" fillId="3" borderId="30" xfId="0" applyFont="1" applyFill="1" applyBorder="1" applyAlignment="1">
      <alignment horizontal="center" vertical="top"/>
    </xf>
    <xf numFmtId="0" fontId="4" fillId="3" borderId="31" xfId="0" applyFont="1" applyFill="1" applyBorder="1" applyAlignment="1">
      <alignment horizontal="center" vertical="top"/>
    </xf>
    <xf numFmtId="0" fontId="13" fillId="3" borderId="0" xfId="0" applyFont="1" applyFill="1" applyAlignment="1">
      <alignment horizontal="center"/>
    </xf>
    <xf numFmtId="0" fontId="4" fillId="3" borderId="20" xfId="0" applyFont="1" applyFill="1" applyBorder="1" applyAlignment="1">
      <alignment horizontal="center" vertical="top" wrapText="1"/>
    </xf>
    <xf numFmtId="0" fontId="4" fillId="3" borderId="21" xfId="0" applyFont="1" applyFill="1" applyBorder="1" applyAlignment="1">
      <alignment horizontal="center" vertical="top" wrapText="1"/>
    </xf>
    <xf numFmtId="0" fontId="4" fillId="3" borderId="22" xfId="0" applyFont="1" applyFill="1" applyBorder="1" applyAlignment="1">
      <alignment horizontal="center" vertical="top" wrapText="1"/>
    </xf>
    <xf numFmtId="0" fontId="4" fillId="3" borderId="23" xfId="0" applyFont="1" applyFill="1" applyBorder="1" applyAlignment="1">
      <alignment horizontal="center" vertical="top" wrapText="1"/>
    </xf>
    <xf numFmtId="0" fontId="4" fillId="3" borderId="33" xfId="0" applyFont="1" applyFill="1" applyBorder="1" applyAlignment="1">
      <alignment horizontal="center"/>
    </xf>
    <xf numFmtId="0" fontId="4" fillId="3" borderId="27" xfId="0" applyFont="1" applyFill="1" applyBorder="1" applyAlignment="1">
      <alignment horizontal="center"/>
    </xf>
    <xf numFmtId="0" fontId="4" fillId="3" borderId="34" xfId="0" applyFont="1" applyFill="1" applyBorder="1" applyAlignment="1">
      <alignment horizontal="center"/>
    </xf>
    <xf numFmtId="0" fontId="4" fillId="3" borderId="31" xfId="0" applyFont="1" applyFill="1" applyBorder="1" applyAlignment="1">
      <alignment horizontal="center"/>
    </xf>
    <xf numFmtId="0" fontId="14" fillId="3" borderId="33" xfId="0" applyFont="1" applyFill="1" applyBorder="1" applyAlignment="1">
      <alignment horizontal="left" vertical="center" wrapText="1"/>
    </xf>
    <xf numFmtId="0" fontId="14" fillId="3" borderId="24" xfId="0" applyFont="1" applyFill="1" applyBorder="1" applyAlignment="1">
      <alignment horizontal="left" vertical="center" wrapText="1"/>
    </xf>
    <xf numFmtId="0" fontId="14" fillId="3" borderId="34" xfId="0" applyFont="1" applyFill="1" applyBorder="1" applyAlignment="1">
      <alignment horizontal="left" vertical="center" wrapText="1"/>
    </xf>
    <xf numFmtId="0" fontId="14" fillId="3" borderId="28" xfId="0" applyFont="1" applyFill="1" applyBorder="1" applyAlignment="1">
      <alignment horizontal="left" vertical="center" wrapText="1"/>
    </xf>
    <xf numFmtId="0" fontId="14" fillId="3" borderId="28" xfId="0" applyFont="1" applyFill="1" applyBorder="1" applyAlignment="1">
      <alignment horizontal="left" vertical="top"/>
    </xf>
    <xf numFmtId="0" fontId="4" fillId="3" borderId="32" xfId="0" applyFont="1" applyFill="1" applyBorder="1" applyAlignment="1">
      <alignment horizontal="center"/>
    </xf>
    <xf numFmtId="0" fontId="4" fillId="3" borderId="23" xfId="0" applyFont="1" applyFill="1" applyBorder="1" applyAlignment="1">
      <alignment horizontal="center"/>
    </xf>
    <xf numFmtId="0" fontId="14" fillId="3" borderId="32" xfId="0" applyFont="1" applyFill="1" applyBorder="1" applyAlignment="1">
      <alignment horizontal="left" vertical="center" wrapText="1"/>
    </xf>
    <xf numFmtId="0" fontId="14" fillId="3" borderId="20" xfId="0" applyFont="1" applyFill="1" applyBorder="1" applyAlignment="1">
      <alignment horizontal="left" vertical="center" wrapText="1"/>
    </xf>
    <xf numFmtId="1" fontId="15" fillId="4" borderId="51" xfId="0" quotePrefix="1" applyNumberFormat="1" applyFont="1" applyFill="1" applyBorder="1" applyAlignment="1">
      <alignment horizontal="center" vertical="center"/>
    </xf>
    <xf numFmtId="1" fontId="15" fillId="4" borderId="24" xfId="0" quotePrefix="1" applyNumberFormat="1" applyFont="1" applyFill="1" applyBorder="1" applyAlignment="1">
      <alignment horizontal="center" vertical="center"/>
    </xf>
    <xf numFmtId="1" fontId="15" fillId="4" borderId="83" xfId="0" quotePrefix="1" applyNumberFormat="1" applyFont="1" applyFill="1" applyBorder="1" applyAlignment="1">
      <alignment horizontal="center" vertical="center"/>
    </xf>
    <xf numFmtId="1" fontId="15" fillId="4" borderId="52" xfId="0" quotePrefix="1" applyNumberFormat="1" applyFont="1" applyFill="1" applyBorder="1" applyAlignment="1">
      <alignment horizontal="center" vertical="center"/>
    </xf>
    <xf numFmtId="1" fontId="15" fillId="4" borderId="28" xfId="0" quotePrefix="1" applyNumberFormat="1" applyFont="1" applyFill="1" applyBorder="1" applyAlignment="1">
      <alignment horizontal="center" vertical="center"/>
    </xf>
    <xf numFmtId="1" fontId="15" fillId="4" borderId="63" xfId="0" quotePrefix="1" applyNumberFormat="1" applyFont="1" applyFill="1" applyBorder="1" applyAlignment="1">
      <alignment horizontal="center" vertical="center"/>
    </xf>
    <xf numFmtId="0" fontId="14" fillId="3" borderId="49" xfId="0" quotePrefix="1" applyFont="1" applyFill="1" applyBorder="1" applyAlignment="1">
      <alignment horizontal="center"/>
    </xf>
    <xf numFmtId="1" fontId="15" fillId="4" borderId="50" xfId="0" quotePrefix="1" applyNumberFormat="1" applyFont="1" applyFill="1" applyBorder="1" applyAlignment="1">
      <alignment horizontal="center" vertical="center"/>
    </xf>
    <xf numFmtId="1" fontId="15" fillId="4" borderId="20" xfId="0" quotePrefix="1" applyNumberFormat="1" applyFont="1" applyFill="1" applyBorder="1" applyAlignment="1">
      <alignment horizontal="center" vertical="center"/>
    </xf>
    <xf numFmtId="1" fontId="15" fillId="4" borderId="100" xfId="0" quotePrefix="1" applyNumberFormat="1" applyFont="1" applyFill="1" applyBorder="1" applyAlignment="1">
      <alignment horizontal="center" vertical="center"/>
    </xf>
    <xf numFmtId="0" fontId="14" fillId="3" borderId="28" xfId="0" applyFont="1" applyFill="1" applyBorder="1" applyAlignment="1">
      <alignment horizontal="left"/>
    </xf>
    <xf numFmtId="0" fontId="4" fillId="3" borderId="52" xfId="0" applyFont="1" applyFill="1" applyBorder="1" applyAlignment="1">
      <alignment horizontal="center" vertical="top" wrapText="1"/>
    </xf>
    <xf numFmtId="0" fontId="4" fillId="3" borderId="63" xfId="0" applyFont="1" applyFill="1" applyBorder="1" applyAlignment="1">
      <alignment horizontal="center" vertical="top" wrapText="1"/>
    </xf>
    <xf numFmtId="2" fontId="10" fillId="3" borderId="35" xfId="0" applyNumberFormat="1" applyFont="1" applyFill="1" applyBorder="1" applyAlignment="1">
      <alignment horizontal="center" shrinkToFit="1"/>
    </xf>
    <xf numFmtId="2" fontId="10" fillId="3" borderId="75" xfId="0" applyNumberFormat="1" applyFont="1" applyFill="1" applyBorder="1" applyAlignment="1">
      <alignment horizontal="center" shrinkToFit="1"/>
    </xf>
    <xf numFmtId="2" fontId="10" fillId="3" borderId="76" xfId="0" applyNumberFormat="1" applyFont="1" applyFill="1" applyBorder="1" applyAlignment="1">
      <alignment horizontal="center" shrinkToFit="1"/>
    </xf>
    <xf numFmtId="0" fontId="14" fillId="3" borderId="51" xfId="0" applyFont="1" applyFill="1" applyBorder="1" applyAlignment="1">
      <alignment horizontal="center"/>
    </xf>
    <xf numFmtId="0" fontId="14" fillId="3" borderId="24" xfId="0" applyFont="1" applyFill="1" applyBorder="1" applyAlignment="1">
      <alignment horizontal="center"/>
    </xf>
    <xf numFmtId="0" fontId="14" fillId="3" borderId="83" xfId="0" applyFont="1" applyFill="1" applyBorder="1" applyAlignment="1">
      <alignment horizontal="center"/>
    </xf>
    <xf numFmtId="0" fontId="14" fillId="3" borderId="63" xfId="0" applyFont="1" applyFill="1" applyBorder="1" applyAlignment="1">
      <alignment horizontal="left"/>
    </xf>
    <xf numFmtId="2" fontId="10" fillId="3" borderId="39" xfId="0" applyNumberFormat="1" applyFont="1" applyFill="1" applyBorder="1" applyAlignment="1">
      <alignment horizontal="center" shrinkToFit="1"/>
    </xf>
    <xf numFmtId="0" fontId="14" fillId="3" borderId="31" xfId="0" applyFont="1" applyFill="1" applyBorder="1" applyAlignment="1">
      <alignment horizontal="left"/>
    </xf>
    <xf numFmtId="0" fontId="14" fillId="3" borderId="36" xfId="0" applyFont="1" applyFill="1" applyBorder="1" applyAlignment="1">
      <alignment horizontal="left"/>
    </xf>
    <xf numFmtId="0" fontId="14" fillId="3" borderId="39" xfId="0" applyFont="1" applyFill="1" applyBorder="1" applyAlignment="1">
      <alignment horizontal="left"/>
    </xf>
    <xf numFmtId="2" fontId="14" fillId="3" borderId="36" xfId="0" applyNumberFormat="1" applyFont="1" applyFill="1" applyBorder="1" applyAlignment="1">
      <alignment horizontal="left"/>
    </xf>
    <xf numFmtId="9" fontId="15" fillId="4" borderId="51" xfId="0" quotePrefix="1" applyNumberFormat="1" applyFont="1" applyFill="1" applyBorder="1" applyAlignment="1">
      <alignment horizontal="center" vertical="center"/>
    </xf>
    <xf numFmtId="0" fontId="14" fillId="3" borderId="2" xfId="0" applyFont="1" applyFill="1" applyBorder="1" applyAlignment="1">
      <alignment horizontal="left"/>
    </xf>
    <xf numFmtId="9" fontId="15" fillId="4" borderId="52" xfId="0" quotePrefix="1" applyNumberFormat="1" applyFont="1" applyFill="1" applyBorder="1" applyAlignment="1">
      <alignment horizontal="center" vertical="center"/>
    </xf>
    <xf numFmtId="16" fontId="14" fillId="3" borderId="40" xfId="0" quotePrefix="1" applyNumberFormat="1" applyFont="1" applyFill="1" applyBorder="1" applyAlignment="1">
      <alignment horizontal="center"/>
    </xf>
    <xf numFmtId="9" fontId="15" fillId="4" borderId="50" xfId="0" quotePrefix="1" applyNumberFormat="1" applyFont="1" applyFill="1" applyBorder="1" applyAlignment="1">
      <alignment horizontal="center" vertical="center"/>
    </xf>
    <xf numFmtId="9" fontId="15" fillId="4" borderId="20" xfId="0" quotePrefix="1" applyNumberFormat="1" applyFont="1" applyFill="1" applyBorder="1" applyAlignment="1">
      <alignment horizontal="center" vertical="center"/>
    </xf>
    <xf numFmtId="9" fontId="15" fillId="4" borderId="23" xfId="0" quotePrefix="1" applyNumberFormat="1" applyFont="1" applyFill="1" applyBorder="1" applyAlignment="1">
      <alignment horizontal="center" vertical="center"/>
    </xf>
    <xf numFmtId="0" fontId="4" fillId="2" borderId="0" xfId="0" applyFont="1" applyFill="1" applyAlignment="1">
      <alignment horizontal="center"/>
    </xf>
  </cellXfs>
  <cellStyles count="3">
    <cellStyle name="Normal" xfId="0" builtinId="0"/>
    <cellStyle name="Normal 2" xfId="1" xr:uid="{00000000-0005-0000-0000-000001000000}"/>
    <cellStyle name="Percent" xfId="2" builtinId="5"/>
  </cellStyles>
  <dxfs count="400">
    <dxf>
      <numFmt numFmtId="0" formatCode="General"/>
      <fill>
        <patternFill patternType="none">
          <fgColor indexed="64"/>
          <bgColor indexed="65"/>
        </patternFill>
      </fill>
      <alignment horizontal="left" vertical="center" textRotation="0" wrapText="1" indent="0" justifyLastLine="0" shrinkToFit="0" readingOrder="0"/>
    </dxf>
    <dxf>
      <fill>
        <patternFill>
          <bgColor rgb="FFD9BBB5"/>
        </patternFill>
      </fill>
    </dxf>
    <dxf>
      <fill>
        <patternFill>
          <bgColor rgb="FFD9BBB5"/>
        </patternFill>
      </fill>
    </dxf>
    <dxf>
      <fill>
        <patternFill>
          <bgColor theme="7" tint="0.7999816888943144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font>
        <color theme="0" tint="-4.9989318521683403E-2"/>
      </font>
      <fill>
        <patternFill>
          <fgColor indexed="64"/>
          <bgColor theme="0" tint="-4.9989318521683403E-2"/>
        </patternFill>
      </fill>
    </dxf>
    <dxf>
      <numFmt numFmtId="172" formatCode="#\ ???/???"/>
    </dxf>
    <dxf>
      <numFmt numFmtId="172" formatCode="#\ ???/???"/>
    </dxf>
    <dxf>
      <numFmt numFmtId="172" formatCode="#\ ???/???"/>
    </dxf>
    <dxf>
      <numFmt numFmtId="172" formatCode="#\ ???/???"/>
    </dxf>
    <dxf>
      <fill>
        <patternFill>
          <bgColor theme="6"/>
        </patternFill>
      </fill>
    </dxf>
    <dxf>
      <fill>
        <patternFill>
          <bgColor rgb="FFD9BBB5"/>
        </patternFill>
      </fill>
    </dxf>
    <dxf>
      <font>
        <b/>
        <i val="0"/>
      </font>
    </dxf>
    <dxf>
      <font>
        <strike/>
        <color rgb="FFC9C9C9"/>
      </font>
    </dxf>
    <dxf>
      <font>
        <color rgb="FF9C6500"/>
      </font>
      <fill>
        <patternFill>
          <bgColor rgb="FFFFEB9C"/>
        </patternFill>
      </fill>
    </dxf>
    <dxf>
      <font>
        <color rgb="FF9C0006"/>
      </font>
      <fill>
        <patternFill>
          <bgColor rgb="FFFFC7CE"/>
        </patternFill>
      </fill>
    </dxf>
    <dxf>
      <font>
        <color rgb="FFF2F2F2"/>
      </font>
      <fill>
        <patternFill>
          <bgColor rgb="FFC00000"/>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theme="0"/>
      </font>
      <fill>
        <patternFill>
          <bgColor rgb="FFC00000"/>
        </patternFill>
      </fill>
    </dxf>
    <dxf>
      <font>
        <color rgb="FF5A362F"/>
      </font>
      <fill>
        <patternFill>
          <bgColor theme="7" tint="0.59996337778862885"/>
        </patternFill>
      </fill>
    </dxf>
    <dxf>
      <font>
        <color theme="0"/>
      </font>
      <fill>
        <patternFill>
          <bgColor rgb="FF00B050"/>
        </patternFill>
      </fill>
    </dxf>
    <dxf>
      <fill>
        <patternFill>
          <bgColor rgb="FFFF6161"/>
        </patternFill>
      </fill>
    </dxf>
    <dxf>
      <font>
        <color theme="1" tint="0.14996795556505021"/>
      </font>
      <fill>
        <patternFill>
          <bgColor theme="0" tint="-0.14996795556505021"/>
        </patternFill>
      </fill>
    </dxf>
    <dxf>
      <font>
        <color rgb="FF5A362F"/>
      </font>
      <fill>
        <patternFill>
          <bgColor theme="7" tint="0.39994506668294322"/>
        </patternFill>
      </fill>
    </dxf>
    <dxf>
      <font>
        <color theme="1" tint="0.34998626667073579"/>
      </font>
      <fill>
        <patternFill>
          <bgColor theme="7" tint="0.39994506668294322"/>
        </patternFill>
      </fill>
    </dxf>
    <dxf>
      <font>
        <color theme="1"/>
      </font>
      <fill>
        <patternFill>
          <bgColor theme="9" tint="0.59996337778862885"/>
        </patternFill>
      </fill>
    </dxf>
    <dxf>
      <font>
        <color theme="0" tint="-0.34998626667073579"/>
      </font>
      <fill>
        <patternFill>
          <bgColor theme="1" tint="0.24994659260841701"/>
        </patternFill>
      </fill>
    </dxf>
    <dxf>
      <font>
        <color theme="0"/>
      </font>
      <fill>
        <patternFill>
          <bgColor rgb="FFDEC8EE"/>
        </patternFill>
      </fill>
    </dxf>
    <dxf>
      <font>
        <color theme="0" tint="-0.24994659260841701"/>
      </font>
      <fill>
        <patternFill>
          <bgColor rgb="FF7030A0"/>
        </patternFill>
      </fill>
    </dxf>
    <dxf>
      <font>
        <color rgb="FF00B0F0"/>
      </font>
      <fill>
        <patternFill patternType="gray0625">
          <fgColor rgb="FFBDD6D9"/>
          <bgColor rgb="FFE7F0F1"/>
        </patternFill>
      </fill>
    </dxf>
    <dxf>
      <font>
        <color theme="7" tint="0.79998168889431442"/>
      </font>
      <fill>
        <patternFill patternType="gray0625">
          <fgColor theme="7" tint="0.79998168889431442"/>
          <bgColor theme="2" tint="-9.9917600024414813E-2"/>
        </patternFill>
      </fill>
    </dxf>
    <dxf>
      <font>
        <color rgb="FF7030A0"/>
      </font>
      <fill>
        <patternFill patternType="lightTrellis">
          <fgColor rgb="FFCDACE6"/>
          <bgColor rgb="FFA66BD3"/>
        </patternFill>
      </fill>
    </dxf>
    <dxf>
      <font>
        <color rgb="FF006100"/>
      </font>
      <fill>
        <patternFill>
          <bgColor rgb="FFC6EFCE"/>
        </patternFill>
      </fill>
    </dxf>
    <dxf>
      <fill>
        <patternFill>
          <bgColor theme="6"/>
        </patternFill>
      </fill>
    </dxf>
    <dxf>
      <fill>
        <patternFill>
          <bgColor theme="6"/>
        </patternFill>
      </fill>
    </dxf>
    <dxf>
      <fill>
        <patternFill>
          <bgColor theme="6"/>
        </patternFill>
      </fill>
    </dxf>
    <dxf>
      <fill>
        <patternFill>
          <bgColor theme="6"/>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6"/>
        </patternFill>
      </fill>
    </dxf>
    <dxf>
      <fill>
        <patternFill>
          <bgColor rgb="FFD9BBB5"/>
        </patternFill>
      </fill>
    </dxf>
    <dxf>
      <fill>
        <patternFill>
          <bgColor rgb="FFD9BBB5"/>
        </patternFill>
      </fill>
    </dxf>
    <dxf>
      <fill>
        <patternFill>
          <bgColor rgb="FFD9BBB5"/>
        </patternFill>
      </fill>
    </dxf>
    <dxf>
      <font>
        <color rgb="FFC9C9C9"/>
      </font>
      <fill>
        <patternFill>
          <bgColor rgb="FFF2F2F2"/>
        </patternFill>
      </fill>
    </dxf>
    <dxf>
      <font>
        <color rgb="FFC9C9C9"/>
      </font>
      <fill>
        <patternFill>
          <bgColor rgb="FFF2F2F2"/>
        </patternFill>
      </fill>
    </dxf>
    <dxf>
      <font>
        <color theme="5" tint="-0.24994659260841701"/>
      </font>
      <fill>
        <patternFill patternType="solid">
          <fgColor theme="4" tint="0.39988402966399123"/>
          <bgColor theme="7" tint="0.79998168889431442"/>
        </patternFill>
      </fill>
    </dxf>
    <dxf>
      <font>
        <color rgb="FF006100"/>
      </font>
      <fill>
        <patternFill>
          <bgColor rgb="FFC6EFCE"/>
        </patternFill>
      </fill>
    </dxf>
    <dxf>
      <font>
        <color rgb="FFC9C9C9"/>
      </font>
      <fill>
        <patternFill>
          <bgColor rgb="FFF2F2F2"/>
        </patternFill>
      </fill>
    </dxf>
    <dxf>
      <font>
        <color theme="0" tint="-4.9989318521683403E-2"/>
      </font>
      <fill>
        <patternFill>
          <bgColor theme="0" tint="-4.9989318521683403E-2"/>
        </patternFill>
      </fill>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border outline="0">
        <top style="thick">
          <color theme="4"/>
        </top>
      </border>
    </dxf>
    <dxf>
      <alignment horizontal="general" vertical="bottom" textRotation="0" wrapText="1" indent="0" justifyLastLine="0" shrinkToFit="0" readingOrder="0"/>
    </dxf>
    <dxf>
      <numFmt numFmtId="0" formatCode="General"/>
      <alignment horizontal="left" vertical="bottom" textRotation="0" wrapText="1" indent="0" justifyLastLine="0" shrinkToFit="0" readingOrder="0"/>
    </dxf>
    <dxf>
      <numFmt numFmtId="0" formatCode="General"/>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numFmt numFmtId="17" formatCode="#\ ?/?"/>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alignment horizontal="left" vertical="bottom" textRotation="0" wrapText="1" indent="0" justifyLastLine="0" shrinkToFit="0" readingOrder="0"/>
    </dxf>
    <dxf>
      <font>
        <b/>
      </font>
      <alignment horizontal="left" vertical="bottom" textRotation="0" wrapText="1" indent="0" justifyLastLine="0" shrinkToFit="0" readingOrder="0"/>
    </dxf>
    <dxf>
      <border outline="0">
        <top style="thick">
          <color theme="4"/>
        </top>
      </border>
    </dxf>
    <dxf>
      <alignment horizontal="left" vertical="bottom" textRotation="0" wrapText="1" indent="0" justifyLastLine="0" shrinkToFit="0" readingOrder="0"/>
    </dxf>
    <dxf>
      <alignment horizontal="left" vertical="bottom" textRotation="0" wrapText="1" indent="0" justifyLastLine="0" shrinkToFit="0" readingOrder="0"/>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numFmt numFmtId="166" formatCode="0.0%"/>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ont>
        <b val="0"/>
        <i val="0"/>
        <strike val="0"/>
        <condense val="0"/>
        <extend val="0"/>
        <outline val="0"/>
        <shadow val="0"/>
        <u val="none"/>
        <vertAlign val="baseline"/>
        <sz val="11"/>
        <color rgb="FF5A362F"/>
        <name val="Calibri"/>
        <scheme val="minor"/>
      </font>
      <fill>
        <patternFill patternType="solid">
          <fgColor indexed="64"/>
          <bgColor theme="0"/>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alignment horizontal="left" vertical="center" textRotation="0" wrapText="0" indent="0" justifyLastLine="0" shrinkToFit="0" readingOrder="0"/>
    </dxf>
    <dxf>
      <numFmt numFmtId="168" formatCode="0\ &quot;EXP&quo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left"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numFmt numFmtId="0" formatCode="General"/>
      <fill>
        <patternFill patternType="none">
          <fgColor indexed="64"/>
          <bgColor indexed="65"/>
        </patternFill>
      </fill>
      <alignment horizontal="center" vertical="center" textRotation="0" wrapText="0" indent="0" justifyLastLine="0" shrinkToFit="0" readingOrder="0"/>
    </dxf>
    <dxf>
      <font>
        <b val="0"/>
        <i val="0"/>
        <strike val="0"/>
        <condense val="0"/>
        <extend val="0"/>
        <outline val="0"/>
        <shadow val="0"/>
        <u val="none"/>
        <vertAlign val="baseline"/>
        <sz val="11"/>
        <color rgb="FF5A362F"/>
        <name val="Calibri"/>
        <scheme val="minor"/>
      </font>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alignment horizontal="center" vertical="center" textRotation="0" wrapText="0" indent="0" justifyLastLine="0" shrinkToFit="0" readingOrder="0"/>
    </dxf>
    <dxf>
      <fill>
        <patternFill patternType="none">
          <fgColor indexed="64"/>
          <bgColor indexed="65"/>
        </patternFill>
      </fill>
    </dxf>
    <dxf>
      <fill>
        <patternFill patternType="none">
          <fgColor indexed="64"/>
          <bgColor indexed="65"/>
        </patternFill>
      </fill>
    </dxf>
    <dxf>
      <alignment vertical="bottom" textRotation="0" wrapText="1" indent="0" justifyLastLine="0" shrinkToFit="0" readingOrder="0"/>
    </dxf>
    <dxf>
      <fill>
        <patternFill patternType="none">
          <fgColor indexed="64"/>
          <bgColor indexed="65"/>
        </patternFill>
      </fill>
      <alignment vertical="bottom"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165" formatCode="&quot;+&quot;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alignment horizontal="general" vertical="bottom" textRotation="0" wrapText="1"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alignment horizontal="general" vertical="bottom" textRotation="0" wrapText="1" indent="0" justifyLastLine="0" shrinkToFit="0" readingOrder="0"/>
    </dxf>
    <dxf>
      <fill>
        <patternFill patternType="solid">
          <fgColor indexed="64"/>
          <bgColor theme="0"/>
        </patternFill>
      </fill>
    </dxf>
    <dxf>
      <fill>
        <patternFill patternType="solid">
          <fgColor indexed="64"/>
          <bgColor theme="0"/>
        </patternFill>
      </fill>
      <alignment horizontal="right" vertical="bottom" textRotation="0" wrapText="0" indent="0" justifyLastLine="0" shrinkToFit="0" readingOrder="0"/>
    </dxf>
    <dxf>
      <fill>
        <patternFill patternType="solid">
          <fgColor indexed="64"/>
          <bgColor theme="0"/>
        </patternFill>
      </fill>
    </dxf>
    <dxf>
      <fill>
        <patternFill patternType="solid">
          <fgColor indexed="64"/>
          <bgColor theme="0"/>
        </patternFill>
      </fill>
      <alignment horizontal="left" vertical="bottom" textRotation="0" wrapText="0" indent="0" justifyLastLine="0" shrinkToFit="0" readingOrder="0"/>
    </dxf>
    <dxf>
      <fill>
        <patternFill patternType="solid">
          <fgColor indexed="64"/>
          <bgColor theme="0"/>
        </patternFill>
      </fill>
    </dxf>
    <dxf>
      <fill>
        <patternFill patternType="solid">
          <fgColor indexed="64"/>
          <bgColor theme="0"/>
        </patternFill>
      </fill>
    </dxf>
    <dxf>
      <numFmt numFmtId="0" formatCode="Genera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font>
    </dxf>
    <dxf>
      <font>
        <b/>
        <i val="0"/>
      </font>
      <border>
        <bottom style="medium">
          <color rgb="FF5A362F"/>
        </bottom>
      </border>
    </dxf>
    <dxf>
      <fill>
        <patternFill>
          <bgColor theme="0" tint="-4.9989318521683403E-2"/>
        </patternFill>
      </fill>
      <border>
        <left style="medium">
          <color rgb="FF5A362F"/>
        </left>
        <right style="medium">
          <color rgb="FF5A362F"/>
        </right>
        <top style="medium">
          <color rgb="FF5A362F"/>
        </top>
        <bottom style="medium">
          <color rgb="FF5A362F"/>
        </bottom>
        <horizontal style="hair">
          <color rgb="FF5A362F"/>
        </horizontal>
      </border>
    </dxf>
    <dxf>
      <fill>
        <patternFill>
          <bgColor theme="0"/>
        </patternFill>
      </fill>
    </dxf>
    <dxf>
      <fill>
        <patternFill>
          <bgColor theme="5" tint="0.79998168889431442"/>
        </patternFill>
      </fill>
    </dxf>
    <dxf>
      <font>
        <color theme="0"/>
      </font>
      <fill>
        <patternFill>
          <bgColor rgb="FFFF0000"/>
        </patternFill>
      </fill>
    </dxf>
  </dxfs>
  <tableStyles count="2" defaultTableStyle="TableStyleMedium2" defaultPivotStyle="PivotStyleLight16">
    <tableStyle name="Table Style 1" pivot="0" count="3" xr9:uid="{00000000-0011-0000-FFFF-FFFF00000000}">
      <tableStyleElement type="headerRow" dxfId="399"/>
      <tableStyleElement type="firstRowStripe" dxfId="398"/>
      <tableStyleElement type="secondRowStripe" dxfId="397"/>
    </tableStyle>
    <tableStyle name="Table Style 2" pivot="0" count="3" xr9:uid="{00000000-0011-0000-FFFF-FFFF01000000}">
      <tableStyleElement type="wholeTable" dxfId="396"/>
      <tableStyleElement type="headerRow" dxfId="395"/>
      <tableStyleElement type="firstColumn" dxfId="394"/>
    </tableStyle>
  </tableStyles>
  <colors>
    <mruColors>
      <color rgb="FFF2F2F2"/>
      <color rgb="FFC9C9C9"/>
      <color rgb="FF5A362F"/>
      <color rgb="FFF8696B"/>
      <color rgb="FFD9BBB5"/>
      <color rgb="FFFFFFFF"/>
      <color rgb="FFD9B5BB"/>
      <color rgb="FF000000"/>
      <color rgb="FFFFF2F2"/>
      <color rgb="FF47C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7" dropStyle="combo" dx="26" fmlaRange="'Aux Lists'!$L$5:$L$12" sel="3"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jpeg"/><Relationship Id="rId1" Type="http://schemas.openxmlformats.org/officeDocument/2006/relationships/image" Target="../media/image1.png"/><Relationship Id="rId5" Type="http://schemas.openxmlformats.org/officeDocument/2006/relationships/image" Target="../media/image5.jpg"/><Relationship Id="rId4" Type="http://schemas.openxmlformats.org/officeDocument/2006/relationships/image" Target="../media/image4.jpg"/></Relationships>
</file>

<file path=xl/drawings/_rels/drawing3.xml.rels><?xml version="1.0" encoding="UTF-8" standalone="yes"?>
<Relationships xmlns="http://schemas.openxmlformats.org/package/2006/relationships"><Relationship Id="rId1" Type="http://schemas.openxmlformats.org/officeDocument/2006/relationships/image" Target="../media/image6.jpg"/></Relationships>
</file>

<file path=xl/drawings/_rels/drawing4.xml.rels><?xml version="1.0" encoding="UTF-8" standalone="yes"?>
<Relationships xmlns="http://schemas.openxmlformats.org/package/2006/relationships"><Relationship Id="rId1" Type="http://schemas.openxmlformats.org/officeDocument/2006/relationships/image" Target="../media/image7.jpg"/></Relationships>
</file>

<file path=xl/drawings/_rels/drawing5.xml.rels><?xml version="1.0" encoding="UTF-8" standalone="yes"?>
<Relationships xmlns="http://schemas.openxmlformats.org/package/2006/relationships"><Relationship Id="rId1" Type="http://schemas.openxmlformats.org/officeDocument/2006/relationships/image" Target="../media/image8.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1371600</xdr:colOff>
          <xdr:row>0</xdr:row>
          <xdr:rowOff>175260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Rehide This 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37</xdr:col>
      <xdr:colOff>55988</xdr:colOff>
      <xdr:row>0</xdr:row>
      <xdr:rowOff>104775</xdr:rowOff>
    </xdr:from>
    <xdr:to>
      <xdr:col>43</xdr:col>
      <xdr:colOff>106221</xdr:colOff>
      <xdr:row>7</xdr:row>
      <xdr:rowOff>47625</xdr:rowOff>
    </xdr:to>
    <xdr:pic>
      <xdr:nvPicPr>
        <xdr:cNvPr id="13" name="DMGuild">
          <a:extLst>
            <a:ext uri="{FF2B5EF4-FFF2-40B4-BE49-F238E27FC236}">
              <a16:creationId xmlns:a16="http://schemas.microsoft.com/office/drawing/2014/main" id="{00000000-0008-0000-0200-00000D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694788" y="104775"/>
          <a:ext cx="964633" cy="1009650"/>
        </a:xfrm>
        <a:prstGeom prst="rect">
          <a:avLst/>
        </a:prstGeom>
      </xdr:spPr>
    </xdr:pic>
    <xdr:clientData/>
  </xdr:twoCellAnchor>
  <xdr:twoCellAnchor editAs="oneCell">
    <xdr:from>
      <xdr:col>36</xdr:col>
      <xdr:colOff>28574</xdr:colOff>
      <xdr:row>0</xdr:row>
      <xdr:rowOff>19050</xdr:rowOff>
    </xdr:from>
    <xdr:to>
      <xdr:col>44</xdr:col>
      <xdr:colOff>126110</xdr:colOff>
      <xdr:row>7</xdr:row>
      <xdr:rowOff>113538</xdr:rowOff>
    </xdr:to>
    <xdr:pic>
      <xdr:nvPicPr>
        <xdr:cNvPr id="11" name="Player 3">
          <a:extLst>
            <a:ext uri="{FF2B5EF4-FFF2-40B4-BE49-F238E27FC236}">
              <a16:creationId xmlns:a16="http://schemas.microsoft.com/office/drawing/2014/main" id="{00000000-0008-0000-0200-00000B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41340" t="13313" r="4236" b="1251"/>
        <a:stretch/>
      </xdr:blipFill>
      <xdr:spPr>
        <a:xfrm>
          <a:off x="5514974" y="19050"/>
          <a:ext cx="1316736" cy="1161288"/>
        </a:xfrm>
        <a:prstGeom prst="rect">
          <a:avLst/>
        </a:prstGeom>
        <a:effectLst>
          <a:softEdge rad="31750"/>
        </a:effectLst>
      </xdr:spPr>
    </xdr:pic>
    <xdr:clientData/>
  </xdr:twoCellAnchor>
  <xdr:twoCellAnchor editAs="oneCell">
    <xdr:from>
      <xdr:col>45</xdr:col>
      <xdr:colOff>28575</xdr:colOff>
      <xdr:row>0</xdr:row>
      <xdr:rowOff>19046</xdr:rowOff>
    </xdr:from>
    <xdr:to>
      <xdr:col>116</xdr:col>
      <xdr:colOff>123824</xdr:colOff>
      <xdr:row>7</xdr:row>
      <xdr:rowOff>114299</xdr:rowOff>
    </xdr:to>
    <xdr:pic>
      <xdr:nvPicPr>
        <xdr:cNvPr id="3" name="Player 2" hidden="1">
          <a:extLst>
            <a:ext uri="{FF2B5EF4-FFF2-40B4-BE49-F238E27FC236}">
              <a16:creationId xmlns:a16="http://schemas.microsoft.com/office/drawing/2014/main" id="{00000000-0008-0000-0200-000003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0329" t="32152" r="5049" b="43022"/>
        <a:stretch/>
      </xdr:blipFill>
      <xdr:spPr>
        <a:xfrm>
          <a:off x="6886575" y="19046"/>
          <a:ext cx="4057649" cy="1162053"/>
        </a:xfrm>
        <a:prstGeom prst="rect">
          <a:avLst/>
        </a:prstGeom>
        <a:effectLst>
          <a:softEdge rad="31750"/>
        </a:effectLst>
      </xdr:spPr>
    </xdr:pic>
    <xdr:clientData/>
  </xdr:twoCellAnchor>
  <xdr:twoCellAnchor editAs="oneCell">
    <xdr:from>
      <xdr:col>72</xdr:col>
      <xdr:colOff>19050</xdr:colOff>
      <xdr:row>0</xdr:row>
      <xdr:rowOff>19050</xdr:rowOff>
    </xdr:from>
    <xdr:to>
      <xdr:col>125</xdr:col>
      <xdr:colOff>97536</xdr:colOff>
      <xdr:row>7</xdr:row>
      <xdr:rowOff>114300</xdr:rowOff>
    </xdr:to>
    <xdr:pic>
      <xdr:nvPicPr>
        <xdr:cNvPr id="4" name="Player 1" hidden="1">
          <a:extLst>
            <a:ext uri="{FF2B5EF4-FFF2-40B4-BE49-F238E27FC236}">
              <a16:creationId xmlns:a16="http://schemas.microsoft.com/office/drawing/2014/main" id="{00000000-0008-0000-0200-000004000000}"/>
            </a:ext>
          </a:extLst>
        </xdr:cNvPr>
        <xdr:cNvPicPr>
          <a:picLocks noChangeAspect="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235" t="26184" r="235" b="30647"/>
        <a:stretch/>
      </xdr:blipFill>
      <xdr:spPr>
        <a:xfrm>
          <a:off x="10991850" y="19050"/>
          <a:ext cx="4059936" cy="1162050"/>
        </a:xfrm>
        <a:prstGeom prst="rect">
          <a:avLst/>
        </a:prstGeom>
        <a:effectLst>
          <a:softEdge rad="31750"/>
        </a:effectLst>
      </xdr:spPr>
    </xdr:pic>
    <xdr:clientData/>
  </xdr:twoCellAnchor>
  <xdr:twoCellAnchor editAs="oneCell">
    <xdr:from>
      <xdr:col>0</xdr:col>
      <xdr:colOff>38099</xdr:colOff>
      <xdr:row>0</xdr:row>
      <xdr:rowOff>38100</xdr:rowOff>
    </xdr:from>
    <xdr:to>
      <xdr:col>17</xdr:col>
      <xdr:colOff>114300</xdr:colOff>
      <xdr:row>7</xdr:row>
      <xdr:rowOff>123826</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32770" t="25736" r="8034" b="54555"/>
        <a:stretch/>
      </xdr:blipFill>
      <xdr:spPr>
        <a:xfrm>
          <a:off x="38099" y="38100"/>
          <a:ext cx="2667001" cy="1152526"/>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27</xdr:col>
          <xdr:colOff>0</xdr:colOff>
          <xdr:row>2</xdr:row>
          <xdr:rowOff>7620</xdr:rowOff>
        </xdr:from>
        <xdr:to>
          <xdr:col>35</xdr:col>
          <xdr:colOff>137160</xdr:colOff>
          <xdr:row>3</xdr:row>
          <xdr:rowOff>137160</xdr:rowOff>
        </xdr:to>
        <xdr:sp macro="" textlink="">
          <xdr:nvSpPr>
            <xdr:cNvPr id="4103" name="CMBPlayer"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7620</xdr:colOff>
          <xdr:row>6</xdr:row>
          <xdr:rowOff>7620</xdr:rowOff>
        </xdr:from>
        <xdr:to>
          <xdr:col>35</xdr:col>
          <xdr:colOff>137160</xdr:colOff>
          <xdr:row>7</xdr:row>
          <xdr:rowOff>137160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2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7620</xdr:colOff>
          <xdr:row>0</xdr:row>
          <xdr:rowOff>22860</xdr:rowOff>
        </xdr:from>
        <xdr:to>
          <xdr:col>35</xdr:col>
          <xdr:colOff>137160</xdr:colOff>
          <xdr:row>1</xdr:row>
          <xdr:rowOff>144780</xdr:rowOff>
        </xdr:to>
        <xdr:sp macro="" textlink="">
          <xdr:nvSpPr>
            <xdr:cNvPr id="4130" name="Button 34" hidden="1">
              <a:extLst>
                <a:ext uri="{63B3BB69-23CF-44E3-9099-C40C66FF867C}">
                  <a14:compatExt spid="_x0000_s4130"/>
                </a:ext>
                <a:ext uri="{FF2B5EF4-FFF2-40B4-BE49-F238E27FC236}">
                  <a16:creationId xmlns:a16="http://schemas.microsoft.com/office/drawing/2014/main" id="{00000000-0008-0000-0200-00002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22860</xdr:colOff>
          <xdr:row>4</xdr:row>
          <xdr:rowOff>22860</xdr:rowOff>
        </xdr:from>
        <xdr:to>
          <xdr:col>31</xdr:col>
          <xdr:colOff>76200</xdr:colOff>
          <xdr:row>5</xdr:row>
          <xdr:rowOff>144780</xdr:rowOff>
        </xdr:to>
        <xdr:sp macro="" textlink="">
          <xdr:nvSpPr>
            <xdr:cNvPr id="4131" name="Button 35" hidden="1">
              <a:extLst>
                <a:ext uri="{63B3BB69-23CF-44E3-9099-C40C66FF867C}">
                  <a14:compatExt spid="_x0000_s4131"/>
                </a:ext>
                <a:ext uri="{FF2B5EF4-FFF2-40B4-BE49-F238E27FC236}">
                  <a16:creationId xmlns:a16="http://schemas.microsoft.com/office/drawing/2014/main" id="{00000000-0008-0000-0200-00002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65</xdr:row>
          <xdr:rowOff>30480</xdr:rowOff>
        </xdr:from>
        <xdr:to>
          <xdr:col>8</xdr:col>
          <xdr:colOff>144780</xdr:colOff>
          <xdr:row>65</xdr:row>
          <xdr:rowOff>190500</xdr:rowOff>
        </xdr:to>
        <xdr:sp macro="" textlink="">
          <xdr:nvSpPr>
            <xdr:cNvPr id="4137" name="Button 41" hidden="1">
              <a:extLst>
                <a:ext uri="{63B3BB69-23CF-44E3-9099-C40C66FF867C}">
                  <a14:compatExt spid="_x0000_s4137"/>
                </a:ext>
                <a:ext uri="{FF2B5EF4-FFF2-40B4-BE49-F238E27FC236}">
                  <a16:creationId xmlns:a16="http://schemas.microsoft.com/office/drawing/2014/main" id="{00000000-0008-0000-0200-000029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ea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64</xdr:row>
          <xdr:rowOff>7620</xdr:rowOff>
        </xdr:from>
        <xdr:to>
          <xdr:col>8</xdr:col>
          <xdr:colOff>144780</xdr:colOff>
          <xdr:row>65</xdr:row>
          <xdr:rowOff>22860</xdr:rowOff>
        </xdr:to>
        <xdr:sp macro="" textlink="">
          <xdr:nvSpPr>
            <xdr:cNvPr id="4139" name="Button 43" hidden="1">
              <a:extLst>
                <a:ext uri="{63B3BB69-23CF-44E3-9099-C40C66FF867C}">
                  <a14:compatExt spid="_x0000_s4139"/>
                </a:ext>
                <a:ext uri="{FF2B5EF4-FFF2-40B4-BE49-F238E27FC236}">
                  <a16:creationId xmlns:a16="http://schemas.microsoft.com/office/drawing/2014/main" id="{00000000-0008-0000-0200-00002B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ea typeface="Calibri"/>
                  <a:cs typeface="Calibri"/>
                </a:rPr>
                <a:t>Show/Hide Attributes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76200</xdr:colOff>
          <xdr:row>4</xdr:row>
          <xdr:rowOff>22860</xdr:rowOff>
        </xdr:from>
        <xdr:to>
          <xdr:col>35</xdr:col>
          <xdr:colOff>137160</xdr:colOff>
          <xdr:row>5</xdr:row>
          <xdr:rowOff>144780</xdr:rowOff>
        </xdr:to>
        <xdr:sp macro="" textlink="">
          <xdr:nvSpPr>
            <xdr:cNvPr id="4140" name="Button 44" hidden="1">
              <a:extLst>
                <a:ext uri="{63B3BB69-23CF-44E3-9099-C40C66FF867C}">
                  <a14:compatExt spid="_x0000_s4140"/>
                </a:ext>
                <a:ext uri="{FF2B5EF4-FFF2-40B4-BE49-F238E27FC236}">
                  <a16:creationId xmlns:a16="http://schemas.microsoft.com/office/drawing/2014/main" id="{00000000-0008-0000-0200-00002C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Loot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66</xdr:row>
          <xdr:rowOff>0</xdr:rowOff>
        </xdr:from>
        <xdr:to>
          <xdr:col>8</xdr:col>
          <xdr:colOff>144780</xdr:colOff>
          <xdr:row>67</xdr:row>
          <xdr:rowOff>7620</xdr:rowOff>
        </xdr:to>
        <xdr:sp macro="" textlink="">
          <xdr:nvSpPr>
            <xdr:cNvPr id="4143" name="Button 47" hidden="1">
              <a:extLst>
                <a:ext uri="{63B3BB69-23CF-44E3-9099-C40C66FF867C}">
                  <a14:compatExt spid="_x0000_s4143"/>
                </a:ext>
                <a:ext uri="{FF2B5EF4-FFF2-40B4-BE49-F238E27FC236}">
                  <a16:creationId xmlns:a16="http://schemas.microsoft.com/office/drawing/2014/main" id="{00000000-0008-0000-0200-00002F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ea typeface="Calibri"/>
                  <a:cs typeface="Calibri"/>
                </a:rPr>
                <a:t>Modify Dropdown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66</xdr:row>
          <xdr:rowOff>0</xdr:rowOff>
        </xdr:from>
        <xdr:to>
          <xdr:col>8</xdr:col>
          <xdr:colOff>144780</xdr:colOff>
          <xdr:row>67</xdr:row>
          <xdr:rowOff>7620</xdr:rowOff>
        </xdr:to>
        <xdr:sp macro="" textlink="">
          <xdr:nvSpPr>
            <xdr:cNvPr id="4144" name="Button 48" hidden="1">
              <a:extLst>
                <a:ext uri="{63B3BB69-23CF-44E3-9099-C40C66FF867C}">
                  <a14:compatExt spid="_x0000_s4144"/>
                </a:ext>
                <a:ext uri="{FF2B5EF4-FFF2-40B4-BE49-F238E27FC236}">
                  <a16:creationId xmlns:a16="http://schemas.microsoft.com/office/drawing/2014/main" id="{00000000-0008-0000-0200-000030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900" b="0" i="0" u="none" strike="noStrike" baseline="0">
                  <a:solidFill>
                    <a:srgbClr val="000000"/>
                  </a:solidFill>
                  <a:latin typeface="Calibri"/>
                  <a:ea typeface="Calibri"/>
                  <a:cs typeface="Calibri"/>
                </a:rPr>
                <a:t>View Quick Start Info</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708660</xdr:colOff>
          <xdr:row>3</xdr:row>
          <xdr:rowOff>7620</xdr:rowOff>
        </xdr:from>
        <xdr:to>
          <xdr:col>7</xdr:col>
          <xdr:colOff>0</xdr:colOff>
          <xdr:row>3</xdr:row>
          <xdr:rowOff>182880</xdr:rowOff>
        </xdr:to>
        <xdr:sp macro="" textlink="">
          <xdr:nvSpPr>
            <xdr:cNvPr id="19458" name="Button 2" hidden="1">
              <a:extLst>
                <a:ext uri="{63B3BB69-23CF-44E3-9099-C40C66FF867C}">
                  <a14:compatExt spid="_x0000_s19458"/>
                </a:ext>
                <a:ext uri="{FF2B5EF4-FFF2-40B4-BE49-F238E27FC236}">
                  <a16:creationId xmlns:a16="http://schemas.microsoft.com/office/drawing/2014/main" id="{00000000-0008-0000-0300-000002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Lookup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22860</xdr:rowOff>
        </xdr:from>
        <xdr:to>
          <xdr:col>4</xdr:col>
          <xdr:colOff>0</xdr:colOff>
          <xdr:row>1</xdr:row>
          <xdr:rowOff>182880</xdr:rowOff>
        </xdr:to>
        <xdr:sp macro="" textlink="">
          <xdr:nvSpPr>
            <xdr:cNvPr id="19461" name="Button 5" hidden="1">
              <a:extLst>
                <a:ext uri="{63B3BB69-23CF-44E3-9099-C40C66FF867C}">
                  <a14:compatExt spid="_x0000_s19461"/>
                </a:ext>
                <a:ext uri="{FF2B5EF4-FFF2-40B4-BE49-F238E27FC236}">
                  <a16:creationId xmlns:a16="http://schemas.microsoft.com/office/drawing/2014/main" id="{00000000-0008-0000-0300-0000054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800" b="0" i="0" u="none" strike="noStrike" baseline="0">
                  <a:solidFill>
                    <a:srgbClr val="000000"/>
                  </a:solidFill>
                  <a:latin typeface="Calibri"/>
                  <a:ea typeface="Calibri"/>
                  <a:cs typeface="Calibri"/>
                </a:rPr>
                <a:t>Award EXP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1</xdr:row>
          <xdr:rowOff>0</xdr:rowOff>
        </xdr:from>
        <xdr:to>
          <xdr:col>7</xdr:col>
          <xdr:colOff>0</xdr:colOff>
          <xdr:row>1</xdr:row>
          <xdr:rowOff>190500</xdr:rowOff>
        </xdr:to>
        <xdr:sp macro="" textlink="">
          <xdr:nvSpPr>
            <xdr:cNvPr id="19462" name="Button 6" hidden="1">
              <a:extLst>
                <a:ext uri="{63B3BB69-23CF-44E3-9099-C40C66FF867C}">
                  <a14:compatExt spid="_x0000_s19462"/>
                </a:ext>
                <a:ext uri="{FF2B5EF4-FFF2-40B4-BE49-F238E27FC236}">
                  <a16:creationId xmlns:a16="http://schemas.microsoft.com/office/drawing/2014/main" id="{00000000-0008-0000-0300-000006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 Creature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7620</xdr:colOff>
          <xdr:row>0</xdr:row>
          <xdr:rowOff>0</xdr:rowOff>
        </xdr:from>
        <xdr:to>
          <xdr:col>7</xdr:col>
          <xdr:colOff>0</xdr:colOff>
          <xdr:row>0</xdr:row>
          <xdr:rowOff>182880</xdr:rowOff>
        </xdr:to>
        <xdr:sp macro="" textlink="">
          <xdr:nvSpPr>
            <xdr:cNvPr id="19463" name="Button 7" hidden="1">
              <a:extLst>
                <a:ext uri="{63B3BB69-23CF-44E3-9099-C40C66FF867C}">
                  <a14:compatExt spid="_x0000_s19463"/>
                </a:ext>
                <a:ext uri="{FF2B5EF4-FFF2-40B4-BE49-F238E27FC236}">
                  <a16:creationId xmlns:a16="http://schemas.microsoft.com/office/drawing/2014/main" id="{00000000-0008-0000-0300-000007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Generate Loot</a:t>
              </a:r>
            </a:p>
          </xdr:txBody>
        </xdr:sp>
        <xdr:clientData fPrintsWithSheet="0"/>
      </xdr:twoCellAnchor>
    </mc:Choice>
    <mc:Fallback/>
  </mc:AlternateContent>
  <xdr:twoCellAnchor editAs="oneCell">
    <xdr:from>
      <xdr:col>14</xdr:col>
      <xdr:colOff>9525</xdr:colOff>
      <xdr:row>2</xdr:row>
      <xdr:rowOff>160271</xdr:rowOff>
    </xdr:from>
    <xdr:to>
      <xdr:col>18</xdr:col>
      <xdr:colOff>9524</xdr:colOff>
      <xdr:row>15</xdr:row>
      <xdr:rowOff>180975</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0145" t="21849" r="11293" b="13357"/>
        <a:stretch/>
      </xdr:blipFill>
      <xdr:spPr>
        <a:xfrm>
          <a:off x="12963525" y="550796"/>
          <a:ext cx="2305049" cy="2497204"/>
        </a:xfrm>
        <a:prstGeom prst="rect">
          <a:avLst/>
        </a:prstGeom>
        <a:ln w="12700">
          <a:solidFill>
            <a:srgbClr val="F2F2F2"/>
          </a:solidFill>
        </a:ln>
        <a:effectLst/>
      </xdr:spPr>
    </xdr:pic>
    <xdr:clientData/>
  </xdr:twoCellAnchor>
  <mc:AlternateContent xmlns:mc="http://schemas.openxmlformats.org/markup-compatibility/2006">
    <mc:Choice xmlns:a14="http://schemas.microsoft.com/office/drawing/2010/main" Requires="a14">
      <xdr:twoCellAnchor>
        <xdr:from>
          <xdr:col>5</xdr:col>
          <xdr:colOff>7620</xdr:colOff>
          <xdr:row>0</xdr:row>
          <xdr:rowOff>0</xdr:rowOff>
        </xdr:from>
        <xdr:to>
          <xdr:col>6</xdr:col>
          <xdr:colOff>0</xdr:colOff>
          <xdr:row>1</xdr:row>
          <xdr:rowOff>190500</xdr:rowOff>
        </xdr:to>
        <xdr:sp macro="" textlink="">
          <xdr:nvSpPr>
            <xdr:cNvPr id="19465" name="Button 9" hidden="1">
              <a:extLst>
                <a:ext uri="{63B3BB69-23CF-44E3-9099-C40C66FF867C}">
                  <a14:compatExt spid="_x0000_s19465"/>
                </a:ext>
                <a:ext uri="{FF2B5EF4-FFF2-40B4-BE49-F238E27FC236}">
                  <a16:creationId xmlns:a16="http://schemas.microsoft.com/office/drawing/2014/main" id="{00000000-0008-0000-0300-000009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Sort Initiatives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0</xdr:row>
          <xdr:rowOff>0</xdr:rowOff>
        </xdr:from>
        <xdr:to>
          <xdr:col>5</xdr:col>
          <xdr:colOff>0</xdr:colOff>
          <xdr:row>1</xdr:row>
          <xdr:rowOff>190500</xdr:rowOff>
        </xdr:to>
        <xdr:sp macro="" textlink="">
          <xdr:nvSpPr>
            <xdr:cNvPr id="19470" name="Button 14" hidden="1">
              <a:extLst>
                <a:ext uri="{63B3BB69-23CF-44E3-9099-C40C66FF867C}">
                  <a14:compatExt spid="_x0000_s19470"/>
                </a:ext>
                <a:ext uri="{FF2B5EF4-FFF2-40B4-BE49-F238E27FC236}">
                  <a16:creationId xmlns:a16="http://schemas.microsoft.com/office/drawing/2014/main" id="{00000000-0008-0000-0300-00000E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Long Rest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7620</xdr:colOff>
          <xdr:row>0</xdr:row>
          <xdr:rowOff>0</xdr:rowOff>
        </xdr:from>
        <xdr:to>
          <xdr:col>8</xdr:col>
          <xdr:colOff>0</xdr:colOff>
          <xdr:row>1</xdr:row>
          <xdr:rowOff>190500</xdr:rowOff>
        </xdr:to>
        <xdr:sp macro="" textlink="">
          <xdr:nvSpPr>
            <xdr:cNvPr id="19471" name="Button 15" hidden="1">
              <a:extLst>
                <a:ext uri="{63B3BB69-23CF-44E3-9099-C40C66FF867C}">
                  <a14:compatExt spid="_x0000_s19471"/>
                </a:ext>
                <a:ext uri="{FF2B5EF4-FFF2-40B4-BE49-F238E27FC236}">
                  <a16:creationId xmlns:a16="http://schemas.microsoft.com/office/drawing/2014/main" id="{00000000-0008-0000-0300-00000F4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Sort Defeated Enemies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22860</xdr:colOff>
          <xdr:row>13</xdr:row>
          <xdr:rowOff>7620</xdr:rowOff>
        </xdr:from>
        <xdr:to>
          <xdr:col>25</xdr:col>
          <xdr:colOff>182880</xdr:colOff>
          <xdr:row>13</xdr:row>
          <xdr:rowOff>175260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4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13</xdr:row>
          <xdr:rowOff>7620</xdr:rowOff>
        </xdr:from>
        <xdr:to>
          <xdr:col>31</xdr:col>
          <xdr:colOff>182880</xdr:colOff>
          <xdr:row>13</xdr:row>
          <xdr:rowOff>175260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400-00000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22860</xdr:colOff>
          <xdr:row>14</xdr:row>
          <xdr:rowOff>22860</xdr:rowOff>
        </xdr:from>
        <xdr:to>
          <xdr:col>25</xdr:col>
          <xdr:colOff>182880</xdr:colOff>
          <xdr:row>14</xdr:row>
          <xdr:rowOff>182880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400-000008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0</xdr:colOff>
          <xdr:row>14</xdr:row>
          <xdr:rowOff>22860</xdr:rowOff>
        </xdr:from>
        <xdr:to>
          <xdr:col>31</xdr:col>
          <xdr:colOff>182880</xdr:colOff>
          <xdr:row>14</xdr:row>
          <xdr:rowOff>182880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4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Ready</a:t>
              </a:r>
            </a:p>
          </xdr:txBody>
        </xdr:sp>
        <xdr:clientData fPrintsWithSheet="0"/>
      </xdr:twoCellAnchor>
    </mc:Choice>
    <mc:Fallback/>
  </mc:AlternateContent>
  <xdr:twoCellAnchor editAs="oneCell">
    <xdr:from>
      <xdr:col>20</xdr:col>
      <xdr:colOff>0</xdr:colOff>
      <xdr:row>4</xdr:row>
      <xdr:rowOff>19051</xdr:rowOff>
    </xdr:from>
    <xdr:to>
      <xdr:col>31</xdr:col>
      <xdr:colOff>190499</xdr:colOff>
      <xdr:row>11</xdr:row>
      <xdr:rowOff>171450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6610" t="42814" r="5268" b="15309"/>
        <a:stretch/>
      </xdr:blipFill>
      <xdr:spPr>
        <a:xfrm>
          <a:off x="3810000" y="781051"/>
          <a:ext cx="2285999" cy="1485899"/>
        </a:xfrm>
        <a:prstGeom prst="rect">
          <a:avLst/>
        </a:prstGeom>
        <a:effectLst>
          <a:softEdge rad="31750"/>
        </a:effectLst>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31</xdr:col>
          <xdr:colOff>22860</xdr:colOff>
          <xdr:row>31</xdr:row>
          <xdr:rowOff>7620</xdr:rowOff>
        </xdr:from>
        <xdr:to>
          <xdr:col>41</xdr:col>
          <xdr:colOff>7620</xdr:colOff>
          <xdr:row>31</xdr:row>
          <xdr:rowOff>182880</xdr:rowOff>
        </xdr:to>
        <xdr:sp macro="" textlink="">
          <xdr:nvSpPr>
            <xdr:cNvPr id="12309" name="Button 21" hidden="1">
              <a:extLst>
                <a:ext uri="{63B3BB69-23CF-44E3-9099-C40C66FF867C}">
                  <a14:compatExt spid="_x0000_s12309"/>
                </a:ext>
                <a:ext uri="{FF2B5EF4-FFF2-40B4-BE49-F238E27FC236}">
                  <a16:creationId xmlns:a16="http://schemas.microsoft.com/office/drawing/2014/main" id="{00000000-0008-0000-0500-000015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7620</xdr:colOff>
          <xdr:row>31</xdr:row>
          <xdr:rowOff>7620</xdr:rowOff>
        </xdr:from>
        <xdr:to>
          <xdr:col>51</xdr:col>
          <xdr:colOff>0</xdr:colOff>
          <xdr:row>31</xdr:row>
          <xdr:rowOff>182880</xdr:rowOff>
        </xdr:to>
        <xdr:sp macro="" textlink="">
          <xdr:nvSpPr>
            <xdr:cNvPr id="12310" name="Button 22" hidden="1">
              <a:extLst>
                <a:ext uri="{63B3BB69-23CF-44E3-9099-C40C66FF867C}">
                  <a14:compatExt spid="_x0000_s12310"/>
                </a:ext>
                <a:ext uri="{FF2B5EF4-FFF2-40B4-BE49-F238E27FC236}">
                  <a16:creationId xmlns:a16="http://schemas.microsoft.com/office/drawing/2014/main" id="{00000000-0008-0000-0500-000016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Save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22860</xdr:colOff>
          <xdr:row>33</xdr:row>
          <xdr:rowOff>7620</xdr:rowOff>
        </xdr:from>
        <xdr:to>
          <xdr:col>41</xdr:col>
          <xdr:colOff>7620</xdr:colOff>
          <xdr:row>33</xdr:row>
          <xdr:rowOff>182880</xdr:rowOff>
        </xdr:to>
        <xdr:sp macro="" textlink="">
          <xdr:nvSpPr>
            <xdr:cNvPr id="12311" name="Button 23" hidden="1">
              <a:extLst>
                <a:ext uri="{63B3BB69-23CF-44E3-9099-C40C66FF867C}">
                  <a14:compatExt spid="_x0000_s12311"/>
                </a:ext>
                <a:ext uri="{FF2B5EF4-FFF2-40B4-BE49-F238E27FC236}">
                  <a16:creationId xmlns:a16="http://schemas.microsoft.com/office/drawing/2014/main" id="{00000000-0008-0000-0500-000017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View/Load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7620</xdr:colOff>
          <xdr:row>33</xdr:row>
          <xdr:rowOff>7620</xdr:rowOff>
        </xdr:from>
        <xdr:to>
          <xdr:col>51</xdr:col>
          <xdr:colOff>0</xdr:colOff>
          <xdr:row>33</xdr:row>
          <xdr:rowOff>182880</xdr:rowOff>
        </xdr:to>
        <xdr:sp macro="" textlink="">
          <xdr:nvSpPr>
            <xdr:cNvPr id="12312" name="Button 24" hidden="1">
              <a:extLst>
                <a:ext uri="{63B3BB69-23CF-44E3-9099-C40C66FF867C}">
                  <a14:compatExt spid="_x0000_s12312"/>
                </a:ext>
                <a:ext uri="{FF2B5EF4-FFF2-40B4-BE49-F238E27FC236}">
                  <a16:creationId xmlns:a16="http://schemas.microsoft.com/office/drawing/2014/main" id="{00000000-0008-0000-0500-0000183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Ready</a:t>
              </a:r>
            </a:p>
          </xdr:txBody>
        </xdr:sp>
        <xdr:clientData fPrintsWithSheet="0"/>
      </xdr:twoCellAnchor>
    </mc:Choice>
    <mc:Fallback/>
  </mc:AlternateContent>
  <xdr:twoCellAnchor editAs="oneCell">
    <xdr:from>
      <xdr:col>31</xdr:col>
      <xdr:colOff>28575</xdr:colOff>
      <xdr:row>1</xdr:row>
      <xdr:rowOff>28576</xdr:rowOff>
    </xdr:from>
    <xdr:to>
      <xdr:col>50</xdr:col>
      <xdr:colOff>161924</xdr:colOff>
      <xdr:row>11</xdr:row>
      <xdr:rowOff>179944</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24679" t="434" r="1238" b="-434"/>
        <a:stretch/>
      </xdr:blipFill>
      <xdr:spPr>
        <a:xfrm>
          <a:off x="5934075" y="228601"/>
          <a:ext cx="3752849" cy="2132568"/>
        </a:xfrm>
        <a:prstGeom prst="rect">
          <a:avLst/>
        </a:prstGeom>
        <a:effectLst>
          <a:softEdge rad="31750"/>
        </a:effec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xdr:colOff>
          <xdr:row>0</xdr:row>
          <xdr:rowOff>7620</xdr:rowOff>
        </xdr:from>
        <xdr:to>
          <xdr:col>3</xdr:col>
          <xdr:colOff>7620</xdr:colOff>
          <xdr:row>0</xdr:row>
          <xdr:rowOff>182880</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700-0000024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 New Blank Loot Table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647700</xdr:colOff>
          <xdr:row>0</xdr:row>
          <xdr:rowOff>0</xdr:rowOff>
        </xdr:from>
        <xdr:to>
          <xdr:col>0</xdr:col>
          <xdr:colOff>1584960</xdr:colOff>
          <xdr:row>0</xdr:row>
          <xdr:rowOff>182880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800-000001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Add A Creature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0000000}" name="YesNo" displayName="YesNo" ref="A2:A4" totalsRowShown="0">
  <autoFilter ref="A2:A4" xr:uid="{00000000-0009-0000-0100-000008000000}"/>
  <tableColumns count="1">
    <tableColumn id="1" xr3:uid="{00000000-0010-0000-0000-000001000000}" name="YesNo"/>
  </tableColumns>
  <tableStyleInfo name="Table Style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1000000}" name="EXPThresholds" displayName="EXPThresholds" ref="C2:G22" totalsRowShown="0">
  <autoFilter ref="C2:G22" xr:uid="{00000000-0009-0000-0100-000009000000}"/>
  <tableColumns count="5">
    <tableColumn id="1" xr3:uid="{00000000-0010-0000-0100-000001000000}" name="Level"/>
    <tableColumn id="2" xr3:uid="{00000000-0010-0000-0100-000002000000}" name="Easy"/>
    <tableColumn id="3" xr3:uid="{00000000-0010-0000-0100-000003000000}" name="Medium"/>
    <tableColumn id="4" xr3:uid="{00000000-0010-0000-0100-000004000000}" name="Hard"/>
    <tableColumn id="5" xr3:uid="{00000000-0010-0000-0100-000005000000}" name="Deadly"/>
  </tableColumns>
  <tableStyleInfo name="Table Style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2000000}" name="Numbers" displayName="Numbers" ref="L2:L74" totalsRowShown="0">
  <autoFilter ref="L2:L74" xr:uid="{00000000-0009-0000-0100-00000E000000}"/>
  <tableColumns count="1">
    <tableColumn id="1" xr3:uid="{00000000-0010-0000-0200-000001000000}" name="Numbers"/>
  </tableColumns>
  <tableStyleInfo name="Table Style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3000000}" name="EncounterMultiplier" displayName="EncounterMultiplier" ref="I2:J8" totalsRowShown="0">
  <autoFilter ref="I2:J8" xr:uid="{00000000-0009-0000-0100-00000D000000}"/>
  <tableColumns count="2">
    <tableColumn id="1" xr3:uid="{00000000-0010-0000-0300-000001000000}" name="Enemies"/>
    <tableColumn id="2" xr3:uid="{00000000-0010-0000-0300-000002000000}" name="Multiplier"/>
  </tableColumns>
  <tableStyleInfo name="Table Style 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4000000}" name="Table15" displayName="Table15" ref="N2:R22" totalsRowShown="0" headerRowDxfId="393" dataDxfId="392">
  <autoFilter ref="N2:R22" xr:uid="{00000000-0009-0000-0100-00000F000000}"/>
  <tableColumns count="5">
    <tableColumn id="1" xr3:uid="{00000000-0010-0000-0400-000001000000}" name="Character Level" dataDxfId="391"/>
    <tableColumn id="2" xr3:uid="{00000000-0010-0000-0400-000002000000}" name="Easy" dataDxfId="390"/>
    <tableColumn id="3" xr3:uid="{00000000-0010-0000-0400-000003000000}" name="Medium" dataDxfId="389"/>
    <tableColumn id="4" xr3:uid="{00000000-0010-0000-0400-000004000000}" name="Hard" dataDxfId="388"/>
    <tableColumn id="5" xr3:uid="{00000000-0010-0000-0400-000005000000}" name="Deadly" dataDxfId="387"/>
  </tableColumns>
  <tableStyleInfo name="Table Style 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5000000}" name="CREXP" displayName="CREXP" ref="T2:U34" totalsRowShown="0" headerRowDxfId="386" dataDxfId="385">
  <autoFilter ref="T2:U34" xr:uid="{00000000-0009-0000-0100-000010000000}"/>
  <tableColumns count="2">
    <tableColumn id="1" xr3:uid="{00000000-0010-0000-0500-000001000000}" name="CR" dataDxfId="384"/>
    <tableColumn id="2" xr3:uid="{00000000-0010-0000-0500-000002000000}" name="EXP" dataDxfId="383"/>
  </tableColumns>
  <tableStyleInfo name="Table Style 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6000000}" name="PlayerToCreature" displayName="PlayerToCreature" ref="W2:AT22" totalsRowShown="0" headerRowDxfId="382" dataDxfId="381">
  <autoFilter ref="W2:AT22" xr:uid="{00000000-0009-0000-0100-000011000000}"/>
  <tableColumns count="24">
    <tableColumn id="24" xr3:uid="{00000000-0010-0000-0600-000018000000}" name="Level" dataDxfId="380"/>
    <tableColumn id="1" xr3:uid="{00000000-0010-0000-0600-000001000000}" name="1/8" dataDxfId="379"/>
    <tableColumn id="2" xr3:uid="{00000000-0010-0000-0600-000002000000}" name="1/4" dataDxfId="378"/>
    <tableColumn id="3" xr3:uid="{00000000-0010-0000-0600-000003000000}" name="1/2" dataDxfId="377"/>
    <tableColumn id="4" xr3:uid="{00000000-0010-0000-0600-000004000000}" name="1" dataDxfId="376"/>
    <tableColumn id="5" xr3:uid="{00000000-0010-0000-0600-000005000000}" name="2" dataDxfId="375"/>
    <tableColumn id="6" xr3:uid="{00000000-0010-0000-0600-000006000000}" name="3" dataDxfId="374"/>
    <tableColumn id="7" xr3:uid="{00000000-0010-0000-0600-000007000000}" name="4" dataDxfId="373"/>
    <tableColumn id="8" xr3:uid="{00000000-0010-0000-0600-000008000000}" name="5" dataDxfId="372"/>
    <tableColumn id="9" xr3:uid="{00000000-0010-0000-0600-000009000000}" name="6" dataDxfId="371"/>
    <tableColumn id="10" xr3:uid="{00000000-0010-0000-0600-00000A000000}" name="7" dataDxfId="370"/>
    <tableColumn id="11" xr3:uid="{00000000-0010-0000-0600-00000B000000}" name="8" dataDxfId="369"/>
    <tableColumn id="12" xr3:uid="{00000000-0010-0000-0600-00000C000000}" name="9" dataDxfId="368"/>
    <tableColumn id="13" xr3:uid="{00000000-0010-0000-0600-00000D000000}" name="10" dataDxfId="367"/>
    <tableColumn id="14" xr3:uid="{00000000-0010-0000-0600-00000E000000}" name="11" dataDxfId="366"/>
    <tableColumn id="15" xr3:uid="{00000000-0010-0000-0600-00000F000000}" name="12" dataDxfId="365"/>
    <tableColumn id="16" xr3:uid="{00000000-0010-0000-0600-000010000000}" name="13" dataDxfId="364"/>
    <tableColumn id="17" xr3:uid="{00000000-0010-0000-0600-000011000000}" name="14" dataDxfId="363"/>
    <tableColumn id="18" xr3:uid="{00000000-0010-0000-0600-000012000000}" name="15" dataDxfId="362"/>
    <tableColumn id="19" xr3:uid="{00000000-0010-0000-0600-000013000000}" name="16" dataDxfId="361"/>
    <tableColumn id="20" xr3:uid="{00000000-0010-0000-0600-000014000000}" name="17" dataDxfId="360"/>
    <tableColumn id="21" xr3:uid="{00000000-0010-0000-0600-000015000000}" name="18" dataDxfId="359"/>
    <tableColumn id="22" xr3:uid="{00000000-0010-0000-0600-000016000000}" name="19" dataDxfId="358"/>
    <tableColumn id="23" xr3:uid="{00000000-0010-0000-0600-000017000000}" name="20" dataDxfId="357"/>
  </tableColumns>
  <tableStyleInfo name="Table Style 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PlayerLevel" displayName="PlayerLevel" ref="AV2:AW12" totalsRowShown="0">
  <autoFilter ref="AV2:AW12" xr:uid="{00000000-0009-0000-0100-000019000000}"/>
  <tableColumns count="2">
    <tableColumn id="1" xr3:uid="{00000000-0010-0000-0700-000001000000}" name="Player" dataDxfId="356">
      <calculatedColumnFormula>'Player Manager'!J11</calculatedColumnFormula>
    </tableColumn>
    <tableColumn id="2" xr3:uid="{00000000-0010-0000-0700-000002000000}" name="Level"/>
  </tableColumns>
  <tableStyleInfo name="Table Style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8000000}" name="LegitimateSources" displayName="LegitimateSources" ref="AY2:AY42" totalsRowShown="0" dataDxfId="355">
  <autoFilter ref="AY2:AY42" xr:uid="{00000000-0009-0000-0100-000018000000}"/>
  <tableColumns count="1">
    <tableColumn id="1" xr3:uid="{00000000-0010-0000-0800-000001000000}" name="Legitimate Sources" dataDxfId="354"/>
  </tableColumns>
  <tableStyleInfo name="Table Style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9000000}" name="ActivePlayers" displayName="ActivePlayers" ref="BA2:BB12" totalsRowShown="0" headerRowDxfId="353">
  <autoFilter ref="BA2:BB12" xr:uid="{00000000-0009-0000-0100-00001A000000}"/>
  <tableColumns count="2">
    <tableColumn id="1" xr3:uid="{00000000-0010-0000-0900-000001000000}" name="Name" dataDxfId="352"/>
    <tableColumn id="2" xr3:uid="{00000000-0010-0000-0900-000002000000}" name="Active" dataDxfId="351"/>
  </tableColumns>
  <tableStyleInfo name="Table Style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A000000}" name="BeholderEyeRays" displayName="BeholderEyeRays" ref="BD2:BE12" totalsRowShown="0" headerRowDxfId="350" dataDxfId="349">
  <autoFilter ref="BD2:BE12" xr:uid="{00000000-0009-0000-0100-000002000000}"/>
  <tableColumns count="2">
    <tableColumn id="2" xr3:uid="{00000000-0010-0000-0A00-000002000000}" name="Names" dataDxfId="348"/>
    <tableColumn id="1" xr3:uid="{00000000-0010-0000-0A00-000001000000}" name="Beholder Eye Rays" dataDxfId="347"/>
  </tableColumns>
  <tableStyleInfo name="Table Style 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0B000000}" name="MagicItemValue" displayName="MagicItemValue" ref="BG2:BH8" totalsRowShown="0" headerRowDxfId="346" dataDxfId="345">
  <autoFilter ref="BG2:BH8" xr:uid="{00000000-0009-0000-0100-000039000000}"/>
  <tableColumns count="2">
    <tableColumn id="1" xr3:uid="{00000000-0010-0000-0B00-000001000000}" name="Rarity" dataDxfId="344"/>
    <tableColumn id="2" xr3:uid="{00000000-0010-0000-0B00-000002000000}" name="Value Range" dataDxfId="343"/>
  </tableColumns>
  <tableStyleInfo name="Table Style 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LingeringInjuries" displayName="LingeringInjuries" ref="A2:C11" totalsRowShown="0" headerRowDxfId="342" dataDxfId="341" headerRowCellStyle="Normal" dataCellStyle="Normal">
  <autoFilter ref="A2:C11" xr:uid="{00000000-0009-0000-0100-00000A000000}"/>
  <tableColumns count="3">
    <tableColumn id="1" xr3:uid="{00000000-0010-0000-0C00-000001000000}" name="Injury" dataDxfId="340" dataCellStyle="Normal"/>
    <tableColumn id="2" xr3:uid="{00000000-0010-0000-0C00-000002000000}" name="Effect" dataDxfId="339" dataCellStyle="Normal"/>
    <tableColumn id="3" xr3:uid="{00000000-0010-0000-0C00-000003000000}" name="d20" dataDxfId="338" dataCellStyle="Normal"/>
  </tableColumns>
  <tableStyleInfo name="Table Style 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D000000}" name="Levels" displayName="Levels" ref="F2:H22" totalsRowShown="0" headerRowDxfId="337" dataDxfId="336">
  <autoFilter ref="F2:H22" xr:uid="{00000000-0009-0000-0100-000013000000}"/>
  <tableColumns count="3">
    <tableColumn id="1" xr3:uid="{00000000-0010-0000-0D00-000001000000}" name="Level" dataDxfId="335"/>
    <tableColumn id="2" xr3:uid="{00000000-0010-0000-0D00-000002000000}" name="XP" dataDxfId="334"/>
    <tableColumn id="3" xr3:uid="{00000000-0010-0000-0D00-000003000000}" name="Proficiency" dataDxfId="333"/>
  </tableColumns>
  <tableStyleInfo name="Table Style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E000000}" name="Conditions" displayName="Conditions" ref="K2:L23" totalsRowShown="0" headerRowDxfId="332" dataDxfId="331">
  <autoFilter ref="K2:L23" xr:uid="{00000000-0009-0000-0100-000014000000}"/>
  <tableColumns count="2">
    <tableColumn id="1" xr3:uid="{00000000-0010-0000-0E00-000001000000}" name="Condition" dataDxfId="330"/>
    <tableColumn id="2" xr3:uid="{00000000-0010-0000-0E00-000002000000}" name="Effect" dataDxfId="329"/>
  </tableColumns>
  <tableStyleInfo name="Table Style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F000000}" name="Races" displayName="Races" ref="N2:Q74" totalsRowShown="0">
  <autoFilter ref="N2:Q74" xr:uid="{00000000-0009-0000-0100-000015000000}"/>
  <sortState xmlns:xlrd2="http://schemas.microsoft.com/office/spreadsheetml/2017/richdata2" ref="N3:Q74">
    <sortCondition ref="N2:N74"/>
  </sortState>
  <tableColumns count="4">
    <tableColumn id="1" xr3:uid="{00000000-0010-0000-0F00-000001000000}" name="Race"/>
    <tableColumn id="2" xr3:uid="{00000000-0010-0000-0F00-000002000000}" name="Immunities/Resistances" dataDxfId="328"/>
    <tableColumn id="4" xr3:uid="{00000000-0010-0000-0F00-000004000000}" name="Lift/Carry"/>
    <tableColumn id="3" xr3:uid="{00000000-0010-0000-0F00-000003000000}" name="Size"/>
  </tableColumns>
  <tableStyleInfo name="Table Style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0000000}" name="Classes" displayName="Classes" ref="S2:S16" totalsRowShown="0">
  <autoFilter ref="S2:S16" xr:uid="{00000000-0009-0000-0100-000016000000}"/>
  <tableColumns count="1">
    <tableColumn id="1" xr3:uid="{00000000-0010-0000-1000-000001000000}" name="Class"/>
  </tableColumns>
  <tableStyleInfo name="Table Style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1000000}" name="Armors" displayName="Armors" ref="U2:Y17" totalsRowShown="0">
  <autoFilter ref="U2:Y17" xr:uid="{00000000-0009-0000-0100-000017000000}"/>
  <tableColumns count="5">
    <tableColumn id="1" xr3:uid="{00000000-0010-0000-1100-000001000000}" name="Name"/>
    <tableColumn id="2" xr3:uid="{00000000-0010-0000-1100-000002000000}" name="Value"/>
    <tableColumn id="4" xr3:uid="{00000000-0010-0000-1100-000004000000}" name="Weight"/>
    <tableColumn id="5" xr3:uid="{00000000-0010-0000-1100-000005000000}" name="Properties"/>
    <tableColumn id="6" xr3:uid="{00000000-0010-0000-1100-000006000000}" name="Type"/>
  </tableColumns>
  <tableStyleInfo name="Table Style 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12000000}" name="Encounter" displayName="Encounter" ref="A4:M13" totalsRowShown="0" headerRowDxfId="327" dataDxfId="326">
  <sortState xmlns:xlrd2="http://schemas.microsoft.com/office/spreadsheetml/2017/richdata2" ref="A5:M13">
    <sortCondition descending="1" ref="C5:C13"/>
    <sortCondition descending="1" ref="J5:J13"/>
  </sortState>
  <tableColumns count="13">
    <tableColumn id="1" xr3:uid="{00000000-0010-0000-1200-000001000000}" name="Creature" dataDxfId="0">
      <calculatedColumnFormula>IF(Encounter[[#This Row],[Wound]]&gt;=Encounter[[#This Row],[HP Max]],"Bandido Marcarrubra (Unconcious)","Bandido Marcarrubra")</calculatedColumnFormula>
    </tableColumn>
    <tableColumn id="2" xr3:uid="{00000000-0010-0000-1200-000002000000}" name="#" dataDxfId="325"/>
    <tableColumn id="3" xr3:uid="{00000000-0010-0000-1200-000003000000}" name="Initiative" dataDxfId="324"/>
    <tableColumn id="13" xr3:uid="{00000000-0010-0000-1200-00000D000000}" name="Concentration" dataDxfId="323"/>
    <tableColumn id="4" xr3:uid="{00000000-0010-0000-1200-000004000000}" name="HP Max" dataDxfId="322"/>
    <tableColumn id="5" xr3:uid="{00000000-0010-0000-1200-000005000000}" name="Wound" dataDxfId="321"/>
    <tableColumn id="6" xr3:uid="{00000000-0010-0000-1200-000006000000}" name="Condition" dataDxfId="320"/>
    <tableColumn id="7" xr3:uid="{00000000-0010-0000-1200-000007000000}" name="Size" dataDxfId="319"/>
    <tableColumn id="8" xr3:uid="{00000000-0010-0000-1200-000008000000}" name="AC" dataDxfId="318"/>
    <tableColumn id="12" xr3:uid="{00000000-0010-0000-1200-00000C000000}" name="Initiative Modifier" dataDxfId="317"/>
    <tableColumn id="9" xr3:uid="{00000000-0010-0000-1200-000009000000}" name="CR" dataDxfId="316"/>
    <tableColumn id="10" xr3:uid="{00000000-0010-0000-1200-00000A000000}" name="Unweighted EXP Value" dataDxfId="315"/>
    <tableColumn id="11" xr3:uid="{00000000-0010-0000-1200-00000B000000}" name="Source" dataDxfId="314"/>
  </tableColumns>
  <tableStyleInfo name="Table Style 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13000000}" name="SavedEncounters" displayName="SavedEncounters" ref="A1:BI10" totalsRowShown="0" headerRowDxfId="313" dataDxfId="312">
  <autoFilter ref="A1:BI10" xr:uid="{00000000-0009-0000-0100-000004000000}"/>
  <tableColumns count="61">
    <tableColumn id="1" xr3:uid="{00000000-0010-0000-1300-000001000000}" name="Encounter Name" dataDxfId="311"/>
    <tableColumn id="2" xr3:uid="{00000000-0010-0000-1300-000002000000}" name="Creature 1" dataDxfId="310"/>
    <tableColumn id="3" xr3:uid="{00000000-0010-0000-1300-000003000000}" name="#" dataDxfId="309"/>
    <tableColumn id="4" xr3:uid="{00000000-0010-0000-1300-000004000000}" name="Creature 2" dataDxfId="308"/>
    <tableColumn id="5" xr3:uid="{00000000-0010-0000-1300-000005000000}" name="#2" dataDxfId="307"/>
    <tableColumn id="6" xr3:uid="{00000000-0010-0000-1300-000006000000}" name="Creature 3" dataDxfId="306"/>
    <tableColumn id="7" xr3:uid="{00000000-0010-0000-1300-000007000000}" name="#3" dataDxfId="305"/>
    <tableColumn id="8" xr3:uid="{00000000-0010-0000-1300-000008000000}" name="Creature 4" dataDxfId="304"/>
    <tableColumn id="9" xr3:uid="{00000000-0010-0000-1300-000009000000}" name="#4" dataDxfId="303"/>
    <tableColumn id="10" xr3:uid="{00000000-0010-0000-1300-00000A000000}" name="Creature 5" dataDxfId="302"/>
    <tableColumn id="11" xr3:uid="{00000000-0010-0000-1300-00000B000000}" name="#5" dataDxfId="301"/>
    <tableColumn id="12" xr3:uid="{00000000-0010-0000-1300-00000C000000}" name="Creature 6" dataDxfId="300"/>
    <tableColumn id="13" xr3:uid="{00000000-0010-0000-1300-00000D000000}" name="#6" dataDxfId="299"/>
    <tableColumn id="14" xr3:uid="{00000000-0010-0000-1300-00000E000000}" name="Creature 7" dataDxfId="298"/>
    <tableColumn id="15" xr3:uid="{00000000-0010-0000-1300-00000F000000}" name="#7" dataDxfId="297"/>
    <tableColumn id="16" xr3:uid="{00000000-0010-0000-1300-000010000000}" name="Creature 8" dataDxfId="296"/>
    <tableColumn id="17" xr3:uid="{00000000-0010-0000-1300-000011000000}" name="#8" dataDxfId="295"/>
    <tableColumn id="18" xr3:uid="{00000000-0010-0000-1300-000012000000}" name="Creature 9" dataDxfId="294"/>
    <tableColumn id="19" xr3:uid="{00000000-0010-0000-1300-000013000000}" name="#9" dataDxfId="293"/>
    <tableColumn id="20" xr3:uid="{00000000-0010-0000-1300-000014000000}" name="Creature 10" dataDxfId="292"/>
    <tableColumn id="21" xr3:uid="{00000000-0010-0000-1300-000015000000}" name="#10" dataDxfId="291"/>
    <tableColumn id="22" xr3:uid="{00000000-0010-0000-1300-000016000000}" name="Creature 11" dataDxfId="290"/>
    <tableColumn id="23" xr3:uid="{00000000-0010-0000-1300-000017000000}" name="#11" dataDxfId="289"/>
    <tableColumn id="24" xr3:uid="{00000000-0010-0000-1300-000018000000}" name="Creature 12" dataDxfId="288"/>
    <tableColumn id="25" xr3:uid="{00000000-0010-0000-1300-000019000000}" name="#12" dataDxfId="287"/>
    <tableColumn id="26" xr3:uid="{00000000-0010-0000-1300-00001A000000}" name="Creature 13" dataDxfId="286"/>
    <tableColumn id="27" xr3:uid="{00000000-0010-0000-1300-00001B000000}" name="#13" dataDxfId="285"/>
    <tableColumn id="28" xr3:uid="{00000000-0010-0000-1300-00001C000000}" name="Creature 14" dataDxfId="284"/>
    <tableColumn id="29" xr3:uid="{00000000-0010-0000-1300-00001D000000}" name="#14" dataDxfId="283"/>
    <tableColumn id="30" xr3:uid="{00000000-0010-0000-1300-00001E000000}" name="Creature 15" dataDxfId="282"/>
    <tableColumn id="31" xr3:uid="{00000000-0010-0000-1300-00001F000000}" name="#15" dataDxfId="281"/>
    <tableColumn id="32" xr3:uid="{00000000-0010-0000-1300-000020000000}" name="Creature 16" dataDxfId="280"/>
    <tableColumn id="33" xr3:uid="{00000000-0010-0000-1300-000021000000}" name="#16" dataDxfId="279"/>
    <tableColumn id="34" xr3:uid="{00000000-0010-0000-1300-000022000000}" name="Creature 17" dataDxfId="278"/>
    <tableColumn id="35" xr3:uid="{00000000-0010-0000-1300-000023000000}" name="#17" dataDxfId="277"/>
    <tableColumn id="36" xr3:uid="{00000000-0010-0000-1300-000024000000}" name="Creature 18" dataDxfId="276"/>
    <tableColumn id="37" xr3:uid="{00000000-0010-0000-1300-000025000000}" name="#18" dataDxfId="275"/>
    <tableColumn id="38" xr3:uid="{00000000-0010-0000-1300-000026000000}" name="Creature 19" dataDxfId="274"/>
    <tableColumn id="39" xr3:uid="{00000000-0010-0000-1300-000027000000}" name="#19" dataDxfId="273"/>
    <tableColumn id="40" xr3:uid="{00000000-0010-0000-1300-000028000000}" name="Creature 20" dataDxfId="272"/>
    <tableColumn id="41" xr3:uid="{00000000-0010-0000-1300-000029000000}" name="#20" dataDxfId="271"/>
    <tableColumn id="42" xr3:uid="{00000000-0010-0000-1300-00002A000000}" name="Creature 21" dataDxfId="270"/>
    <tableColumn id="43" xr3:uid="{00000000-0010-0000-1300-00002B000000}" name="#21" dataDxfId="269"/>
    <tableColumn id="44" xr3:uid="{00000000-0010-0000-1300-00002C000000}" name="Creature 22" dataDxfId="268"/>
    <tableColumn id="45" xr3:uid="{00000000-0010-0000-1300-00002D000000}" name="#22" dataDxfId="267"/>
    <tableColumn id="46" xr3:uid="{00000000-0010-0000-1300-00002E000000}" name="Creature 23" dataDxfId="266"/>
    <tableColumn id="47" xr3:uid="{00000000-0010-0000-1300-00002F000000}" name="#23" dataDxfId="265"/>
    <tableColumn id="48" xr3:uid="{00000000-0010-0000-1300-000030000000}" name="Creature 24" dataDxfId="264"/>
    <tableColumn id="49" xr3:uid="{00000000-0010-0000-1300-000031000000}" name="#24" dataDxfId="263"/>
    <tableColumn id="50" xr3:uid="{00000000-0010-0000-1300-000032000000}" name="Creature 25" dataDxfId="262"/>
    <tableColumn id="51" xr3:uid="{00000000-0010-0000-1300-000033000000}" name="#25" dataDxfId="261"/>
    <tableColumn id="52" xr3:uid="{00000000-0010-0000-1300-000034000000}" name="Creature 26" dataDxfId="260"/>
    <tableColumn id="53" xr3:uid="{00000000-0010-0000-1300-000035000000}" name="#26" dataDxfId="259"/>
    <tableColumn id="54" xr3:uid="{00000000-0010-0000-1300-000036000000}" name="Creature 27" dataDxfId="258"/>
    <tableColumn id="55" xr3:uid="{00000000-0010-0000-1300-000037000000}" name="#27" dataDxfId="257"/>
    <tableColumn id="56" xr3:uid="{00000000-0010-0000-1300-000038000000}" name="Creature 28" dataDxfId="256"/>
    <tableColumn id="57" xr3:uid="{00000000-0010-0000-1300-000039000000}" name="#28" dataDxfId="255"/>
    <tableColumn id="58" xr3:uid="{00000000-0010-0000-1300-00003A000000}" name="Creature 29" dataDxfId="254"/>
    <tableColumn id="59" xr3:uid="{00000000-0010-0000-1300-00003B000000}" name="#29" dataDxfId="253"/>
    <tableColumn id="60" xr3:uid="{00000000-0010-0000-1300-00003C000000}" name="Creature 30" dataDxfId="252"/>
    <tableColumn id="61" xr3:uid="{00000000-0010-0000-1300-00003D000000}" name="#30" dataDxfId="251"/>
  </tableColumns>
  <tableStyleInfo name="Table Style 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4000000}" name="LootTable1" displayName="LootTable1" ref="A3:C84" totalsRowShown="0" headerRowDxfId="250" dataDxfId="249">
  <autoFilter ref="A3:C84" xr:uid="{00000000-0009-0000-0100-00001F000000}"/>
  <sortState xmlns:xlrd2="http://schemas.microsoft.com/office/spreadsheetml/2017/richdata2" ref="A4:C84">
    <sortCondition ref="A3:A84"/>
  </sortState>
  <tableColumns count="3">
    <tableColumn id="1" xr3:uid="{00000000-0010-0000-1400-000001000000}" name="Item" dataDxfId="248"/>
    <tableColumn id="3" xr3:uid="{00000000-0010-0000-1400-000003000000}" name="Weight" dataDxfId="247"/>
    <tableColumn id="4" xr3:uid="{00000000-0010-0000-1400-000004000000}" name="% Chance" dataDxfId="246">
      <calculatedColumnFormula>IFERROR(LootTable1[[#This Row],[Weight]]/SUM(LootTable1[Weight]),"-")</calculatedColumnFormula>
    </tableColumn>
  </tableColumns>
  <tableStyleInfo name="Table Style 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5000000}" name="LootTable2" displayName="LootTable2" ref="D3:F41" totalsRowShown="0" headerRowDxfId="245" dataDxfId="244">
  <autoFilter ref="D3:F41" xr:uid="{00000000-0009-0000-0100-000020000000}"/>
  <sortState xmlns:xlrd2="http://schemas.microsoft.com/office/spreadsheetml/2017/richdata2" ref="D4:F4">
    <sortCondition ref="D3:D4"/>
  </sortState>
  <tableColumns count="3">
    <tableColumn id="1" xr3:uid="{00000000-0010-0000-1500-000001000000}" name="Item" dataDxfId="243"/>
    <tableColumn id="3" xr3:uid="{00000000-0010-0000-1500-000003000000}" name="Weight" dataDxfId="242"/>
    <tableColumn id="4" xr3:uid="{00000000-0010-0000-1500-000004000000}" name="% Chance" dataDxfId="241">
      <calculatedColumnFormula>IFERROR(LootTable2[[#This Row],[Weight]]/SUM(LootTable2[Weight]),"-")</calculatedColumnFormula>
    </tableColumn>
  </tableColumns>
  <tableStyleInfo name="Table Style 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6000000}" name="LootTable3" displayName="LootTable3" ref="G3:I16" totalsRowShown="0" headerRowDxfId="240" dataDxfId="239">
  <autoFilter ref="G3:I16" xr:uid="{00000000-0009-0000-0100-000021000000}"/>
  <sortState xmlns:xlrd2="http://schemas.microsoft.com/office/spreadsheetml/2017/richdata2" ref="G4:I4">
    <sortCondition ref="G3:G4"/>
  </sortState>
  <tableColumns count="3">
    <tableColumn id="1" xr3:uid="{00000000-0010-0000-1600-000001000000}" name="Item" dataDxfId="238"/>
    <tableColumn id="3" xr3:uid="{00000000-0010-0000-1600-000003000000}" name="Weight" dataDxfId="237"/>
    <tableColumn id="4" xr3:uid="{00000000-0010-0000-1600-000004000000}" name="% Chance" dataDxfId="236">
      <calculatedColumnFormula>IFERROR(LootTable3[[#This Row],[Weight]]/SUM(LootTable3[Weight]),"-")</calculatedColumnFormula>
    </tableColumn>
  </tableColumns>
  <tableStyleInfo name="Table Style 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7000000}" name="LootTable4" displayName="LootTable4" ref="J3:L8" totalsRowShown="0" headerRowDxfId="235" dataDxfId="234">
  <autoFilter ref="J3:L8" xr:uid="{00000000-0009-0000-0100-000022000000}"/>
  <sortState xmlns:xlrd2="http://schemas.microsoft.com/office/spreadsheetml/2017/richdata2" ref="J4:L4">
    <sortCondition ref="J3:J4"/>
  </sortState>
  <tableColumns count="3">
    <tableColumn id="1" xr3:uid="{00000000-0010-0000-1700-000001000000}" name="Item" dataDxfId="233"/>
    <tableColumn id="3" xr3:uid="{00000000-0010-0000-1700-000003000000}" name="Weight" dataDxfId="232"/>
    <tableColumn id="4" xr3:uid="{00000000-0010-0000-1700-000004000000}" name="% Chance" dataDxfId="231">
      <calculatedColumnFormula>IFERROR(LootTable4[[#This Row],[Weight]]/SUM(LootTable4[Weight]),"-")</calculatedColumnFormula>
    </tableColumn>
  </tableColumns>
  <tableStyleInfo name="Table Style 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8000000}" name="LootTable5" displayName="LootTable5" ref="M3:O67" totalsRowShown="0" headerRowDxfId="230">
  <autoFilter ref="M3:O67" xr:uid="{00000000-0009-0000-0100-000023000000}"/>
  <sortState xmlns:xlrd2="http://schemas.microsoft.com/office/spreadsheetml/2017/richdata2" ref="M4:O4">
    <sortCondition ref="M3:M4"/>
  </sortState>
  <tableColumns count="3">
    <tableColumn id="1" xr3:uid="{00000000-0010-0000-1800-000001000000}" name="Item" dataDxfId="229"/>
    <tableColumn id="3" xr3:uid="{00000000-0010-0000-1800-000003000000}" name="Weight" dataDxfId="228"/>
    <tableColumn id="4" xr3:uid="{00000000-0010-0000-1800-000004000000}" name="% Chance" dataDxfId="227">
      <calculatedColumnFormula>IFERROR(LootTable5[[#This Row],[Weight]]/SUM(LootTable5[Weight]),"-")</calculatedColumnFormula>
    </tableColumn>
  </tableColumns>
  <tableStyleInfo name="Table Style 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9000000}" name="LootTable6" displayName="LootTable6" ref="P3:R15" totalsRowShown="0" headerRowDxfId="226">
  <autoFilter ref="P3:R15" xr:uid="{00000000-0009-0000-0100-000024000000}"/>
  <sortState xmlns:xlrd2="http://schemas.microsoft.com/office/spreadsheetml/2017/richdata2" ref="P4:R4">
    <sortCondition ref="P3:P4"/>
  </sortState>
  <tableColumns count="3">
    <tableColumn id="1" xr3:uid="{00000000-0010-0000-1900-000001000000}" name="Item" dataDxfId="225"/>
    <tableColumn id="3" xr3:uid="{00000000-0010-0000-1900-000003000000}" name="Weight" dataDxfId="224"/>
    <tableColumn id="4" xr3:uid="{00000000-0010-0000-1900-000004000000}" name="% Chance" dataDxfId="223">
      <calculatedColumnFormula>IFERROR(LootTable6[[#This Row],[Weight]]/SUM(LootTable6[Weight]),"-")</calculatedColumnFormula>
    </tableColumn>
  </tableColumns>
  <tableStyleInfo name="Table Style 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1A000000}" name="LootTable7" displayName="LootTable7" ref="S3:U15" totalsRowShown="0" headerRowDxfId="222">
  <autoFilter ref="S3:U15" xr:uid="{00000000-0009-0000-0100-000025000000}"/>
  <sortState xmlns:xlrd2="http://schemas.microsoft.com/office/spreadsheetml/2017/richdata2" ref="S4:U4">
    <sortCondition ref="S3:S4"/>
  </sortState>
  <tableColumns count="3">
    <tableColumn id="1" xr3:uid="{00000000-0010-0000-1A00-000001000000}" name="Item" dataDxfId="221"/>
    <tableColumn id="3" xr3:uid="{00000000-0010-0000-1A00-000003000000}" name="Weight" dataDxfId="220"/>
    <tableColumn id="4" xr3:uid="{00000000-0010-0000-1A00-000004000000}" name="% Chance" dataDxfId="219">
      <calculatedColumnFormula>IFERROR(LootTable7[[#This Row],[Weight]]/SUM(LootTable7[Weight]),"-")</calculatedColumnFormula>
    </tableColumn>
  </tableColumns>
  <tableStyleInfo name="Table Style 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B000000}" name="LootTable8" displayName="LootTable8" ref="V3:X13" totalsRowShown="0" headerRowDxfId="218">
  <autoFilter ref="V3:X13" xr:uid="{00000000-0009-0000-0100-000026000000}"/>
  <sortState xmlns:xlrd2="http://schemas.microsoft.com/office/spreadsheetml/2017/richdata2" ref="V4:X4">
    <sortCondition ref="V3:V4"/>
  </sortState>
  <tableColumns count="3">
    <tableColumn id="1" xr3:uid="{00000000-0010-0000-1B00-000001000000}" name="Item" dataDxfId="217"/>
    <tableColumn id="3" xr3:uid="{00000000-0010-0000-1B00-000003000000}" name="Weight" dataDxfId="216"/>
    <tableColumn id="4" xr3:uid="{00000000-0010-0000-1B00-000004000000}" name="% Chance" dataDxfId="215">
      <calculatedColumnFormula>IFERROR(LootTable8[[#This Row],[Weight]]/SUM(LootTable8[Weight]),"-")</calculatedColumnFormula>
    </tableColumn>
  </tableColumns>
  <tableStyleInfo name="Table Style 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C000000}" name="LootTable9" displayName="LootTable9" ref="Y3:AA9" totalsRowShown="0" headerRowDxfId="214">
  <autoFilter ref="Y3:AA9" xr:uid="{00000000-0009-0000-0100-000027000000}"/>
  <sortState xmlns:xlrd2="http://schemas.microsoft.com/office/spreadsheetml/2017/richdata2" ref="Y4:AA4">
    <sortCondition ref="Y3:Y4"/>
  </sortState>
  <tableColumns count="3">
    <tableColumn id="1" xr3:uid="{00000000-0010-0000-1C00-000001000000}" name="Item" dataDxfId="213"/>
    <tableColumn id="3" xr3:uid="{00000000-0010-0000-1C00-000003000000}" name="Weight" dataDxfId="212"/>
    <tableColumn id="4" xr3:uid="{00000000-0010-0000-1C00-000004000000}" name="% Chance" dataDxfId="211">
      <calculatedColumnFormula>IFERROR(LootTable9[[#This Row],[Weight]]/SUM(LootTable9[Weight]),"-")</calculatedColumnFormula>
    </tableColumn>
  </tableColumns>
  <tableStyleInfo name="Table Style 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D000000}" name="LootTable10" displayName="LootTable10" ref="AB3:AD11" totalsRowShown="0" headerRowDxfId="210">
  <autoFilter ref="AB3:AD11" xr:uid="{00000000-0009-0000-0100-000028000000}"/>
  <sortState xmlns:xlrd2="http://schemas.microsoft.com/office/spreadsheetml/2017/richdata2" ref="AB4:AD4">
    <sortCondition ref="AB3:AB4"/>
  </sortState>
  <tableColumns count="3">
    <tableColumn id="1" xr3:uid="{00000000-0010-0000-1D00-000001000000}" name="Item" dataDxfId="209"/>
    <tableColumn id="3" xr3:uid="{00000000-0010-0000-1D00-000003000000}" name="Weight" dataDxfId="208"/>
    <tableColumn id="4" xr3:uid="{00000000-0010-0000-1D00-000004000000}" name="% Chance" dataDxfId="207">
      <calculatedColumnFormula>IFERROR(LootTable10[[#This Row],[Weight]]/SUM(LootTable10[Weight]),"-")</calculatedColumnFormula>
    </tableColumn>
  </tableColumns>
  <tableStyleInfo name="Table Style 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E000000}" name="LootTable11" displayName="LootTable11" ref="AE3:AG7" totalsRowShown="0" headerRowDxfId="206">
  <autoFilter ref="AE3:AG7" xr:uid="{00000000-0009-0000-0100-000029000000}"/>
  <sortState xmlns:xlrd2="http://schemas.microsoft.com/office/spreadsheetml/2017/richdata2" ref="AE4:AG4">
    <sortCondition ref="AE3:AE4"/>
  </sortState>
  <tableColumns count="3">
    <tableColumn id="1" xr3:uid="{00000000-0010-0000-1E00-000001000000}" name="Item" dataDxfId="205"/>
    <tableColumn id="3" xr3:uid="{00000000-0010-0000-1E00-000003000000}" name="Weight" dataDxfId="204"/>
    <tableColumn id="4" xr3:uid="{00000000-0010-0000-1E00-000004000000}" name="% Chance" dataDxfId="203">
      <calculatedColumnFormula>IFERROR(LootTable11[[#This Row],[Weight]]/SUM(LootTable11[Weight]),"-")</calculatedColumnFormula>
    </tableColumn>
  </tableColumns>
  <tableStyleInfo name="Table Style 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F000000}" name="LootTable12" displayName="LootTable12" ref="AH3:AJ13" totalsRowShown="0" headerRowDxfId="202">
  <autoFilter ref="AH3:AJ13" xr:uid="{00000000-0009-0000-0100-00002A000000}"/>
  <sortState xmlns:xlrd2="http://schemas.microsoft.com/office/spreadsheetml/2017/richdata2" ref="AH4:AJ4">
    <sortCondition ref="AH3:AH4"/>
  </sortState>
  <tableColumns count="3">
    <tableColumn id="1" xr3:uid="{00000000-0010-0000-1F00-000001000000}" name="Item" dataDxfId="201"/>
    <tableColumn id="3" xr3:uid="{00000000-0010-0000-1F00-000003000000}" name="Weight" dataDxfId="200"/>
    <tableColumn id="4" xr3:uid="{00000000-0010-0000-1F00-000004000000}" name="% Chance" dataDxfId="199">
      <calculatedColumnFormula>IFERROR(LootTable12[[#This Row],[Weight]]/SUM(LootTable12[Weight]),"-")</calculatedColumnFormula>
    </tableColumn>
  </tableColumns>
  <tableStyleInfo name="Table Style 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0000000}" name="LootTable13" displayName="LootTable13" ref="AK3:AM13" totalsRowShown="0" headerRowDxfId="198">
  <autoFilter ref="AK3:AM13" xr:uid="{00000000-0009-0000-0100-00002B000000}"/>
  <sortState xmlns:xlrd2="http://schemas.microsoft.com/office/spreadsheetml/2017/richdata2" ref="AK4:AM4">
    <sortCondition ref="AK3:AK4"/>
  </sortState>
  <tableColumns count="3">
    <tableColumn id="1" xr3:uid="{00000000-0010-0000-2000-000001000000}" name="Item" dataDxfId="197"/>
    <tableColumn id="3" xr3:uid="{00000000-0010-0000-2000-000003000000}" name="Weight" dataDxfId="196"/>
    <tableColumn id="4" xr3:uid="{00000000-0010-0000-2000-000004000000}" name="% Chance" dataDxfId="195">
      <calculatedColumnFormula>IFERROR(LootTable13[[#This Row],[Weight]]/SUM(LootTable13[Weight]),"-")</calculatedColumnFormula>
    </tableColumn>
  </tableColumns>
  <tableStyleInfo name="Table Style 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1000000}" name="LootTable14" displayName="LootTable14" ref="AN3:AP13" totalsRowShown="0" headerRowDxfId="194">
  <autoFilter ref="AN3:AP13" xr:uid="{00000000-0009-0000-0100-00002C000000}"/>
  <sortState xmlns:xlrd2="http://schemas.microsoft.com/office/spreadsheetml/2017/richdata2" ref="AN4:AP4">
    <sortCondition ref="AN3:AN4"/>
  </sortState>
  <tableColumns count="3">
    <tableColumn id="1" xr3:uid="{00000000-0010-0000-2100-000001000000}" name="Item" dataDxfId="193"/>
    <tableColumn id="3" xr3:uid="{00000000-0010-0000-2100-000003000000}" name="Weight" dataDxfId="192"/>
    <tableColumn id="4" xr3:uid="{00000000-0010-0000-2100-000004000000}" name="% Chance" dataDxfId="191">
      <calculatedColumnFormula>IFERROR(LootTable14[[#This Row],[Weight]]/SUM(LootTable14[Weight]),"-")</calculatedColumnFormula>
    </tableColumn>
  </tableColumns>
  <tableStyleInfo name="Table Style 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2000000}" name="LootTable15" displayName="LootTable15" ref="AQ3:AS13" totalsRowShown="0" headerRowDxfId="190">
  <autoFilter ref="AQ3:AS13" xr:uid="{00000000-0009-0000-0100-00002D000000}"/>
  <sortState xmlns:xlrd2="http://schemas.microsoft.com/office/spreadsheetml/2017/richdata2" ref="AQ4:AS4">
    <sortCondition ref="AQ3:AQ4"/>
  </sortState>
  <tableColumns count="3">
    <tableColumn id="1" xr3:uid="{00000000-0010-0000-2200-000001000000}" name="Item" dataDxfId="189"/>
    <tableColumn id="3" xr3:uid="{00000000-0010-0000-2200-000003000000}" name="Weight" dataDxfId="188"/>
    <tableColumn id="4" xr3:uid="{00000000-0010-0000-2200-000004000000}" name="% Chance" dataDxfId="187">
      <calculatedColumnFormula>IFERROR(LootTable15[[#This Row],[Weight]]/SUM(LootTable15[Weight]),"-")</calculatedColumnFormula>
    </tableColumn>
  </tableColumns>
  <tableStyleInfo name="Table Style 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3000000}" name="LootTable16" displayName="LootTable16" ref="AT3:AV11" totalsRowShown="0" headerRowDxfId="186">
  <autoFilter ref="AT3:AV11" xr:uid="{00000000-0009-0000-0100-00002E000000}"/>
  <sortState xmlns:xlrd2="http://schemas.microsoft.com/office/spreadsheetml/2017/richdata2" ref="AT4:AV4">
    <sortCondition ref="AT3:AT4"/>
  </sortState>
  <tableColumns count="3">
    <tableColumn id="1" xr3:uid="{00000000-0010-0000-2300-000001000000}" name="Item" dataDxfId="185"/>
    <tableColumn id="3" xr3:uid="{00000000-0010-0000-2300-000003000000}" name="Weight" dataDxfId="184"/>
    <tableColumn id="4" xr3:uid="{00000000-0010-0000-2300-000004000000}" name="% Chance" dataDxfId="183">
      <calculatedColumnFormula>IFERROR(LootTable16[[#This Row],[Weight]]/SUM(LootTable16[Weight]),"-")</calculatedColumnFormula>
    </tableColumn>
  </tableColumns>
  <tableStyleInfo name="Table Style 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24000000}" name="LootTable17" displayName="LootTable17" ref="AW3:AY11" totalsRowShown="0" headerRowDxfId="182">
  <autoFilter ref="AW3:AY11" xr:uid="{00000000-0009-0000-0100-00001B000000}"/>
  <tableColumns count="3">
    <tableColumn id="1" xr3:uid="{00000000-0010-0000-2400-000001000000}" name="Item" dataDxfId="181"/>
    <tableColumn id="2" xr3:uid="{00000000-0010-0000-2400-000002000000}" name="Weight" dataDxfId="180"/>
    <tableColumn id="3" xr3:uid="{00000000-0010-0000-2400-000003000000}" name="% Chance" dataDxfId="179">
      <calculatedColumnFormula>IFERROR(LootTable17[[#This Row],[Weight]]/SUM(LootTable17[Weight]),"-")</calculatedColumnFormula>
    </tableColumn>
  </tableColumns>
  <tableStyleInfo name="Table Style 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25000000}" name="LootTable18" displayName="LootTable18" ref="AZ3:BB38" totalsRowShown="0" headerRowDxfId="178">
  <autoFilter ref="AZ3:BB38" xr:uid="{00000000-0009-0000-0100-00001C000000}"/>
  <tableColumns count="3">
    <tableColumn id="1" xr3:uid="{00000000-0010-0000-2500-000001000000}" name="Item" dataDxfId="177"/>
    <tableColumn id="2" xr3:uid="{00000000-0010-0000-2500-000002000000}" name="Weight" dataDxfId="176"/>
    <tableColumn id="3" xr3:uid="{00000000-0010-0000-2500-000003000000}" name="% Chance" dataDxfId="175">
      <calculatedColumnFormula>IFERROR(LootTable18[[#This Row],[Weight]]/SUM(LootTable18[Weight]),"-")</calculatedColumnFormula>
    </tableColumn>
  </tableColumns>
  <tableStyleInfo name="Table Style 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26000000}" name="LootTable19" displayName="LootTable19" ref="BC3:BE31" totalsRowShown="0" headerRowDxfId="174">
  <autoFilter ref="BC3:BE31" xr:uid="{00000000-0009-0000-0100-00001D000000}"/>
  <tableColumns count="3">
    <tableColumn id="1" xr3:uid="{00000000-0010-0000-2600-000001000000}" name="Item" dataDxfId="173"/>
    <tableColumn id="2" xr3:uid="{00000000-0010-0000-2600-000002000000}" name="Weight" dataDxfId="172"/>
    <tableColumn id="3" xr3:uid="{00000000-0010-0000-2600-000003000000}" name="% Chance" dataDxfId="171">
      <calculatedColumnFormula>IFERROR(LootTable19[[#This Row],[Weight]]/SUM(LootTable19[Weight]),"-")</calculatedColumnFormula>
    </tableColumn>
  </tableColumns>
  <tableStyleInfo name="Table Style 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27000000}" name="LootTable20" displayName="LootTable20" ref="BF3:BH19" totalsRowShown="0" headerRowDxfId="170">
  <autoFilter ref="BF3:BH19" xr:uid="{00000000-0009-0000-0100-00001E000000}"/>
  <tableColumns count="3">
    <tableColumn id="1" xr3:uid="{00000000-0010-0000-2700-000001000000}" name="Item" dataDxfId="169"/>
    <tableColumn id="2" xr3:uid="{00000000-0010-0000-2700-000002000000}" name="Weight" dataDxfId="168"/>
    <tableColumn id="3" xr3:uid="{00000000-0010-0000-2700-000003000000}" name="% Chance" dataDxfId="167">
      <calculatedColumnFormula>IFERROR(LootTable20[[#This Row],[Weight]]/SUM(LootTable20[Weight]),"-")</calculatedColumnFormula>
    </tableColumn>
  </tableColumns>
  <tableStyleInfo name="Table Style 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8000000}" name="LootTable21" displayName="LootTable21" ref="BI3:BK10" totalsRowShown="0" headerRowDxfId="166">
  <autoFilter ref="BI3:BK10" xr:uid="{00000000-0009-0000-0100-00002F000000}"/>
  <tableColumns count="3">
    <tableColumn id="1" xr3:uid="{00000000-0010-0000-2800-000001000000}" name="Item" dataDxfId="165"/>
    <tableColumn id="2" xr3:uid="{00000000-0010-0000-2800-000002000000}" name="Weight" dataDxfId="164"/>
    <tableColumn id="3" xr3:uid="{00000000-0010-0000-2800-000003000000}" name="% Chance" dataDxfId="163">
      <calculatedColumnFormula>IFERROR(LootTable21[[#This Row],[Weight]]/SUM(LootTable21[Weight]),"-")</calculatedColumnFormula>
    </tableColumn>
  </tableColumns>
  <tableStyleInfo name="Table Style 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9000000}" name="LootTable22" displayName="LootTable22" ref="BL3:BN63" totalsRowShown="0" headerRowDxfId="162">
  <autoFilter ref="BL3:BN63" xr:uid="{00000000-0009-0000-0100-000030000000}"/>
  <tableColumns count="3">
    <tableColumn id="1" xr3:uid="{00000000-0010-0000-2900-000001000000}" name="Item" dataDxfId="161"/>
    <tableColumn id="2" xr3:uid="{00000000-0010-0000-2900-000002000000}" name="Weight" dataDxfId="160"/>
    <tableColumn id="3" xr3:uid="{00000000-0010-0000-2900-000003000000}" name="% Chance" dataDxfId="159">
      <calculatedColumnFormula>IFERROR(LootTable22[[#This Row],[Weight]]/SUM(LootTable22[Weight]),"-")</calculatedColumnFormula>
    </tableColumn>
  </tableColumns>
  <tableStyleInfo name="Table Style 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A000000}" name="LootTable23" displayName="LootTable23" ref="BO3:BQ97" totalsRowShown="0" headerRowDxfId="158">
  <autoFilter ref="BO3:BQ97" xr:uid="{00000000-0009-0000-0100-000031000000}"/>
  <tableColumns count="3">
    <tableColumn id="1" xr3:uid="{00000000-0010-0000-2A00-000001000000}" name="Item" dataDxfId="157"/>
    <tableColumn id="2" xr3:uid="{00000000-0010-0000-2A00-000002000000}" name="Weight" dataDxfId="156"/>
    <tableColumn id="3" xr3:uid="{00000000-0010-0000-2A00-000003000000}" name="% Chance" dataDxfId="155">
      <calculatedColumnFormula>IFERROR(LootTable23[[#This Row],[Weight]]/SUM(LootTable23[Weight]),"-")</calculatedColumnFormula>
    </tableColumn>
  </tableColumns>
  <tableStyleInfo name="Table Style 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B000000}" name="LootTable24" displayName="LootTable24" ref="BR3:BT72" totalsRowShown="0" headerRowDxfId="154">
  <autoFilter ref="BR3:BT72" xr:uid="{00000000-0009-0000-0100-000032000000}"/>
  <tableColumns count="3">
    <tableColumn id="1" xr3:uid="{00000000-0010-0000-2B00-000001000000}" name="Item" dataDxfId="153"/>
    <tableColumn id="2" xr3:uid="{00000000-0010-0000-2B00-000002000000}" name="Weight" dataDxfId="152"/>
    <tableColumn id="3" xr3:uid="{00000000-0010-0000-2B00-000003000000}" name="% Chance" dataDxfId="151">
      <calculatedColumnFormula>IFERROR(LootTable24[[#This Row],[Weight]]/SUM(LootTable24[Weight]),"-")</calculatedColumnFormula>
    </tableColumn>
  </tableColumns>
  <tableStyleInfo name="Table Style 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C000000}" name="LootTable25" displayName="LootTable25" ref="BU3:BW61" totalsRowShown="0" headerRowDxfId="150">
  <autoFilter ref="BU3:BW61" xr:uid="{00000000-0009-0000-0100-000033000000}"/>
  <tableColumns count="3">
    <tableColumn id="1" xr3:uid="{00000000-0010-0000-2C00-000001000000}" name="Item" dataDxfId="149"/>
    <tableColumn id="2" xr3:uid="{00000000-0010-0000-2C00-000002000000}" name="Weight" dataDxfId="148"/>
    <tableColumn id="3" xr3:uid="{00000000-0010-0000-2C00-000003000000}" name="% Chance" dataDxfId="147">
      <calculatedColumnFormula>IFERROR(LootTable25[[#This Row],[Weight]]/SUM(LootTable25[Weight]),"-")</calculatedColumnFormula>
    </tableColumn>
  </tableColumns>
  <tableStyleInfo name="Table Style 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2D000000}" name="Creatures" displayName="Creatures" ref="A1:I1076" totalsRowShown="0" headerRowDxfId="146" dataDxfId="145" tableBorderDxfId="144">
  <autoFilter ref="A1:I1076" xr:uid="{00000000-0009-0000-0100-000001000000}"/>
  <tableColumns count="9">
    <tableColumn id="1" xr3:uid="{00000000-0010-0000-2D00-000001000000}" name="Block" dataDxfId="143"/>
    <tableColumn id="2" xr3:uid="{00000000-0010-0000-2D00-000002000000}" name="Size" dataDxfId="142"/>
    <tableColumn id="4" xr3:uid="{00000000-0010-0000-2D00-000004000000}" name="AC" dataDxfId="141"/>
    <tableColumn id="5" xr3:uid="{00000000-0010-0000-2D00-000005000000}" name="HP" dataDxfId="140"/>
    <tableColumn id="20" xr3:uid="{00000000-0010-0000-2D00-000014000000}" name="CR" dataDxfId="139"/>
    <tableColumn id="21" xr3:uid="{00000000-0010-0000-2D00-000015000000}" name="EXP" dataDxfId="138">
      <calculatedColumnFormula>IF(Creatures[[#This Row],[CR]]="","",VLOOKUP(Creatures[[#This Row],[CR]],CREXP[#All],2,FALSE))</calculatedColumnFormula>
    </tableColumn>
    <tableColumn id="26" xr3:uid="{00000000-0010-0000-2D00-00001A000000}" name="Source" dataDxfId="137"/>
    <tableColumn id="3" xr3:uid="{00000000-0010-0000-2D00-000003000000}" name="Dex Score" dataDxfId="136"/>
    <tableColumn id="6" xr3:uid="{00000000-0010-0000-2D00-000006000000}" name="Initiative Modifier" dataDxfId="135">
      <calculatedColumnFormula>IFERROR(DexModifier(Creatures[[#This Row],[Dex Score]]),NA())</calculatedColumnFormula>
    </tableColumn>
  </tableColumns>
  <tableStyleInfo name="Table Style 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2E000000}" name="Items" displayName="Items" ref="A1:F152" totalsRowShown="0" dataDxfId="134" tableBorderDxfId="133">
  <autoFilter ref="A1:F152" xr:uid="{00000000-0009-0000-0100-000006000000}"/>
  <tableColumns count="6">
    <tableColumn id="1" xr3:uid="{00000000-0010-0000-2E00-000001000000}" name="Name" dataDxfId="132"/>
    <tableColumn id="2" xr3:uid="{00000000-0010-0000-2E00-000002000000}" name="Value" dataDxfId="131"/>
    <tableColumn id="3" xr3:uid="{00000000-0010-0000-2E00-000003000000}" name="Damage" dataDxfId="130"/>
    <tableColumn id="4" xr3:uid="{00000000-0010-0000-2E00-000004000000}" name="Weight" dataDxfId="129"/>
    <tableColumn id="5" xr3:uid="{00000000-0010-0000-2E00-000005000000}" name="Properties" dataDxfId="128"/>
    <tableColumn id="6" xr3:uid="{00000000-0010-0000-2E00-000006000000}" name="Type" dataDxfId="127"/>
  </tableColumns>
  <tableStyleInfo name="Table Style 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30000000}" name="Spells" displayName="Spells" ref="A1:U469" totalsRowShown="0" headerRowDxfId="126" dataDxfId="125">
  <autoFilter ref="A1:U469" xr:uid="{00000000-0009-0000-0100-00000C000000}"/>
  <tableColumns count="21">
    <tableColumn id="1" xr3:uid="{00000000-0010-0000-3000-000001000000}" name="Name" dataDxfId="124"/>
    <tableColumn id="2" xr3:uid="{00000000-0010-0000-3000-000002000000}" name="Level" dataDxfId="123"/>
    <tableColumn id="3" xr3:uid="{00000000-0010-0000-3000-000003000000}" name="Description" dataDxfId="122"/>
    <tableColumn id="4" xr3:uid="{00000000-0010-0000-3000-000004000000}" name="At Higher Levels" dataDxfId="121"/>
    <tableColumn id="5" xr3:uid="{00000000-0010-0000-3000-000005000000}" name="Spell School" dataDxfId="120"/>
    <tableColumn id="6" xr3:uid="{00000000-0010-0000-3000-000006000000}" name="V" dataDxfId="119"/>
    <tableColumn id="7" xr3:uid="{00000000-0010-0000-3000-000007000000}" name="S" dataDxfId="118"/>
    <tableColumn id="8" xr3:uid="{00000000-0010-0000-3000-000008000000}" name="M" dataDxfId="117"/>
    <tableColumn id="9" xr3:uid="{00000000-0010-0000-3000-000009000000}" name="Casting Time" dataDxfId="116"/>
    <tableColumn id="10" xr3:uid="{00000000-0010-0000-3000-00000A000000}" name="Ritual" dataDxfId="115"/>
    <tableColumn id="11" xr3:uid="{00000000-0010-0000-3000-00000B000000}" name="Range" dataDxfId="114"/>
    <tableColumn id="12" xr3:uid="{00000000-0010-0000-3000-00000C000000}" name="Duration" dataDxfId="113"/>
    <tableColumn id="13" xr3:uid="{00000000-0010-0000-3000-00000D000000}" name="Base damage" dataDxfId="112"/>
    <tableColumn id="14" xr3:uid="{00000000-0010-0000-3000-00000E000000}" name="Damage Type" dataDxfId="111"/>
    <tableColumn id="15" xr3:uid="{00000000-0010-0000-3000-00000F000000}" name="Saving Throw" dataDxfId="110"/>
    <tableColumn id="16" xr3:uid="{00000000-0010-0000-3000-000010000000}" name="Concentration" dataDxfId="109"/>
    <tableColumn id="17" xr3:uid="{00000000-0010-0000-3000-000011000000}" name="M Cost (gp)" dataDxfId="108"/>
    <tableColumn id="18" xr3:uid="{00000000-0010-0000-3000-000012000000}" name="M Consumed" dataDxfId="107"/>
    <tableColumn id="19" xr3:uid="{00000000-0010-0000-3000-000013000000}" name="M Components" dataDxfId="106"/>
    <tableColumn id="20" xr3:uid="{00000000-0010-0000-3000-000014000000}" name="All classes with this spell" dataDxfId="105"/>
    <tableColumn id="21" xr3:uid="{00000000-0010-0000-3000-000015000000}" name="Source" dataDxfId="104"/>
  </tableColumns>
  <tableStyleInfo name="Table Style 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2F000000}" name="MagicItems" displayName="MagicItems" ref="A1:J442" totalsRowShown="0" headerRowDxfId="103" dataDxfId="102">
  <autoFilter ref="A1:J442" xr:uid="{00000000-0009-0000-0100-00000B000000}">
    <filterColumn colId="1">
      <filters>
        <filter val="Weapon"/>
      </filters>
    </filterColumn>
  </autoFilter>
  <tableColumns count="10">
    <tableColumn id="1" xr3:uid="{00000000-0010-0000-2F00-000001000000}" name="Name" dataDxfId="101"/>
    <tableColumn id="2" xr3:uid="{00000000-0010-0000-2F00-000002000000}" name="Item Type" dataDxfId="100"/>
    <tableColumn id="3" xr3:uid="{00000000-0010-0000-2F00-000003000000}" name="Consumable" dataDxfId="99"/>
    <tableColumn id="4" xr3:uid="{00000000-0010-0000-2F00-000004000000}" name="Rarity" dataDxfId="98"/>
    <tableColumn id="5" xr3:uid="{00000000-0010-0000-2F00-000005000000}" name="Attunement?" dataDxfId="97"/>
    <tableColumn id="7" xr3:uid="{00000000-0010-0000-2F00-000007000000}" name="Rulebooks / Sourcebooks" dataDxfId="96"/>
    <tableColumn id="8" xr3:uid="{00000000-0010-0000-2F00-000008000000}" name="Notes" dataDxfId="95"/>
    <tableColumn id="9" xr3:uid="{00000000-0010-0000-2F00-000009000000}" name="cursed?" dataDxfId="94"/>
    <tableColumn id="10" xr3:uid="{00000000-0010-0000-2F00-00000A000000}" name="attunement requirement" dataDxfId="93"/>
    <tableColumn id="11" xr3:uid="{00000000-0010-0000-2F00-00000B000000}" name="Description" dataDxfId="92"/>
  </tableColumns>
  <tableStyleInfo name="Table Style 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1000000}" name="Vision" displayName="Vision" ref="A1:B6" totalsRowShown="0">
  <autoFilter ref="A1:B6" xr:uid="{00000000-0009-0000-0100-000003000000}"/>
  <tableColumns count="2">
    <tableColumn id="1" xr3:uid="{00000000-0010-0000-3100-000001000000}" name="Vision"/>
    <tableColumn id="2" xr3:uid="{00000000-0010-0000-3100-000002000000}" name="Effect" dataDxfId="91"/>
  </tableColumns>
  <tableStyleInfo name="Table Style 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32000000}" name="Environments" displayName="Environments" ref="D1:E7" totalsRowShown="0">
  <autoFilter ref="D1:E7" xr:uid="{00000000-0009-0000-0100-000005000000}"/>
  <tableColumns count="2">
    <tableColumn id="1" xr3:uid="{00000000-0010-0000-3200-000001000000}" name="Environment"/>
    <tableColumn id="2" xr3:uid="{00000000-0010-0000-3200-000002000000}" name="Effect" dataDxfId="90"/>
  </tableColumns>
  <tableStyleInfo name="Table Style 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3000000}" name="Hazards" displayName="Hazards" ref="G1:H8" totalsRowShown="0">
  <autoFilter ref="G1:H8" xr:uid="{00000000-0009-0000-0100-000007000000}"/>
  <tableColumns count="2">
    <tableColumn id="1" xr3:uid="{00000000-0010-0000-3300-000001000000}" name="Hazard"/>
    <tableColumn id="2" xr3:uid="{00000000-0010-0000-3300-000002000000}" name="Effect" dataDxfId="89"/>
  </tableColumns>
  <tableStyleInfo name="Table Style 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34000000}" name="RandomEncounters" displayName="RandomEncounters" ref="A1:C116" totalsRowShown="0" headerRowDxfId="88" dataDxfId="87">
  <autoFilter ref="A1:C116" xr:uid="{00000000-0009-0000-0100-000012000000}"/>
  <tableColumns count="3">
    <tableColumn id="1" xr3:uid="{00000000-0010-0000-3400-000001000000}" name="Type" dataDxfId="86"/>
    <tableColumn id="2" xr3:uid="{00000000-0010-0000-3400-000002000000}" name="Incident" dataDxfId="85"/>
    <tableColumn id="3" xr3:uid="{00000000-0010-0000-3400-000003000000}" name="Additional Options" dataDxfId="84"/>
  </tableColumns>
  <tableStyleInfo name="Table Style 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8.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s>
</file>

<file path=xl/worksheets/_rels/sheet2.xml.rels><?xml version="1.0" encoding="UTF-8" standalone="yes"?>
<Relationships xmlns="http://schemas.openxmlformats.org/package/2006/relationships"><Relationship Id="rId8" Type="http://schemas.openxmlformats.org/officeDocument/2006/relationships/table" Target="../tables/table16.xml"/><Relationship Id="rId3" Type="http://schemas.openxmlformats.org/officeDocument/2006/relationships/vmlDrawing" Target="../drawings/vmlDrawing1.vml"/><Relationship Id="rId7" Type="http://schemas.openxmlformats.org/officeDocument/2006/relationships/table" Target="../tables/table1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4.xml"/><Relationship Id="rId11" Type="http://schemas.openxmlformats.org/officeDocument/2006/relationships/comments" Target="../comments1.xml"/><Relationship Id="rId5" Type="http://schemas.openxmlformats.org/officeDocument/2006/relationships/table" Target="../tables/table13.xml"/><Relationship Id="rId10" Type="http://schemas.openxmlformats.org/officeDocument/2006/relationships/table" Target="../tables/table18.xml"/><Relationship Id="rId4" Type="http://schemas.openxmlformats.org/officeDocument/2006/relationships/ctrlProp" Target="../ctrlProps/ctrlProp1.xml"/><Relationship Id="rId9" Type="http://schemas.openxmlformats.org/officeDocument/2006/relationships/table" Target="../tables/table17.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11" Type="http://schemas.openxmlformats.org/officeDocument/2006/relationships/table" Target="../tables/table19.xml"/><Relationship Id="rId5" Type="http://schemas.openxmlformats.org/officeDocument/2006/relationships/ctrlProp" Target="../ctrlProps/ctrlProp12.xml"/><Relationship Id="rId10" Type="http://schemas.openxmlformats.org/officeDocument/2006/relationships/ctrlProp" Target="../ctrlProps/ctrlProp17.xml"/><Relationship Id="rId4" Type="http://schemas.openxmlformats.org/officeDocument/2006/relationships/ctrlProp" Target="../ctrlProps/ctrlProp11.xml"/><Relationship Id="rId9" Type="http://schemas.openxmlformats.org/officeDocument/2006/relationships/ctrlProp" Target="../ctrlProps/ctrlProp1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trlProp" Target="../ctrlProps/ctrlProp25.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8.xml.rels><?xml version="1.0" encoding="UTF-8" standalone="yes"?>
<Relationships xmlns="http://schemas.openxmlformats.org/package/2006/relationships"><Relationship Id="rId8" Type="http://schemas.openxmlformats.org/officeDocument/2006/relationships/table" Target="../tables/table24.xml"/><Relationship Id="rId13" Type="http://schemas.openxmlformats.org/officeDocument/2006/relationships/table" Target="../tables/table29.xml"/><Relationship Id="rId18" Type="http://schemas.openxmlformats.org/officeDocument/2006/relationships/table" Target="../tables/table34.xml"/><Relationship Id="rId26" Type="http://schemas.openxmlformats.org/officeDocument/2006/relationships/table" Target="../tables/table42.xml"/><Relationship Id="rId3" Type="http://schemas.openxmlformats.org/officeDocument/2006/relationships/vmlDrawing" Target="../drawings/vmlDrawing6.vml"/><Relationship Id="rId21" Type="http://schemas.openxmlformats.org/officeDocument/2006/relationships/table" Target="../tables/table37.xml"/><Relationship Id="rId7" Type="http://schemas.openxmlformats.org/officeDocument/2006/relationships/table" Target="../tables/table23.xml"/><Relationship Id="rId12" Type="http://schemas.openxmlformats.org/officeDocument/2006/relationships/table" Target="../tables/table28.xml"/><Relationship Id="rId17" Type="http://schemas.openxmlformats.org/officeDocument/2006/relationships/table" Target="../tables/table33.xml"/><Relationship Id="rId25" Type="http://schemas.openxmlformats.org/officeDocument/2006/relationships/table" Target="../tables/table41.xml"/><Relationship Id="rId2" Type="http://schemas.openxmlformats.org/officeDocument/2006/relationships/drawing" Target="../drawings/drawing6.xml"/><Relationship Id="rId16" Type="http://schemas.openxmlformats.org/officeDocument/2006/relationships/table" Target="../tables/table32.xml"/><Relationship Id="rId20" Type="http://schemas.openxmlformats.org/officeDocument/2006/relationships/table" Target="../tables/table36.xml"/><Relationship Id="rId29" Type="http://schemas.openxmlformats.org/officeDocument/2006/relationships/table" Target="../tables/table45.xml"/><Relationship Id="rId1" Type="http://schemas.openxmlformats.org/officeDocument/2006/relationships/printerSettings" Target="../printerSettings/printerSettings6.bin"/><Relationship Id="rId6" Type="http://schemas.openxmlformats.org/officeDocument/2006/relationships/table" Target="../tables/table22.xml"/><Relationship Id="rId11" Type="http://schemas.openxmlformats.org/officeDocument/2006/relationships/table" Target="../tables/table27.xml"/><Relationship Id="rId24" Type="http://schemas.openxmlformats.org/officeDocument/2006/relationships/table" Target="../tables/table40.xml"/><Relationship Id="rId5" Type="http://schemas.openxmlformats.org/officeDocument/2006/relationships/table" Target="../tables/table21.xml"/><Relationship Id="rId15" Type="http://schemas.openxmlformats.org/officeDocument/2006/relationships/table" Target="../tables/table31.xml"/><Relationship Id="rId23" Type="http://schemas.openxmlformats.org/officeDocument/2006/relationships/table" Target="../tables/table39.xml"/><Relationship Id="rId28" Type="http://schemas.openxmlformats.org/officeDocument/2006/relationships/table" Target="../tables/table44.xml"/><Relationship Id="rId10" Type="http://schemas.openxmlformats.org/officeDocument/2006/relationships/table" Target="../tables/table26.xml"/><Relationship Id="rId19" Type="http://schemas.openxmlformats.org/officeDocument/2006/relationships/table" Target="../tables/table35.xml"/><Relationship Id="rId4" Type="http://schemas.openxmlformats.org/officeDocument/2006/relationships/ctrlProp" Target="../ctrlProps/ctrlProp26.xml"/><Relationship Id="rId9" Type="http://schemas.openxmlformats.org/officeDocument/2006/relationships/table" Target="../tables/table25.xml"/><Relationship Id="rId14" Type="http://schemas.openxmlformats.org/officeDocument/2006/relationships/table" Target="../tables/table30.xml"/><Relationship Id="rId22" Type="http://schemas.openxmlformats.org/officeDocument/2006/relationships/table" Target="../tables/table38.xml"/><Relationship Id="rId27" Type="http://schemas.openxmlformats.org/officeDocument/2006/relationships/table" Target="../tables/table4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table" Target="../tables/table46.xml"/><Relationship Id="rId4" Type="http://schemas.openxmlformats.org/officeDocument/2006/relationships/ctrlProp" Target="../ctrlProps/ctrlProp27.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4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49.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52.xml"/><Relationship Id="rId2" Type="http://schemas.openxmlformats.org/officeDocument/2006/relationships/table" Target="../tables/table51.xml"/><Relationship Id="rId1" Type="http://schemas.openxmlformats.org/officeDocument/2006/relationships/table" Target="../tables/table5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5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H74"/>
  <sheetViews>
    <sheetView topLeftCell="BC164" workbookViewId="0">
      <selection activeCell="AY44" sqref="AY44"/>
    </sheetView>
  </sheetViews>
  <sheetFormatPr defaultColWidth="9.109375" defaultRowHeight="14.4" x14ac:dyDescent="0.3"/>
  <cols>
    <col min="1" max="1" width="8.88671875" customWidth="1"/>
    <col min="2" max="2" width="9.109375" customWidth="1"/>
    <col min="3" max="4" width="8.88671875"/>
    <col min="5" max="5" width="10.5546875" customWidth="1"/>
    <col min="6" max="6" width="8.88671875"/>
    <col min="7" max="7" width="9.33203125" customWidth="1"/>
    <col min="8" max="8" width="9.109375" customWidth="1"/>
    <col min="9" max="9" width="10.6640625" customWidth="1"/>
    <col min="10" max="10" width="12" customWidth="1"/>
    <col min="11" max="11" width="9.109375" customWidth="1"/>
    <col min="12" max="12" width="11.33203125" customWidth="1"/>
    <col min="13" max="13" width="9.109375" style="7" customWidth="1"/>
    <col min="14" max="14" width="16.6640625" style="7" customWidth="1"/>
    <col min="15" max="15" width="9.109375" style="7"/>
    <col min="16" max="16" width="10.5546875" style="7" customWidth="1"/>
    <col min="17" max="17" width="9.109375" style="7"/>
    <col min="18" max="18" width="9.33203125" style="7" customWidth="1"/>
    <col min="19" max="19" width="9.109375" style="7" customWidth="1"/>
    <col min="20" max="21" width="9.109375" style="7"/>
    <col min="22" max="22" width="9.109375" style="7" customWidth="1"/>
    <col min="23" max="47" width="9.109375" style="7"/>
    <col min="48" max="49" width="11" style="7" customWidth="1"/>
    <col min="50" max="50" width="9.109375" style="7"/>
    <col min="51" max="51" width="72.33203125" style="7" bestFit="1" customWidth="1"/>
    <col min="52" max="52" width="9.109375" style="7"/>
    <col min="53" max="53" width="13.5546875" style="7" bestFit="1" customWidth="1"/>
    <col min="54" max="54" width="8.88671875" style="7" bestFit="1" customWidth="1"/>
    <col min="55" max="55" width="9.109375" style="7"/>
    <col min="56" max="56" width="17.44140625" style="7" bestFit="1" customWidth="1"/>
    <col min="57" max="57" width="21.88671875" style="7" bestFit="1" customWidth="1"/>
    <col min="58" max="58" width="9.109375" style="7"/>
    <col min="59" max="59" width="11.109375" style="7" bestFit="1" customWidth="1"/>
    <col min="60" max="60" width="14.33203125" style="7" bestFit="1" customWidth="1"/>
    <col min="61" max="16384" width="9.109375" style="7"/>
  </cols>
  <sheetData>
    <row r="1" spans="1:60" x14ac:dyDescent="0.3">
      <c r="A1" t="s">
        <v>0</v>
      </c>
      <c r="C1" t="s">
        <v>1</v>
      </c>
      <c r="I1" t="s">
        <v>2</v>
      </c>
      <c r="L1" t="s">
        <v>3</v>
      </c>
      <c r="N1" s="105" t="s">
        <v>4</v>
      </c>
      <c r="O1" s="105"/>
      <c r="P1" s="105"/>
      <c r="Q1" s="105"/>
      <c r="R1" s="105"/>
      <c r="T1" s="105" t="s">
        <v>5</v>
      </c>
      <c r="U1" s="105"/>
      <c r="W1" s="105" t="s">
        <v>6</v>
      </c>
      <c r="X1" s="105"/>
      <c r="Y1" s="105"/>
      <c r="Z1" s="105"/>
      <c r="AA1" s="105"/>
      <c r="AB1" s="105"/>
      <c r="AC1" s="105"/>
      <c r="AD1" s="105"/>
      <c r="AE1" s="105"/>
      <c r="AF1" s="105"/>
      <c r="AG1" s="105"/>
      <c r="AH1" s="105"/>
      <c r="AI1" s="105"/>
      <c r="AJ1" s="105"/>
      <c r="AK1" s="105"/>
      <c r="AL1" s="105"/>
      <c r="AM1" s="105"/>
      <c r="AN1" s="105"/>
      <c r="AO1" s="105"/>
      <c r="AP1" s="105"/>
      <c r="AQ1" s="105"/>
      <c r="AR1" s="105"/>
      <c r="AS1" s="105"/>
      <c r="AV1" s="105" t="s">
        <v>7</v>
      </c>
      <c r="AW1" s="105"/>
      <c r="AY1" s="53" t="s">
        <v>8</v>
      </c>
      <c r="BA1" s="7" t="s">
        <v>9</v>
      </c>
      <c r="BD1" s="105" t="s">
        <v>10</v>
      </c>
      <c r="BE1" s="105"/>
      <c r="BG1" s="105" t="s">
        <v>11</v>
      </c>
      <c r="BH1" s="105"/>
    </row>
    <row r="2" spans="1:60" x14ac:dyDescent="0.3">
      <c r="A2" t="s">
        <v>12</v>
      </c>
      <c r="C2" t="s">
        <v>13</v>
      </c>
      <c r="D2" t="s">
        <v>14</v>
      </c>
      <c r="E2" t="s">
        <v>15</v>
      </c>
      <c r="F2" t="s">
        <v>16</v>
      </c>
      <c r="G2" t="s">
        <v>17</v>
      </c>
      <c r="I2" t="s">
        <v>18</v>
      </c>
      <c r="J2" t="s">
        <v>19</v>
      </c>
      <c r="L2" t="s">
        <v>20</v>
      </c>
      <c r="N2" t="s">
        <v>21</v>
      </c>
      <c r="O2" t="s">
        <v>14</v>
      </c>
      <c r="P2" t="s">
        <v>15</v>
      </c>
      <c r="Q2" t="s">
        <v>16</v>
      </c>
      <c r="R2" t="s">
        <v>17</v>
      </c>
      <c r="T2" t="s">
        <v>22</v>
      </c>
      <c r="U2" t="s">
        <v>23</v>
      </c>
      <c r="W2" t="s">
        <v>13</v>
      </c>
      <c r="X2" t="s">
        <v>24</v>
      </c>
      <c r="Y2" t="s">
        <v>25</v>
      </c>
      <c r="Z2" t="s">
        <v>26</v>
      </c>
      <c r="AA2" t="s">
        <v>27</v>
      </c>
      <c r="AB2" t="s">
        <v>28</v>
      </c>
      <c r="AC2" t="s">
        <v>29</v>
      </c>
      <c r="AD2" t="s">
        <v>30</v>
      </c>
      <c r="AE2" t="s">
        <v>31</v>
      </c>
      <c r="AF2" t="s">
        <v>32</v>
      </c>
      <c r="AG2" t="s">
        <v>33</v>
      </c>
      <c r="AH2" t="s">
        <v>34</v>
      </c>
      <c r="AI2" t="s">
        <v>35</v>
      </c>
      <c r="AJ2" t="s">
        <v>36</v>
      </c>
      <c r="AK2" t="s">
        <v>37</v>
      </c>
      <c r="AL2" t="s">
        <v>38</v>
      </c>
      <c r="AM2" t="s">
        <v>39</v>
      </c>
      <c r="AN2" t="s">
        <v>40</v>
      </c>
      <c r="AO2" t="s">
        <v>41</v>
      </c>
      <c r="AP2" t="s">
        <v>42</v>
      </c>
      <c r="AQ2" t="s">
        <v>43</v>
      </c>
      <c r="AR2" t="s">
        <v>44</v>
      </c>
      <c r="AS2" t="s">
        <v>45</v>
      </c>
      <c r="AT2" t="s">
        <v>46</v>
      </c>
      <c r="AV2" t="s">
        <v>47</v>
      </c>
      <c r="AW2" t="s">
        <v>13</v>
      </c>
      <c r="AY2" t="s">
        <v>8</v>
      </c>
      <c r="BA2" s="74" t="s">
        <v>48</v>
      </c>
      <c r="BB2" s="74" t="s">
        <v>49</v>
      </c>
      <c r="BD2" s="7" t="s">
        <v>50</v>
      </c>
      <c r="BE2" s="7" t="s">
        <v>10</v>
      </c>
      <c r="BG2" s="7" t="s">
        <v>51</v>
      </c>
      <c r="BH2" s="7" t="s">
        <v>52</v>
      </c>
    </row>
    <row r="3" spans="1:60" ht="115.2" x14ac:dyDescent="0.3">
      <c r="C3">
        <v>1</v>
      </c>
      <c r="D3">
        <v>25</v>
      </c>
      <c r="E3">
        <v>50</v>
      </c>
      <c r="F3">
        <v>75</v>
      </c>
      <c r="G3">
        <v>100</v>
      </c>
      <c r="I3">
        <v>1</v>
      </c>
      <c r="J3">
        <v>1</v>
      </c>
      <c r="L3">
        <v>1</v>
      </c>
      <c r="N3" t="s">
        <v>53</v>
      </c>
      <c r="O3">
        <v>25</v>
      </c>
      <c r="P3">
        <v>50</v>
      </c>
      <c r="Q3">
        <v>75</v>
      </c>
      <c r="R3">
        <v>100</v>
      </c>
      <c r="T3">
        <v>0</v>
      </c>
      <c r="U3">
        <v>10</v>
      </c>
      <c r="W3">
        <v>1</v>
      </c>
      <c r="X3">
        <v>2</v>
      </c>
      <c r="Y3">
        <v>1</v>
      </c>
      <c r="Z3">
        <v>0.33333333333333331</v>
      </c>
      <c r="AA3">
        <v>0.2</v>
      </c>
      <c r="AB3"/>
      <c r="AC3"/>
      <c r="AD3"/>
      <c r="AE3"/>
      <c r="AF3"/>
      <c r="AG3"/>
      <c r="AH3"/>
      <c r="AI3"/>
      <c r="AJ3"/>
      <c r="AK3"/>
      <c r="AL3"/>
      <c r="AM3"/>
      <c r="AN3"/>
      <c r="AO3"/>
      <c r="AP3"/>
      <c r="AQ3"/>
      <c r="AR3"/>
      <c r="AS3"/>
      <c r="AT3"/>
      <c r="AV3" t="str">
        <f>'Player Manager'!$J$11</f>
        <v>Jeremias</v>
      </c>
      <c r="AW3">
        <f>'Player Manager'!$J$15</f>
        <v>2</v>
      </c>
      <c r="AY3" s="7" t="s">
        <v>54</v>
      </c>
      <c r="BA3" s="7" t="str">
        <f>'Player Manager'!$J$11</f>
        <v>Jeremias</v>
      </c>
      <c r="BB3" s="73" t="str">
        <f>'Player Manager'!$J$13</f>
        <v>✓</v>
      </c>
      <c r="BD3" s="81" t="s">
        <v>55</v>
      </c>
      <c r="BE3" s="81" t="s">
        <v>56</v>
      </c>
      <c r="BG3" s="7" t="s">
        <v>57</v>
      </c>
      <c r="BH3" s="7" t="s">
        <v>58</v>
      </c>
    </row>
    <row r="4" spans="1:60" ht="158.4" x14ac:dyDescent="0.3">
      <c r="A4" t="s">
        <v>59</v>
      </c>
      <c r="C4">
        <v>2</v>
      </c>
      <c r="D4">
        <v>50</v>
      </c>
      <c r="E4">
        <v>100</v>
      </c>
      <c r="F4">
        <v>150</v>
      </c>
      <c r="G4">
        <v>200</v>
      </c>
      <c r="I4">
        <v>2</v>
      </c>
      <c r="J4">
        <v>1.5</v>
      </c>
      <c r="L4">
        <v>2</v>
      </c>
      <c r="N4" t="s">
        <v>60</v>
      </c>
      <c r="O4">
        <v>50</v>
      </c>
      <c r="P4">
        <v>100</v>
      </c>
      <c r="Q4">
        <v>150</v>
      </c>
      <c r="R4">
        <v>200</v>
      </c>
      <c r="T4" s="9" t="s">
        <v>24</v>
      </c>
      <c r="U4">
        <v>25</v>
      </c>
      <c r="W4">
        <v>2</v>
      </c>
      <c r="X4">
        <v>3</v>
      </c>
      <c r="Y4">
        <v>2</v>
      </c>
      <c r="Z4">
        <v>1</v>
      </c>
      <c r="AA4">
        <v>0.33333333333333331</v>
      </c>
      <c r="AB4">
        <v>0.16666666666666666</v>
      </c>
      <c r="AC4"/>
      <c r="AD4"/>
      <c r="AE4"/>
      <c r="AF4"/>
      <c r="AG4"/>
      <c r="AH4"/>
      <c r="AI4"/>
      <c r="AJ4"/>
      <c r="AK4"/>
      <c r="AL4"/>
      <c r="AM4"/>
      <c r="AN4"/>
      <c r="AO4"/>
      <c r="AP4"/>
      <c r="AQ4"/>
      <c r="AR4"/>
      <c r="AS4"/>
      <c r="AT4"/>
      <c r="AV4" t="str">
        <f>'Player Manager'!$S$11</f>
        <v>Fiora</v>
      </c>
      <c r="AW4">
        <f>'Player Manager'!$S$15</f>
        <v>2</v>
      </c>
      <c r="AY4" s="7" t="s">
        <v>61</v>
      </c>
      <c r="BA4" s="7" t="str">
        <f>'Player Manager'!$S$11</f>
        <v>Fiora</v>
      </c>
      <c r="BB4" s="73" t="str">
        <f>'Player Manager'!$S$13</f>
        <v>✓</v>
      </c>
      <c r="BD4" s="81" t="s">
        <v>62</v>
      </c>
      <c r="BE4" s="81" t="s">
        <v>63</v>
      </c>
      <c r="BG4" s="7" t="s">
        <v>64</v>
      </c>
      <c r="BH4" s="7" t="s">
        <v>65</v>
      </c>
    </row>
    <row r="5" spans="1:60" ht="144" x14ac:dyDescent="0.3">
      <c r="C5">
        <v>3</v>
      </c>
      <c r="D5">
        <v>75</v>
      </c>
      <c r="E5">
        <v>150</v>
      </c>
      <c r="F5">
        <v>225</v>
      </c>
      <c r="G5">
        <v>400</v>
      </c>
      <c r="I5">
        <v>3</v>
      </c>
      <c r="J5">
        <v>2</v>
      </c>
      <c r="L5">
        <v>3</v>
      </c>
      <c r="N5" t="s">
        <v>66</v>
      </c>
      <c r="O5">
        <v>75</v>
      </c>
      <c r="P5">
        <v>150</v>
      </c>
      <c r="Q5">
        <v>225</v>
      </c>
      <c r="R5">
        <v>400</v>
      </c>
      <c r="T5" s="9" t="s">
        <v>25</v>
      </c>
      <c r="U5">
        <v>50</v>
      </c>
      <c r="W5">
        <v>3</v>
      </c>
      <c r="X5">
        <v>5</v>
      </c>
      <c r="Y5">
        <v>2</v>
      </c>
      <c r="Z5">
        <v>1</v>
      </c>
      <c r="AA5">
        <v>0.5</v>
      </c>
      <c r="AB5">
        <v>0.25</v>
      </c>
      <c r="AC5">
        <v>0.16666666666666666</v>
      </c>
      <c r="AD5"/>
      <c r="AE5"/>
      <c r="AF5"/>
      <c r="AG5"/>
      <c r="AH5"/>
      <c r="AI5"/>
      <c r="AJ5"/>
      <c r="AK5"/>
      <c r="AL5"/>
      <c r="AM5"/>
      <c r="AN5"/>
      <c r="AO5"/>
      <c r="AP5"/>
      <c r="AQ5"/>
      <c r="AR5"/>
      <c r="AS5"/>
      <c r="AT5"/>
      <c r="AV5" t="str">
        <f>'Player Manager'!$AB$11</f>
        <v>Andarna</v>
      </c>
      <c r="AW5">
        <f>'Player Manager'!$AB$15</f>
        <v>2</v>
      </c>
      <c r="AY5" s="7" t="s">
        <v>67</v>
      </c>
      <c r="BA5" s="7" t="str">
        <f>'Player Manager'!$AB$11</f>
        <v>Andarna</v>
      </c>
      <c r="BB5" s="73" t="str">
        <f>'Player Manager'!$AB$13</f>
        <v>✓</v>
      </c>
      <c r="BD5" s="81" t="s">
        <v>68</v>
      </c>
      <c r="BE5" s="81" t="s">
        <v>69</v>
      </c>
      <c r="BG5" s="7" t="s">
        <v>70</v>
      </c>
      <c r="BH5" s="7" t="s">
        <v>71</v>
      </c>
    </row>
    <row r="6" spans="1:60" ht="244.8" x14ac:dyDescent="0.3">
      <c r="C6">
        <v>4</v>
      </c>
      <c r="D6">
        <v>125</v>
      </c>
      <c r="E6">
        <v>250</v>
      </c>
      <c r="F6">
        <v>375</v>
      </c>
      <c r="G6">
        <v>500</v>
      </c>
      <c r="I6">
        <v>7</v>
      </c>
      <c r="J6">
        <v>2.5</v>
      </c>
      <c r="L6">
        <v>4</v>
      </c>
      <c r="N6" t="s">
        <v>72</v>
      </c>
      <c r="O6">
        <v>125</v>
      </c>
      <c r="P6">
        <v>250</v>
      </c>
      <c r="Q6">
        <v>375</v>
      </c>
      <c r="R6">
        <v>500</v>
      </c>
      <c r="T6" s="9" t="s">
        <v>26</v>
      </c>
      <c r="U6">
        <v>100</v>
      </c>
      <c r="W6">
        <v>4</v>
      </c>
      <c r="X6">
        <v>8</v>
      </c>
      <c r="Y6">
        <v>4</v>
      </c>
      <c r="Z6">
        <v>2</v>
      </c>
      <c r="AA6">
        <v>1</v>
      </c>
      <c r="AB6">
        <v>0.5</v>
      </c>
      <c r="AC6">
        <v>0.25</v>
      </c>
      <c r="AD6">
        <v>0.16666666666666666</v>
      </c>
      <c r="AE6"/>
      <c r="AF6"/>
      <c r="AG6"/>
      <c r="AH6"/>
      <c r="AI6"/>
      <c r="AJ6"/>
      <c r="AK6"/>
      <c r="AL6"/>
      <c r="AM6"/>
      <c r="AN6"/>
      <c r="AO6"/>
      <c r="AP6"/>
      <c r="AQ6"/>
      <c r="AR6"/>
      <c r="AS6"/>
      <c r="AT6"/>
      <c r="AV6" t="str">
        <f>'Player Manager'!$AK$11</f>
        <v>Fargo</v>
      </c>
      <c r="AW6">
        <f>'Player Manager'!$AK$15</f>
        <v>2</v>
      </c>
      <c r="AY6" s="7" t="s">
        <v>73</v>
      </c>
      <c r="BA6" s="7" t="str">
        <f>'Player Manager'!$AK$11</f>
        <v>Fargo</v>
      </c>
      <c r="BB6" s="73" t="str">
        <f>'Player Manager'!$AK$13</f>
        <v>✓</v>
      </c>
      <c r="BD6" s="81" t="s">
        <v>74</v>
      </c>
      <c r="BE6" s="81" t="s">
        <v>75</v>
      </c>
      <c r="BG6" s="7" t="s">
        <v>76</v>
      </c>
      <c r="BH6" s="7" t="s">
        <v>77</v>
      </c>
    </row>
    <row r="7" spans="1:60" ht="129.6" x14ac:dyDescent="0.3">
      <c r="C7">
        <v>5</v>
      </c>
      <c r="D7">
        <v>250</v>
      </c>
      <c r="E7">
        <v>500</v>
      </c>
      <c r="F7">
        <v>750</v>
      </c>
      <c r="G7">
        <v>1100</v>
      </c>
      <c r="I7">
        <v>11</v>
      </c>
      <c r="J7">
        <v>3</v>
      </c>
      <c r="L7">
        <v>5</v>
      </c>
      <c r="N7" t="s">
        <v>78</v>
      </c>
      <c r="O7">
        <v>250</v>
      </c>
      <c r="P7">
        <v>500</v>
      </c>
      <c r="Q7">
        <v>750</v>
      </c>
      <c r="R7">
        <v>1100</v>
      </c>
      <c r="T7">
        <v>1</v>
      </c>
      <c r="U7">
        <v>200</v>
      </c>
      <c r="W7">
        <v>5</v>
      </c>
      <c r="X7">
        <v>12</v>
      </c>
      <c r="Y7">
        <v>8</v>
      </c>
      <c r="Z7">
        <v>4</v>
      </c>
      <c r="AA7">
        <v>2</v>
      </c>
      <c r="AB7">
        <v>1</v>
      </c>
      <c r="AC7">
        <v>0.5</v>
      </c>
      <c r="AD7">
        <v>0.33333333333333331</v>
      </c>
      <c r="AE7">
        <v>0.2</v>
      </c>
      <c r="AF7">
        <v>0.16666666666666666</v>
      </c>
      <c r="AG7"/>
      <c r="AH7"/>
      <c r="AI7"/>
      <c r="AJ7"/>
      <c r="AK7"/>
      <c r="AL7"/>
      <c r="AM7"/>
      <c r="AN7"/>
      <c r="AO7"/>
      <c r="AP7"/>
      <c r="AQ7"/>
      <c r="AR7"/>
      <c r="AS7"/>
      <c r="AT7"/>
      <c r="AV7" t="str">
        <f>'Player Manager'!$AT$11</f>
        <v>Melque Sedeque</v>
      </c>
      <c r="AW7">
        <f>'Player Manager'!$AT$15</f>
        <v>2</v>
      </c>
      <c r="AY7" s="7" t="s">
        <v>79</v>
      </c>
      <c r="BA7" s="7" t="str">
        <f>'Player Manager'!$AT$11</f>
        <v>Melque Sedeque</v>
      </c>
      <c r="BB7" s="73" t="str">
        <f>'Player Manager'!$AT$13</f>
        <v>✓</v>
      </c>
      <c r="BD7" s="81" t="s">
        <v>80</v>
      </c>
      <c r="BE7" s="81" t="s">
        <v>81</v>
      </c>
      <c r="BG7" s="7" t="s">
        <v>82</v>
      </c>
      <c r="BH7" s="7" t="s">
        <v>83</v>
      </c>
    </row>
    <row r="8" spans="1:60" ht="345.6" x14ac:dyDescent="0.3">
      <c r="C8">
        <v>6</v>
      </c>
      <c r="D8">
        <v>300</v>
      </c>
      <c r="E8">
        <v>600</v>
      </c>
      <c r="F8">
        <v>900</v>
      </c>
      <c r="G8">
        <v>1400</v>
      </c>
      <c r="I8">
        <v>15</v>
      </c>
      <c r="J8">
        <v>4</v>
      </c>
      <c r="L8">
        <v>6</v>
      </c>
      <c r="N8" t="s">
        <v>84</v>
      </c>
      <c r="O8">
        <v>300</v>
      </c>
      <c r="P8">
        <v>600</v>
      </c>
      <c r="Q8">
        <v>900</v>
      </c>
      <c r="R8">
        <v>1400</v>
      </c>
      <c r="T8">
        <v>2</v>
      </c>
      <c r="U8">
        <v>450</v>
      </c>
      <c r="W8">
        <v>6</v>
      </c>
      <c r="X8">
        <v>12</v>
      </c>
      <c r="Y8">
        <v>9</v>
      </c>
      <c r="Z8">
        <v>5</v>
      </c>
      <c r="AA8">
        <v>2</v>
      </c>
      <c r="AB8">
        <v>1</v>
      </c>
      <c r="AC8">
        <v>0.5</v>
      </c>
      <c r="AD8">
        <v>0.5</v>
      </c>
      <c r="AE8">
        <v>0.25</v>
      </c>
      <c r="AF8">
        <v>0.2</v>
      </c>
      <c r="AG8">
        <v>0.16666666666666666</v>
      </c>
      <c r="AH8"/>
      <c r="AI8"/>
      <c r="AJ8"/>
      <c r="AK8"/>
      <c r="AL8"/>
      <c r="AM8"/>
      <c r="AN8"/>
      <c r="AO8"/>
      <c r="AP8"/>
      <c r="AQ8"/>
      <c r="AR8"/>
      <c r="AS8"/>
      <c r="AT8"/>
      <c r="AV8">
        <f>'Player Manager'!$BC$11</f>
        <v>0</v>
      </c>
      <c r="AW8">
        <f ca="1">'Player Manager'!$BC$15</f>
        <v>1</v>
      </c>
      <c r="AY8" s="7" t="s">
        <v>85</v>
      </c>
      <c r="BA8" s="7">
        <f>'Player Manager'!$BC$11</f>
        <v>0</v>
      </c>
      <c r="BB8" s="73">
        <f>'Player Manager'!$BC$13</f>
        <v>0</v>
      </c>
      <c r="BD8" s="81" t="s">
        <v>86</v>
      </c>
      <c r="BE8" s="81" t="s">
        <v>87</v>
      </c>
      <c r="BG8" s="7" t="s">
        <v>88</v>
      </c>
      <c r="BH8" s="7" t="s">
        <v>89</v>
      </c>
    </row>
    <row r="9" spans="1:60" ht="187.2" x14ac:dyDescent="0.3">
      <c r="C9">
        <v>7</v>
      </c>
      <c r="D9">
        <v>350</v>
      </c>
      <c r="E9">
        <v>750</v>
      </c>
      <c r="F9">
        <v>1100</v>
      </c>
      <c r="G9">
        <v>1700</v>
      </c>
      <c r="L9">
        <v>7</v>
      </c>
      <c r="N9" t="s">
        <v>90</v>
      </c>
      <c r="O9">
        <v>350</v>
      </c>
      <c r="P9">
        <v>750</v>
      </c>
      <c r="Q9">
        <v>1100</v>
      </c>
      <c r="R9">
        <v>1700</v>
      </c>
      <c r="T9">
        <v>3</v>
      </c>
      <c r="U9">
        <v>700</v>
      </c>
      <c r="W9">
        <v>7</v>
      </c>
      <c r="X9">
        <v>12</v>
      </c>
      <c r="Y9">
        <v>12</v>
      </c>
      <c r="Z9">
        <v>6</v>
      </c>
      <c r="AA9">
        <v>3</v>
      </c>
      <c r="AB9">
        <v>1</v>
      </c>
      <c r="AC9">
        <v>1</v>
      </c>
      <c r="AD9">
        <v>0.5</v>
      </c>
      <c r="AE9">
        <v>0.33333333333333331</v>
      </c>
      <c r="AF9">
        <v>0.25</v>
      </c>
      <c r="AG9">
        <v>0.2</v>
      </c>
      <c r="AH9"/>
      <c r="AI9"/>
      <c r="AJ9"/>
      <c r="AK9"/>
      <c r="AL9"/>
      <c r="AM9"/>
      <c r="AN9"/>
      <c r="AO9"/>
      <c r="AP9"/>
      <c r="AQ9"/>
      <c r="AR9"/>
      <c r="AS9"/>
      <c r="AT9"/>
      <c r="AV9">
        <f>'Player Manager'!$BL$11</f>
        <v>0</v>
      </c>
      <c r="AW9">
        <f ca="1">'Player Manager'!$BL$15</f>
        <v>1</v>
      </c>
      <c r="AY9" s="7" t="s">
        <v>91</v>
      </c>
      <c r="BA9" s="7">
        <f>'Player Manager'!$BL$11</f>
        <v>0</v>
      </c>
      <c r="BB9" s="73">
        <f>'Player Manager'!$BL$13</f>
        <v>0</v>
      </c>
      <c r="BD9" s="81" t="s">
        <v>92</v>
      </c>
      <c r="BE9" s="81" t="s">
        <v>93</v>
      </c>
    </row>
    <row r="10" spans="1:60" ht="216" x14ac:dyDescent="0.3">
      <c r="C10">
        <v>8</v>
      </c>
      <c r="D10">
        <v>450</v>
      </c>
      <c r="E10">
        <v>900</v>
      </c>
      <c r="F10">
        <v>1400</v>
      </c>
      <c r="G10">
        <v>2100</v>
      </c>
      <c r="L10">
        <v>8</v>
      </c>
      <c r="N10" t="s">
        <v>94</v>
      </c>
      <c r="O10">
        <v>450</v>
      </c>
      <c r="P10">
        <v>900</v>
      </c>
      <c r="Q10">
        <v>1400</v>
      </c>
      <c r="R10">
        <v>2100</v>
      </c>
      <c r="T10">
        <v>4</v>
      </c>
      <c r="U10">
        <v>1100</v>
      </c>
      <c r="W10">
        <v>8</v>
      </c>
      <c r="X10">
        <v>12</v>
      </c>
      <c r="Y10">
        <v>12</v>
      </c>
      <c r="Z10">
        <v>7</v>
      </c>
      <c r="AA10">
        <v>4</v>
      </c>
      <c r="AB10">
        <v>2</v>
      </c>
      <c r="AC10">
        <v>1</v>
      </c>
      <c r="AD10">
        <v>0.5</v>
      </c>
      <c r="AE10">
        <v>0.33333333333333331</v>
      </c>
      <c r="AF10">
        <v>0.33333333333333331</v>
      </c>
      <c r="AG10">
        <v>0.25</v>
      </c>
      <c r="AH10">
        <v>0.16666666666666666</v>
      </c>
      <c r="AI10"/>
      <c r="AJ10"/>
      <c r="AK10"/>
      <c r="AL10"/>
      <c r="AM10"/>
      <c r="AN10"/>
      <c r="AO10"/>
      <c r="AP10"/>
      <c r="AQ10"/>
      <c r="AR10"/>
      <c r="AS10"/>
      <c r="AT10"/>
      <c r="AV10">
        <f>'Player Manager'!$BU$11</f>
        <v>0</v>
      </c>
      <c r="AW10">
        <f ca="1">'Player Manager'!$BU$15</f>
        <v>1</v>
      </c>
      <c r="AY10" s="7" t="s">
        <v>95</v>
      </c>
      <c r="BA10" s="7">
        <f>'Player Manager'!$BU$11</f>
        <v>0</v>
      </c>
      <c r="BB10" s="73">
        <f>'Player Manager'!$BU$13</f>
        <v>0</v>
      </c>
      <c r="BD10" s="81" t="s">
        <v>96</v>
      </c>
      <c r="BE10" s="81" t="s">
        <v>97</v>
      </c>
    </row>
    <row r="11" spans="1:60" ht="316.8" x14ac:dyDescent="0.3">
      <c r="C11">
        <v>9</v>
      </c>
      <c r="D11">
        <v>550</v>
      </c>
      <c r="E11">
        <v>1100</v>
      </c>
      <c r="F11">
        <v>1600</v>
      </c>
      <c r="G11">
        <v>2400</v>
      </c>
      <c r="L11">
        <v>9</v>
      </c>
      <c r="N11" t="s">
        <v>98</v>
      </c>
      <c r="O11">
        <v>550</v>
      </c>
      <c r="P11">
        <v>1100</v>
      </c>
      <c r="Q11">
        <v>1600</v>
      </c>
      <c r="R11">
        <v>2400</v>
      </c>
      <c r="T11">
        <v>5</v>
      </c>
      <c r="U11">
        <v>1800</v>
      </c>
      <c r="W11">
        <v>9</v>
      </c>
      <c r="X11">
        <v>12</v>
      </c>
      <c r="Y11">
        <v>12</v>
      </c>
      <c r="Z11">
        <v>8</v>
      </c>
      <c r="AA11">
        <v>4</v>
      </c>
      <c r="AB11">
        <v>2</v>
      </c>
      <c r="AC11">
        <v>1</v>
      </c>
      <c r="AD11">
        <v>1</v>
      </c>
      <c r="AE11">
        <v>0.5</v>
      </c>
      <c r="AF11">
        <v>0.33333333333333331</v>
      </c>
      <c r="AG11">
        <v>0.25</v>
      </c>
      <c r="AH11">
        <v>0.2</v>
      </c>
      <c r="AI11">
        <v>0.16666666666666666</v>
      </c>
      <c r="AJ11"/>
      <c r="AK11"/>
      <c r="AL11"/>
      <c r="AM11"/>
      <c r="AN11"/>
      <c r="AO11"/>
      <c r="AP11"/>
      <c r="AQ11"/>
      <c r="AR11"/>
      <c r="AS11"/>
      <c r="AT11"/>
      <c r="AV11">
        <f>'Player Manager'!$CD$11</f>
        <v>0</v>
      </c>
      <c r="AW11">
        <f ca="1">'Player Manager'!$CD$15</f>
        <v>1</v>
      </c>
      <c r="AY11" s="7" t="s">
        <v>99</v>
      </c>
      <c r="BA11" s="7">
        <f>'Player Manager'!$CD$11</f>
        <v>0</v>
      </c>
      <c r="BB11" s="73">
        <f>'Player Manager'!$CD$13</f>
        <v>0</v>
      </c>
      <c r="BD11" s="81" t="s">
        <v>100</v>
      </c>
      <c r="BE11" s="81" t="s">
        <v>101</v>
      </c>
    </row>
    <row r="12" spans="1:60" ht="115.2" x14ac:dyDescent="0.3">
      <c r="C12">
        <v>10</v>
      </c>
      <c r="D12">
        <v>600</v>
      </c>
      <c r="E12">
        <v>1200</v>
      </c>
      <c r="F12">
        <v>1900</v>
      </c>
      <c r="G12">
        <v>2800</v>
      </c>
      <c r="L12">
        <v>10</v>
      </c>
      <c r="N12" t="s">
        <v>102</v>
      </c>
      <c r="O12">
        <v>600</v>
      </c>
      <c r="P12">
        <v>1200</v>
      </c>
      <c r="Q12">
        <v>1900</v>
      </c>
      <c r="R12">
        <v>2800</v>
      </c>
      <c r="T12">
        <v>6</v>
      </c>
      <c r="U12">
        <v>2300</v>
      </c>
      <c r="W12">
        <v>10</v>
      </c>
      <c r="X12">
        <v>12</v>
      </c>
      <c r="Y12">
        <v>12</v>
      </c>
      <c r="Z12">
        <v>10</v>
      </c>
      <c r="AA12">
        <v>5</v>
      </c>
      <c r="AB12">
        <v>2</v>
      </c>
      <c r="AC12">
        <v>1</v>
      </c>
      <c r="AD12">
        <v>1</v>
      </c>
      <c r="AE12">
        <v>0.5</v>
      </c>
      <c r="AF12">
        <v>0.5</v>
      </c>
      <c r="AG12">
        <v>0.33333333333333331</v>
      </c>
      <c r="AH12">
        <v>0.25</v>
      </c>
      <c r="AI12">
        <v>0.2</v>
      </c>
      <c r="AJ12">
        <v>0.16666666666666666</v>
      </c>
      <c r="AK12"/>
      <c r="AL12"/>
      <c r="AM12"/>
      <c r="AN12"/>
      <c r="AO12"/>
      <c r="AP12"/>
      <c r="AQ12"/>
      <c r="AR12"/>
      <c r="AS12"/>
      <c r="AT12"/>
      <c r="AV12">
        <f>'Player Manager'!$CM$11</f>
        <v>0</v>
      </c>
      <c r="AW12">
        <f ca="1">'Player Manager'!$CM$15</f>
        <v>1</v>
      </c>
      <c r="AY12" s="7" t="s">
        <v>103</v>
      </c>
      <c r="BA12" s="7">
        <f>'Player Manager'!$CM$11</f>
        <v>0</v>
      </c>
      <c r="BB12" s="73">
        <f>'Player Manager'!$CM$13</f>
        <v>0</v>
      </c>
      <c r="BD12" s="81" t="s">
        <v>104</v>
      </c>
      <c r="BE12" s="81" t="s">
        <v>105</v>
      </c>
    </row>
    <row r="13" spans="1:60" x14ac:dyDescent="0.3">
      <c r="C13">
        <v>11</v>
      </c>
      <c r="D13">
        <v>800</v>
      </c>
      <c r="E13">
        <v>1600</v>
      </c>
      <c r="F13">
        <v>2400</v>
      </c>
      <c r="G13">
        <v>3600</v>
      </c>
      <c r="L13">
        <v>11</v>
      </c>
      <c r="N13" t="s">
        <v>106</v>
      </c>
      <c r="O13">
        <v>800</v>
      </c>
      <c r="P13">
        <v>1600</v>
      </c>
      <c r="Q13">
        <v>2400</v>
      </c>
      <c r="R13">
        <v>3600</v>
      </c>
      <c r="T13">
        <v>7</v>
      </c>
      <c r="U13">
        <v>2900</v>
      </c>
      <c r="W13">
        <v>11</v>
      </c>
      <c r="X13">
        <v>12</v>
      </c>
      <c r="Y13">
        <v>12</v>
      </c>
      <c r="Z13">
        <v>12</v>
      </c>
      <c r="AA13">
        <v>6</v>
      </c>
      <c r="AB13">
        <v>3</v>
      </c>
      <c r="AC13">
        <v>2</v>
      </c>
      <c r="AD13">
        <v>1</v>
      </c>
      <c r="AE13">
        <v>0.5</v>
      </c>
      <c r="AF13">
        <v>0.5</v>
      </c>
      <c r="AG13">
        <v>0.5</v>
      </c>
      <c r="AH13">
        <v>0.33333333333333331</v>
      </c>
      <c r="AI13">
        <v>0.25</v>
      </c>
      <c r="AJ13">
        <v>0.2</v>
      </c>
      <c r="AK13">
        <v>0.16666666666666666</v>
      </c>
      <c r="AL13"/>
      <c r="AM13"/>
      <c r="AN13"/>
      <c r="AO13"/>
      <c r="AP13"/>
      <c r="AQ13"/>
      <c r="AR13"/>
      <c r="AS13"/>
      <c r="AT13"/>
      <c r="AY13" s="7" t="s">
        <v>107</v>
      </c>
    </row>
    <row r="14" spans="1:60" x14ac:dyDescent="0.3">
      <c r="C14">
        <v>12</v>
      </c>
      <c r="D14">
        <v>1000</v>
      </c>
      <c r="E14">
        <v>2000</v>
      </c>
      <c r="F14">
        <v>3000</v>
      </c>
      <c r="G14">
        <v>4500</v>
      </c>
      <c r="L14">
        <v>12</v>
      </c>
      <c r="N14" t="s">
        <v>108</v>
      </c>
      <c r="O14">
        <v>1000</v>
      </c>
      <c r="P14">
        <v>2000</v>
      </c>
      <c r="Q14">
        <v>3000</v>
      </c>
      <c r="R14">
        <v>4500</v>
      </c>
      <c r="T14">
        <v>8</v>
      </c>
      <c r="U14">
        <v>3900</v>
      </c>
      <c r="W14">
        <v>12</v>
      </c>
      <c r="X14">
        <v>12</v>
      </c>
      <c r="Y14">
        <v>12</v>
      </c>
      <c r="Z14">
        <v>12</v>
      </c>
      <c r="AA14">
        <v>8</v>
      </c>
      <c r="AB14">
        <v>3</v>
      </c>
      <c r="AC14">
        <v>2</v>
      </c>
      <c r="AD14">
        <v>1</v>
      </c>
      <c r="AE14">
        <v>1</v>
      </c>
      <c r="AF14">
        <v>0.5</v>
      </c>
      <c r="AG14">
        <v>0.5</v>
      </c>
      <c r="AH14">
        <v>0.33333333333333331</v>
      </c>
      <c r="AI14">
        <v>0.33333333333333331</v>
      </c>
      <c r="AJ14">
        <v>0.25</v>
      </c>
      <c r="AK14">
        <v>0.2</v>
      </c>
      <c r="AL14">
        <v>0.16666666666666666</v>
      </c>
      <c r="AM14"/>
      <c r="AN14"/>
      <c r="AO14"/>
      <c r="AP14"/>
      <c r="AQ14"/>
      <c r="AR14"/>
      <c r="AS14"/>
      <c r="AT14"/>
      <c r="AY14" s="7" t="s">
        <v>109</v>
      </c>
    </row>
    <row r="15" spans="1:60" x14ac:dyDescent="0.3">
      <c r="C15">
        <v>13</v>
      </c>
      <c r="D15">
        <v>1100</v>
      </c>
      <c r="E15">
        <v>2200</v>
      </c>
      <c r="F15">
        <v>3400</v>
      </c>
      <c r="G15">
        <v>5100</v>
      </c>
      <c r="L15">
        <v>13</v>
      </c>
      <c r="N15" t="s">
        <v>110</v>
      </c>
      <c r="O15">
        <v>1100</v>
      </c>
      <c r="P15">
        <v>2200</v>
      </c>
      <c r="Q15">
        <v>3400</v>
      </c>
      <c r="R15">
        <v>5100</v>
      </c>
      <c r="T15">
        <v>9</v>
      </c>
      <c r="U15">
        <v>5000</v>
      </c>
      <c r="W15">
        <v>13</v>
      </c>
      <c r="X15">
        <v>12</v>
      </c>
      <c r="Y15">
        <v>12</v>
      </c>
      <c r="Z15">
        <v>12</v>
      </c>
      <c r="AA15">
        <v>9</v>
      </c>
      <c r="AB15">
        <v>4</v>
      </c>
      <c r="AC15">
        <v>2</v>
      </c>
      <c r="AD15">
        <v>2</v>
      </c>
      <c r="AE15">
        <v>1</v>
      </c>
      <c r="AF15">
        <v>1</v>
      </c>
      <c r="AG15">
        <v>0.5</v>
      </c>
      <c r="AH15">
        <v>0.5</v>
      </c>
      <c r="AI15">
        <v>0.33333333333333331</v>
      </c>
      <c r="AJ15">
        <v>0.33333333333333331</v>
      </c>
      <c r="AK15">
        <v>0.25</v>
      </c>
      <c r="AL15">
        <v>0.2</v>
      </c>
      <c r="AM15">
        <v>0.16666666666666666</v>
      </c>
      <c r="AN15"/>
      <c r="AO15"/>
      <c r="AP15"/>
      <c r="AQ15"/>
      <c r="AR15"/>
      <c r="AS15"/>
      <c r="AT15"/>
      <c r="AY15" s="7" t="s">
        <v>111</v>
      </c>
    </row>
    <row r="16" spans="1:60" x14ac:dyDescent="0.3">
      <c r="C16">
        <v>14</v>
      </c>
      <c r="D16">
        <v>1250</v>
      </c>
      <c r="E16">
        <v>2500</v>
      </c>
      <c r="F16">
        <v>3800</v>
      </c>
      <c r="G16">
        <v>5700</v>
      </c>
      <c r="L16">
        <v>14</v>
      </c>
      <c r="N16" t="s">
        <v>112</v>
      </c>
      <c r="O16">
        <v>1250</v>
      </c>
      <c r="P16">
        <v>2500</v>
      </c>
      <c r="Q16">
        <v>3800</v>
      </c>
      <c r="R16">
        <v>5700</v>
      </c>
      <c r="T16">
        <v>10</v>
      </c>
      <c r="U16">
        <v>5900</v>
      </c>
      <c r="W16">
        <v>14</v>
      </c>
      <c r="X16">
        <v>12</v>
      </c>
      <c r="Y16">
        <v>12</v>
      </c>
      <c r="Z16">
        <v>12</v>
      </c>
      <c r="AA16">
        <v>10</v>
      </c>
      <c r="AB16">
        <v>4</v>
      </c>
      <c r="AC16">
        <v>3</v>
      </c>
      <c r="AD16">
        <v>2</v>
      </c>
      <c r="AE16">
        <v>1</v>
      </c>
      <c r="AF16">
        <v>1</v>
      </c>
      <c r="AG16">
        <v>0.5</v>
      </c>
      <c r="AH16">
        <v>0.5</v>
      </c>
      <c r="AI16">
        <v>0.33333333333333331</v>
      </c>
      <c r="AJ16">
        <v>0.33333333333333331</v>
      </c>
      <c r="AK16">
        <v>0.25</v>
      </c>
      <c r="AL16">
        <v>0.25</v>
      </c>
      <c r="AM16">
        <v>0.2</v>
      </c>
      <c r="AN16">
        <v>0.16666666666666666</v>
      </c>
      <c r="AO16"/>
      <c r="AP16"/>
      <c r="AQ16"/>
      <c r="AR16"/>
      <c r="AS16"/>
      <c r="AT16"/>
      <c r="AY16" s="7" t="s">
        <v>113</v>
      </c>
    </row>
    <row r="17" spans="3:51" x14ac:dyDescent="0.3">
      <c r="C17">
        <v>15</v>
      </c>
      <c r="D17">
        <v>1400</v>
      </c>
      <c r="E17">
        <v>2800</v>
      </c>
      <c r="F17">
        <v>4300</v>
      </c>
      <c r="G17">
        <v>6400</v>
      </c>
      <c r="L17">
        <v>15</v>
      </c>
      <c r="N17" t="s">
        <v>114</v>
      </c>
      <c r="O17">
        <v>1400</v>
      </c>
      <c r="P17">
        <v>2800</v>
      </c>
      <c r="Q17">
        <v>4300</v>
      </c>
      <c r="R17">
        <v>6400</v>
      </c>
      <c r="T17">
        <v>11</v>
      </c>
      <c r="U17">
        <v>7200</v>
      </c>
      <c r="W17">
        <v>15</v>
      </c>
      <c r="X17">
        <v>12</v>
      </c>
      <c r="Y17">
        <v>12</v>
      </c>
      <c r="Z17">
        <v>12</v>
      </c>
      <c r="AA17">
        <v>12</v>
      </c>
      <c r="AB17">
        <v>5</v>
      </c>
      <c r="AC17">
        <v>3</v>
      </c>
      <c r="AD17">
        <v>2</v>
      </c>
      <c r="AE17">
        <v>1</v>
      </c>
      <c r="AF17">
        <v>1</v>
      </c>
      <c r="AG17">
        <v>1</v>
      </c>
      <c r="AH17">
        <v>0.5</v>
      </c>
      <c r="AI17">
        <v>0.5</v>
      </c>
      <c r="AJ17">
        <v>0.33333333333333331</v>
      </c>
      <c r="AK17">
        <v>0.33333333333333331</v>
      </c>
      <c r="AL17">
        <v>0.25</v>
      </c>
      <c r="AM17">
        <v>0.2</v>
      </c>
      <c r="AN17">
        <v>0.2</v>
      </c>
      <c r="AO17">
        <v>0.16666666666666666</v>
      </c>
      <c r="AP17"/>
      <c r="AQ17"/>
      <c r="AR17"/>
      <c r="AS17"/>
      <c r="AT17"/>
      <c r="AY17" s="7" t="s">
        <v>115</v>
      </c>
    </row>
    <row r="18" spans="3:51" x14ac:dyDescent="0.3">
      <c r="C18">
        <v>16</v>
      </c>
      <c r="D18">
        <v>1600</v>
      </c>
      <c r="E18">
        <v>3200</v>
      </c>
      <c r="F18">
        <v>4800</v>
      </c>
      <c r="G18">
        <v>7200</v>
      </c>
      <c r="L18">
        <v>16</v>
      </c>
      <c r="N18" t="s">
        <v>116</v>
      </c>
      <c r="O18">
        <v>1600</v>
      </c>
      <c r="P18">
        <v>3200</v>
      </c>
      <c r="Q18">
        <v>4800</v>
      </c>
      <c r="R18">
        <v>7200</v>
      </c>
      <c r="T18">
        <v>12</v>
      </c>
      <c r="U18">
        <v>8400</v>
      </c>
      <c r="W18">
        <v>16</v>
      </c>
      <c r="X18">
        <v>12</v>
      </c>
      <c r="Y18">
        <v>12</v>
      </c>
      <c r="Z18">
        <v>12</v>
      </c>
      <c r="AA18">
        <v>12</v>
      </c>
      <c r="AB18">
        <v>5</v>
      </c>
      <c r="AC18">
        <v>3</v>
      </c>
      <c r="AD18">
        <v>2</v>
      </c>
      <c r="AE18">
        <v>1</v>
      </c>
      <c r="AF18">
        <v>1</v>
      </c>
      <c r="AG18">
        <v>1</v>
      </c>
      <c r="AH18">
        <v>0.5</v>
      </c>
      <c r="AI18">
        <v>0.5</v>
      </c>
      <c r="AJ18">
        <v>0.5</v>
      </c>
      <c r="AK18">
        <v>0.33333333333333331</v>
      </c>
      <c r="AL18">
        <v>0.25</v>
      </c>
      <c r="AM18">
        <v>0.25</v>
      </c>
      <c r="AN18">
        <v>0.2</v>
      </c>
      <c r="AO18">
        <v>0.2</v>
      </c>
      <c r="AP18">
        <v>0.16666666666666666</v>
      </c>
      <c r="AQ18"/>
      <c r="AR18"/>
      <c r="AS18"/>
      <c r="AT18"/>
      <c r="AY18" s="7" t="s">
        <v>117</v>
      </c>
    </row>
    <row r="19" spans="3:51" x14ac:dyDescent="0.3">
      <c r="C19">
        <v>17</v>
      </c>
      <c r="D19">
        <v>2000</v>
      </c>
      <c r="E19">
        <v>3900</v>
      </c>
      <c r="F19">
        <v>5900</v>
      </c>
      <c r="G19">
        <v>8800</v>
      </c>
      <c r="L19">
        <v>17</v>
      </c>
      <c r="N19" t="s">
        <v>118</v>
      </c>
      <c r="O19">
        <v>2000</v>
      </c>
      <c r="P19">
        <v>3900</v>
      </c>
      <c r="Q19">
        <v>5900</v>
      </c>
      <c r="R19">
        <v>8800</v>
      </c>
      <c r="T19">
        <v>13</v>
      </c>
      <c r="U19">
        <v>10000</v>
      </c>
      <c r="W19">
        <v>17</v>
      </c>
      <c r="X19">
        <v>12</v>
      </c>
      <c r="Y19">
        <v>12</v>
      </c>
      <c r="Z19">
        <v>12</v>
      </c>
      <c r="AA19">
        <v>12</v>
      </c>
      <c r="AB19">
        <v>7</v>
      </c>
      <c r="AC19">
        <v>4</v>
      </c>
      <c r="AD19">
        <v>3</v>
      </c>
      <c r="AE19">
        <v>2</v>
      </c>
      <c r="AF19">
        <v>1</v>
      </c>
      <c r="AG19">
        <v>1</v>
      </c>
      <c r="AH19">
        <v>1</v>
      </c>
      <c r="AI19">
        <v>0.5</v>
      </c>
      <c r="AJ19">
        <v>0.5</v>
      </c>
      <c r="AK19">
        <v>0.5</v>
      </c>
      <c r="AL19">
        <v>0.33333333333333331</v>
      </c>
      <c r="AM19">
        <v>0.33333333333333331</v>
      </c>
      <c r="AN19">
        <v>0.25</v>
      </c>
      <c r="AO19">
        <v>0.25</v>
      </c>
      <c r="AP19">
        <v>0.2</v>
      </c>
      <c r="AQ19">
        <v>0.16666666666666666</v>
      </c>
      <c r="AR19"/>
      <c r="AS19"/>
      <c r="AT19"/>
      <c r="AY19" s="7" t="s">
        <v>119</v>
      </c>
    </row>
    <row r="20" spans="3:51" x14ac:dyDescent="0.3">
      <c r="C20">
        <v>18</v>
      </c>
      <c r="D20">
        <v>2100</v>
      </c>
      <c r="E20">
        <v>4200</v>
      </c>
      <c r="F20">
        <v>6300</v>
      </c>
      <c r="G20">
        <v>9500</v>
      </c>
      <c r="L20">
        <v>18</v>
      </c>
      <c r="N20" t="s">
        <v>120</v>
      </c>
      <c r="O20">
        <v>2100</v>
      </c>
      <c r="P20">
        <v>4200</v>
      </c>
      <c r="Q20">
        <v>6300</v>
      </c>
      <c r="R20">
        <v>9500</v>
      </c>
      <c r="T20">
        <v>14</v>
      </c>
      <c r="U20">
        <v>11500</v>
      </c>
      <c r="W20">
        <v>18</v>
      </c>
      <c r="X20">
        <v>12</v>
      </c>
      <c r="Y20">
        <v>12</v>
      </c>
      <c r="Z20">
        <v>12</v>
      </c>
      <c r="AA20">
        <v>12</v>
      </c>
      <c r="AB20">
        <v>7</v>
      </c>
      <c r="AC20">
        <v>5</v>
      </c>
      <c r="AD20">
        <v>3</v>
      </c>
      <c r="AE20">
        <v>2</v>
      </c>
      <c r="AF20">
        <v>1</v>
      </c>
      <c r="AG20">
        <v>1</v>
      </c>
      <c r="AH20">
        <v>1</v>
      </c>
      <c r="AI20">
        <v>0.5</v>
      </c>
      <c r="AJ20">
        <v>0.5</v>
      </c>
      <c r="AK20">
        <v>0.5</v>
      </c>
      <c r="AL20">
        <v>0.33333333333333331</v>
      </c>
      <c r="AM20">
        <v>0.33333333333333331</v>
      </c>
      <c r="AN20">
        <v>0.25</v>
      </c>
      <c r="AO20">
        <v>0.25</v>
      </c>
      <c r="AP20">
        <v>0.2</v>
      </c>
      <c r="AQ20">
        <v>0.16666666666666666</v>
      </c>
      <c r="AR20">
        <v>0.16666666666666666</v>
      </c>
      <c r="AS20"/>
      <c r="AT20"/>
      <c r="AY20" s="7" t="s">
        <v>121</v>
      </c>
    </row>
    <row r="21" spans="3:51" x14ac:dyDescent="0.3">
      <c r="C21">
        <v>19</v>
      </c>
      <c r="D21">
        <v>2400</v>
      </c>
      <c r="E21">
        <v>4900</v>
      </c>
      <c r="F21">
        <v>7300</v>
      </c>
      <c r="G21">
        <v>10900</v>
      </c>
      <c r="L21">
        <v>19</v>
      </c>
      <c r="N21" t="s">
        <v>122</v>
      </c>
      <c r="O21">
        <v>2400</v>
      </c>
      <c r="P21">
        <v>4900</v>
      </c>
      <c r="Q21">
        <v>7300</v>
      </c>
      <c r="R21">
        <v>10900</v>
      </c>
      <c r="T21">
        <v>15</v>
      </c>
      <c r="U21">
        <v>13000</v>
      </c>
      <c r="W21">
        <v>19</v>
      </c>
      <c r="X21">
        <v>12</v>
      </c>
      <c r="Y21">
        <v>12</v>
      </c>
      <c r="Z21">
        <v>12</v>
      </c>
      <c r="AA21">
        <v>12</v>
      </c>
      <c r="AB21">
        <v>8</v>
      </c>
      <c r="AC21">
        <v>5</v>
      </c>
      <c r="AD21">
        <v>3</v>
      </c>
      <c r="AE21">
        <v>2</v>
      </c>
      <c r="AF21">
        <v>2</v>
      </c>
      <c r="AG21">
        <v>1</v>
      </c>
      <c r="AH21">
        <v>1</v>
      </c>
      <c r="AI21">
        <v>1</v>
      </c>
      <c r="AJ21">
        <v>0.5</v>
      </c>
      <c r="AK21">
        <v>0.5</v>
      </c>
      <c r="AL21">
        <v>0.5</v>
      </c>
      <c r="AM21">
        <v>0.33333333333333331</v>
      </c>
      <c r="AN21">
        <v>0.33333333333333331</v>
      </c>
      <c r="AO21">
        <v>0.25</v>
      </c>
      <c r="AP21">
        <v>0.25</v>
      </c>
      <c r="AQ21">
        <v>0.2</v>
      </c>
      <c r="AR21">
        <v>0.16666666666666666</v>
      </c>
      <c r="AS21">
        <v>0.16666666666666666</v>
      </c>
      <c r="AT21"/>
      <c r="AY21" s="7" t="s">
        <v>123</v>
      </c>
    </row>
    <row r="22" spans="3:51" x14ac:dyDescent="0.3">
      <c r="C22">
        <v>20</v>
      </c>
      <c r="D22">
        <v>2800</v>
      </c>
      <c r="E22">
        <v>5700</v>
      </c>
      <c r="F22">
        <v>8500</v>
      </c>
      <c r="G22">
        <v>12700</v>
      </c>
      <c r="L22">
        <v>20</v>
      </c>
      <c r="N22" t="s">
        <v>124</v>
      </c>
      <c r="O22">
        <v>2800</v>
      </c>
      <c r="P22">
        <v>5700</v>
      </c>
      <c r="Q22">
        <v>8500</v>
      </c>
      <c r="R22">
        <v>12700</v>
      </c>
      <c r="T22">
        <v>16</v>
      </c>
      <c r="U22">
        <v>15000</v>
      </c>
      <c r="W22">
        <v>20</v>
      </c>
      <c r="X22">
        <v>12</v>
      </c>
      <c r="Y22">
        <v>12</v>
      </c>
      <c r="Z22">
        <v>12</v>
      </c>
      <c r="AA22">
        <v>12</v>
      </c>
      <c r="AB22">
        <v>9</v>
      </c>
      <c r="AC22">
        <v>6</v>
      </c>
      <c r="AD22">
        <v>4</v>
      </c>
      <c r="AE22">
        <v>2</v>
      </c>
      <c r="AF22">
        <v>2</v>
      </c>
      <c r="AG22">
        <v>1</v>
      </c>
      <c r="AH22">
        <v>1</v>
      </c>
      <c r="AI22">
        <v>1</v>
      </c>
      <c r="AJ22">
        <v>1</v>
      </c>
      <c r="AK22">
        <v>0.5</v>
      </c>
      <c r="AL22">
        <v>0.5</v>
      </c>
      <c r="AM22">
        <v>0.5</v>
      </c>
      <c r="AN22">
        <v>0.33333333333333331</v>
      </c>
      <c r="AO22">
        <v>0.33333333333333331</v>
      </c>
      <c r="AP22">
        <v>0.25</v>
      </c>
      <c r="AQ22">
        <v>0.25</v>
      </c>
      <c r="AR22">
        <v>0.2</v>
      </c>
      <c r="AS22">
        <v>0.2</v>
      </c>
      <c r="AT22">
        <v>0.16666666666666666</v>
      </c>
      <c r="AY22" s="7" t="s">
        <v>125</v>
      </c>
    </row>
    <row r="23" spans="3:51" x14ac:dyDescent="0.3">
      <c r="L23">
        <v>21</v>
      </c>
      <c r="T23">
        <v>17</v>
      </c>
      <c r="U23">
        <v>18000</v>
      </c>
      <c r="AY23" s="7" t="s">
        <v>126</v>
      </c>
    </row>
    <row r="24" spans="3:51" x14ac:dyDescent="0.3">
      <c r="L24">
        <v>22</v>
      </c>
      <c r="T24">
        <v>18</v>
      </c>
      <c r="U24">
        <v>20000</v>
      </c>
      <c r="AY24" s="7" t="s">
        <v>127</v>
      </c>
    </row>
    <row r="25" spans="3:51" x14ac:dyDescent="0.3">
      <c r="L25">
        <v>23</v>
      </c>
      <c r="T25">
        <v>19</v>
      </c>
      <c r="U25">
        <v>22000</v>
      </c>
      <c r="AY25" s="7" t="s">
        <v>128</v>
      </c>
    </row>
    <row r="26" spans="3:51" x14ac:dyDescent="0.3">
      <c r="L26">
        <v>24</v>
      </c>
      <c r="T26">
        <v>20</v>
      </c>
      <c r="U26">
        <v>25000</v>
      </c>
      <c r="AY26" s="7" t="s">
        <v>129</v>
      </c>
    </row>
    <row r="27" spans="3:51" x14ac:dyDescent="0.3">
      <c r="L27">
        <v>25</v>
      </c>
      <c r="T27">
        <v>21</v>
      </c>
      <c r="U27">
        <v>33000</v>
      </c>
      <c r="AY27" s="7" t="s">
        <v>130</v>
      </c>
    </row>
    <row r="28" spans="3:51" x14ac:dyDescent="0.3">
      <c r="L28">
        <v>26</v>
      </c>
      <c r="T28">
        <v>22</v>
      </c>
      <c r="U28">
        <v>41000</v>
      </c>
      <c r="AY28" s="7" t="s">
        <v>131</v>
      </c>
    </row>
    <row r="29" spans="3:51" x14ac:dyDescent="0.3">
      <c r="L29">
        <v>27</v>
      </c>
      <c r="T29">
        <v>23</v>
      </c>
      <c r="U29">
        <v>50000</v>
      </c>
      <c r="AY29" s="7" t="s">
        <v>132</v>
      </c>
    </row>
    <row r="30" spans="3:51" x14ac:dyDescent="0.3">
      <c r="L30">
        <v>28</v>
      </c>
      <c r="T30">
        <v>24</v>
      </c>
      <c r="U30">
        <v>62000</v>
      </c>
      <c r="AY30" s="7" t="s">
        <v>133</v>
      </c>
    </row>
    <row r="31" spans="3:51" x14ac:dyDescent="0.3">
      <c r="L31">
        <v>29</v>
      </c>
      <c r="T31">
        <v>25</v>
      </c>
      <c r="U31">
        <v>75000</v>
      </c>
      <c r="AY31" s="7" t="s">
        <v>134</v>
      </c>
    </row>
    <row r="32" spans="3:51" x14ac:dyDescent="0.3">
      <c r="L32">
        <v>30</v>
      </c>
      <c r="T32">
        <v>26</v>
      </c>
      <c r="U32">
        <v>90000</v>
      </c>
      <c r="AY32" s="7" t="s">
        <v>135</v>
      </c>
    </row>
    <row r="33" spans="12:51" x14ac:dyDescent="0.3">
      <c r="L33">
        <v>31</v>
      </c>
      <c r="T33">
        <v>30</v>
      </c>
      <c r="U33">
        <v>155000</v>
      </c>
      <c r="AY33" s="7" t="s">
        <v>136</v>
      </c>
    </row>
    <row r="34" spans="12:51" x14ac:dyDescent="0.3">
      <c r="L34">
        <v>32</v>
      </c>
      <c r="T34" t="s">
        <v>137</v>
      </c>
      <c r="U34">
        <v>0</v>
      </c>
      <c r="AY34" s="7" t="s">
        <v>138</v>
      </c>
    </row>
    <row r="35" spans="12:51" x14ac:dyDescent="0.3">
      <c r="L35">
        <v>33</v>
      </c>
      <c r="AY35" s="7" t="s">
        <v>139</v>
      </c>
    </row>
    <row r="36" spans="12:51" x14ac:dyDescent="0.3">
      <c r="L36">
        <v>34</v>
      </c>
      <c r="AY36" s="7" t="s">
        <v>140</v>
      </c>
    </row>
    <row r="37" spans="12:51" x14ac:dyDescent="0.3">
      <c r="L37">
        <v>35</v>
      </c>
      <c r="AY37" s="7" t="s">
        <v>141</v>
      </c>
    </row>
    <row r="38" spans="12:51" x14ac:dyDescent="0.3">
      <c r="L38">
        <v>36</v>
      </c>
      <c r="AY38" s="7" t="s">
        <v>142</v>
      </c>
    </row>
    <row r="39" spans="12:51" x14ac:dyDescent="0.3">
      <c r="L39">
        <v>37</v>
      </c>
      <c r="AY39" s="7" t="s">
        <v>143</v>
      </c>
    </row>
    <row r="40" spans="12:51" x14ac:dyDescent="0.3">
      <c r="L40">
        <v>38</v>
      </c>
      <c r="AY40" s="7" t="s">
        <v>144</v>
      </c>
    </row>
    <row r="41" spans="12:51" x14ac:dyDescent="0.3">
      <c r="L41">
        <v>39</v>
      </c>
      <c r="AY41" s="7" t="s">
        <v>5707</v>
      </c>
    </row>
    <row r="42" spans="12:51" x14ac:dyDescent="0.3">
      <c r="L42">
        <v>40</v>
      </c>
      <c r="AY42" s="7" t="s">
        <v>5708</v>
      </c>
    </row>
    <row r="43" spans="12:51" x14ac:dyDescent="0.3">
      <c r="L43">
        <v>41</v>
      </c>
    </row>
    <row r="44" spans="12:51" x14ac:dyDescent="0.3">
      <c r="L44">
        <v>42</v>
      </c>
    </row>
    <row r="45" spans="12:51" x14ac:dyDescent="0.3">
      <c r="L45">
        <v>43</v>
      </c>
    </row>
    <row r="46" spans="12:51" x14ac:dyDescent="0.3">
      <c r="L46">
        <v>44</v>
      </c>
    </row>
    <row r="47" spans="12:51" x14ac:dyDescent="0.3">
      <c r="L47">
        <v>45</v>
      </c>
    </row>
    <row r="48" spans="12:51" x14ac:dyDescent="0.3">
      <c r="L48">
        <v>46</v>
      </c>
    </row>
    <row r="49" spans="12:12" x14ac:dyDescent="0.3">
      <c r="L49">
        <v>47</v>
      </c>
    </row>
    <row r="50" spans="12:12" x14ac:dyDescent="0.3">
      <c r="L50">
        <v>48</v>
      </c>
    </row>
    <row r="51" spans="12:12" x14ac:dyDescent="0.3">
      <c r="L51">
        <v>49</v>
      </c>
    </row>
    <row r="52" spans="12:12" x14ac:dyDescent="0.3">
      <c r="L52">
        <v>50</v>
      </c>
    </row>
    <row r="53" spans="12:12" x14ac:dyDescent="0.3">
      <c r="L53">
        <v>51</v>
      </c>
    </row>
    <row r="54" spans="12:12" x14ac:dyDescent="0.3">
      <c r="L54">
        <v>52</v>
      </c>
    </row>
    <row r="55" spans="12:12" x14ac:dyDescent="0.3">
      <c r="L55">
        <v>53</v>
      </c>
    </row>
    <row r="56" spans="12:12" x14ac:dyDescent="0.3">
      <c r="L56">
        <v>54</v>
      </c>
    </row>
    <row r="57" spans="12:12" x14ac:dyDescent="0.3">
      <c r="L57">
        <v>55</v>
      </c>
    </row>
    <row r="58" spans="12:12" x14ac:dyDescent="0.3">
      <c r="L58">
        <v>56</v>
      </c>
    </row>
    <row r="59" spans="12:12" x14ac:dyDescent="0.3">
      <c r="L59">
        <v>57</v>
      </c>
    </row>
    <row r="60" spans="12:12" x14ac:dyDescent="0.3">
      <c r="L60">
        <v>58</v>
      </c>
    </row>
    <row r="61" spans="12:12" x14ac:dyDescent="0.3">
      <c r="L61">
        <v>59</v>
      </c>
    </row>
    <row r="62" spans="12:12" x14ac:dyDescent="0.3">
      <c r="L62">
        <v>60</v>
      </c>
    </row>
    <row r="63" spans="12:12" x14ac:dyDescent="0.3">
      <c r="L63">
        <v>61</v>
      </c>
    </row>
    <row r="64" spans="12:12" x14ac:dyDescent="0.3">
      <c r="L64">
        <v>62</v>
      </c>
    </row>
    <row r="65" spans="12:12" x14ac:dyDescent="0.3">
      <c r="L65">
        <v>63</v>
      </c>
    </row>
    <row r="66" spans="12:12" x14ac:dyDescent="0.3">
      <c r="L66">
        <v>64</v>
      </c>
    </row>
    <row r="67" spans="12:12" x14ac:dyDescent="0.3">
      <c r="L67">
        <v>65</v>
      </c>
    </row>
    <row r="68" spans="12:12" x14ac:dyDescent="0.3">
      <c r="L68">
        <v>66</v>
      </c>
    </row>
    <row r="69" spans="12:12" x14ac:dyDescent="0.3">
      <c r="L69">
        <v>67</v>
      </c>
    </row>
    <row r="70" spans="12:12" x14ac:dyDescent="0.3">
      <c r="L70">
        <v>68</v>
      </c>
    </row>
    <row r="71" spans="12:12" x14ac:dyDescent="0.3">
      <c r="L71">
        <v>69</v>
      </c>
    </row>
    <row r="72" spans="12:12" x14ac:dyDescent="0.3">
      <c r="L72">
        <v>70</v>
      </c>
    </row>
    <row r="73" spans="12:12" x14ac:dyDescent="0.3">
      <c r="L73">
        <v>71</v>
      </c>
    </row>
    <row r="74" spans="12:12" x14ac:dyDescent="0.3">
      <c r="L74">
        <v>72</v>
      </c>
    </row>
  </sheetData>
  <mergeCells count="6">
    <mergeCell ref="BG1:BH1"/>
    <mergeCell ref="AV1:AW1"/>
    <mergeCell ref="N1:R1"/>
    <mergeCell ref="T1:U1"/>
    <mergeCell ref="W1:AS1"/>
    <mergeCell ref="BD1:BE1"/>
  </mergeCells>
  <pageMargins left="0.7" right="0.7" top="0.75" bottom="0.75" header="0.3" footer="0.3"/>
  <tableParts count="12">
    <tablePart r:id="rId1"/>
    <tablePart r:id="rId2"/>
    <tablePart r:id="rId3"/>
    <tablePart r:id="rId4"/>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Y74"/>
  <sheetViews>
    <sheetView topLeftCell="E31" workbookViewId="0">
      <selection activeCell="P39" sqref="P39"/>
    </sheetView>
  </sheetViews>
  <sheetFormatPr defaultColWidth="9.109375" defaultRowHeight="14.4" x14ac:dyDescent="0.3"/>
  <cols>
    <col min="1" max="1" width="20.6640625" style="60" customWidth="1"/>
    <col min="2" max="2" width="42.88671875" style="66" customWidth="1"/>
    <col min="3" max="3" width="6.44140625" style="60" bestFit="1" customWidth="1"/>
    <col min="4" max="4" width="0" style="5" hidden="1" customWidth="1"/>
    <col min="5" max="5" width="9.109375" style="5"/>
    <col min="6" max="6" width="8" style="5" bestFit="1" customWidth="1"/>
    <col min="7" max="7" width="7" style="5" bestFit="1" customWidth="1"/>
    <col min="8" max="8" width="13.109375" style="5" bestFit="1" customWidth="1"/>
    <col min="9" max="9" width="0" style="5" hidden="1" customWidth="1"/>
    <col min="10" max="10" width="9.109375" style="5"/>
    <col min="11" max="11" width="15.33203125" style="5" bestFit="1" customWidth="1"/>
    <col min="12" max="12" width="43.33203125" style="8" customWidth="1"/>
    <col min="13" max="13" width="9.109375" style="5"/>
    <col min="14" max="14" width="26.6640625" style="5" bestFit="1" customWidth="1"/>
    <col min="15" max="15" width="31.88671875" style="8" customWidth="1"/>
    <col min="16" max="16" width="11.5546875" style="5" bestFit="1" customWidth="1"/>
    <col min="17" max="17" width="24.109375" style="5" bestFit="1" customWidth="1"/>
    <col min="18" max="19" width="11.88671875" style="5" bestFit="1" customWidth="1"/>
    <col min="20" max="20" width="11.88671875" style="5" customWidth="1"/>
    <col min="21" max="21" width="30.6640625" style="5" bestFit="1" customWidth="1"/>
    <col min="22" max="22" width="8.44140625" style="8" bestFit="1" customWidth="1"/>
    <col min="23" max="23" width="9.88671875" style="5" bestFit="1" customWidth="1"/>
    <col min="24" max="24" width="47.44140625" style="5" bestFit="1" customWidth="1"/>
    <col min="25" max="25" width="14.5546875" style="5" bestFit="1" customWidth="1"/>
    <col min="26" max="16384" width="9.109375" style="5"/>
  </cols>
  <sheetData>
    <row r="1" spans="1:25" x14ac:dyDescent="0.3">
      <c r="A1" s="106" t="s">
        <v>145</v>
      </c>
      <c r="B1" s="106"/>
      <c r="C1" s="106"/>
      <c r="F1" s="106" t="s">
        <v>146</v>
      </c>
      <c r="G1" s="106"/>
      <c r="H1" s="106"/>
      <c r="K1" s="106" t="s">
        <v>147</v>
      </c>
      <c r="L1" s="106"/>
      <c r="N1" s="106" t="s">
        <v>148</v>
      </c>
      <c r="O1" s="106"/>
      <c r="P1" s="106"/>
      <c r="Q1" s="106"/>
      <c r="S1" s="65" t="s">
        <v>149</v>
      </c>
      <c r="U1" s="106" t="s">
        <v>150</v>
      </c>
      <c r="V1" s="106"/>
      <c r="W1" s="106"/>
      <c r="X1" s="106"/>
      <c r="Y1" s="106"/>
    </row>
    <row r="2" spans="1:25" ht="15.75" customHeight="1" x14ac:dyDescent="0.3">
      <c r="A2" t="s">
        <v>151</v>
      </c>
      <c r="B2" s="6" t="s">
        <v>152</v>
      </c>
      <c r="C2" t="s">
        <v>153</v>
      </c>
      <c r="F2" t="s">
        <v>13</v>
      </c>
      <c r="G2" t="s">
        <v>154</v>
      </c>
      <c r="H2" t="s">
        <v>155</v>
      </c>
      <c r="K2" t="s">
        <v>156</v>
      </c>
      <c r="L2" s="6" t="s">
        <v>152</v>
      </c>
      <c r="N2" t="s">
        <v>157</v>
      </c>
      <c r="O2" s="6" t="s">
        <v>158</v>
      </c>
      <c r="P2" t="s">
        <v>159</v>
      </c>
      <c r="Q2" t="s">
        <v>160</v>
      </c>
      <c r="S2" t="s">
        <v>161</v>
      </c>
      <c r="U2" t="s">
        <v>48</v>
      </c>
      <c r="V2" t="s">
        <v>162</v>
      </c>
      <c r="W2" t="s">
        <v>163</v>
      </c>
      <c r="X2" t="s">
        <v>164</v>
      </c>
      <c r="Y2" t="s">
        <v>165</v>
      </c>
    </row>
    <row r="3" spans="1:25" ht="91.5" customHeight="1" x14ac:dyDescent="0.3">
      <c r="A3" t="s">
        <v>166</v>
      </c>
      <c r="B3" s="6" t="s">
        <v>167</v>
      </c>
      <c r="C3">
        <v>1</v>
      </c>
      <c r="E3" s="67"/>
      <c r="F3">
        <v>1</v>
      </c>
      <c r="G3">
        <v>0</v>
      </c>
      <c r="H3" s="77">
        <v>2</v>
      </c>
      <c r="K3" t="s">
        <v>168</v>
      </c>
      <c r="L3" s="6" t="s">
        <v>169</v>
      </c>
      <c r="N3" t="s">
        <v>170</v>
      </c>
      <c r="O3" s="6"/>
      <c r="P3">
        <v>1</v>
      </c>
      <c r="Q3" t="s">
        <v>171</v>
      </c>
      <c r="S3" t="s">
        <v>172</v>
      </c>
      <c r="U3" t="s">
        <v>173</v>
      </c>
      <c r="V3" t="s">
        <v>174</v>
      </c>
      <c r="W3" t="s">
        <v>175</v>
      </c>
      <c r="X3" t="s">
        <v>176</v>
      </c>
      <c r="Y3" t="s">
        <v>177</v>
      </c>
    </row>
    <row r="4" spans="1:25" ht="181.5" customHeight="1" x14ac:dyDescent="0.3">
      <c r="A4" t="s">
        <v>178</v>
      </c>
      <c r="B4" s="6" t="s">
        <v>179</v>
      </c>
      <c r="C4">
        <v>2</v>
      </c>
      <c r="F4">
        <v>2</v>
      </c>
      <c r="G4">
        <v>300</v>
      </c>
      <c r="H4" s="77">
        <v>2</v>
      </c>
      <c r="K4" t="s">
        <v>180</v>
      </c>
      <c r="L4" s="6" t="s">
        <v>181</v>
      </c>
      <c r="N4" t="s">
        <v>182</v>
      </c>
      <c r="O4" s="6"/>
      <c r="P4">
        <v>1</v>
      </c>
      <c r="Q4" t="s">
        <v>171</v>
      </c>
      <c r="S4" t="s">
        <v>183</v>
      </c>
      <c r="U4" t="s">
        <v>184</v>
      </c>
      <c r="V4" t="s">
        <v>185</v>
      </c>
      <c r="W4" t="s">
        <v>186</v>
      </c>
      <c r="X4" t="s">
        <v>187</v>
      </c>
      <c r="Y4" t="s">
        <v>177</v>
      </c>
    </row>
    <row r="5" spans="1:25" ht="106.5" customHeight="1" x14ac:dyDescent="0.3">
      <c r="A5" t="s">
        <v>188</v>
      </c>
      <c r="B5" s="6" t="s">
        <v>189</v>
      </c>
      <c r="C5">
        <v>3</v>
      </c>
      <c r="F5">
        <v>3</v>
      </c>
      <c r="G5">
        <v>900</v>
      </c>
      <c r="H5" s="77">
        <v>2</v>
      </c>
      <c r="K5" t="s">
        <v>190</v>
      </c>
      <c r="L5" s="6" t="s">
        <v>191</v>
      </c>
      <c r="N5" t="s">
        <v>192</v>
      </c>
      <c r="O5" s="6"/>
      <c r="P5">
        <v>1</v>
      </c>
      <c r="Q5" t="s">
        <v>171</v>
      </c>
      <c r="S5" t="s">
        <v>193</v>
      </c>
      <c r="U5" t="s">
        <v>194</v>
      </c>
      <c r="V5" t="s">
        <v>195</v>
      </c>
      <c r="W5" t="s">
        <v>196</v>
      </c>
      <c r="X5" t="s">
        <v>197</v>
      </c>
      <c r="Y5" t="s">
        <v>177</v>
      </c>
    </row>
    <row r="6" spans="1:25" ht="76.5" customHeight="1" x14ac:dyDescent="0.3">
      <c r="A6" t="s">
        <v>198</v>
      </c>
      <c r="B6" s="6" t="s">
        <v>199</v>
      </c>
      <c r="C6">
        <v>4</v>
      </c>
      <c r="F6">
        <v>4</v>
      </c>
      <c r="G6">
        <v>2700</v>
      </c>
      <c r="H6" s="77">
        <v>2</v>
      </c>
      <c r="K6" t="s">
        <v>200</v>
      </c>
      <c r="L6" s="6" t="s">
        <v>201</v>
      </c>
      <c r="N6" t="s">
        <v>202</v>
      </c>
      <c r="O6" s="6"/>
      <c r="P6">
        <v>2</v>
      </c>
      <c r="Q6" t="s">
        <v>171</v>
      </c>
      <c r="S6" t="s">
        <v>203</v>
      </c>
      <c r="U6" t="s">
        <v>204</v>
      </c>
      <c r="V6" t="s">
        <v>185</v>
      </c>
      <c r="W6" t="s">
        <v>205</v>
      </c>
      <c r="X6" t="s">
        <v>206</v>
      </c>
      <c r="Y6" t="s">
        <v>207</v>
      </c>
    </row>
    <row r="7" spans="1:25" ht="106.5" customHeight="1" x14ac:dyDescent="0.3">
      <c r="A7" t="s">
        <v>208</v>
      </c>
      <c r="B7" s="6" t="s">
        <v>209</v>
      </c>
      <c r="C7" s="69" t="s">
        <v>210</v>
      </c>
      <c r="F7">
        <v>5</v>
      </c>
      <c r="G7">
        <v>6500</v>
      </c>
      <c r="H7" s="77">
        <v>3</v>
      </c>
      <c r="K7" t="s">
        <v>211</v>
      </c>
      <c r="L7" s="6" t="s">
        <v>212</v>
      </c>
      <c r="N7" t="s">
        <v>213</v>
      </c>
      <c r="O7" s="6"/>
      <c r="P7">
        <v>2</v>
      </c>
      <c r="Q7" t="s">
        <v>214</v>
      </c>
      <c r="S7" t="s">
        <v>215</v>
      </c>
      <c r="U7" t="s">
        <v>216</v>
      </c>
      <c r="V7" t="s">
        <v>217</v>
      </c>
      <c r="W7" t="s">
        <v>218</v>
      </c>
      <c r="X7" t="s">
        <v>219</v>
      </c>
      <c r="Y7" t="s">
        <v>207</v>
      </c>
    </row>
    <row r="8" spans="1:25" ht="61.5" customHeight="1" x14ac:dyDescent="0.3">
      <c r="A8" t="s">
        <v>220</v>
      </c>
      <c r="B8" s="6" t="s">
        <v>221</v>
      </c>
      <c r="C8" s="68" t="s">
        <v>222</v>
      </c>
      <c r="F8">
        <v>6</v>
      </c>
      <c r="G8">
        <v>14000</v>
      </c>
      <c r="H8" s="77">
        <v>3</v>
      </c>
      <c r="K8" t="s">
        <v>223</v>
      </c>
      <c r="L8" s="6" t="s">
        <v>224</v>
      </c>
      <c r="N8" t="s">
        <v>225</v>
      </c>
      <c r="O8" s="6"/>
      <c r="P8">
        <v>1</v>
      </c>
      <c r="Q8" t="s">
        <v>171</v>
      </c>
      <c r="S8" t="s">
        <v>226</v>
      </c>
      <c r="U8" t="s">
        <v>227</v>
      </c>
      <c r="V8" t="s">
        <v>217</v>
      </c>
      <c r="W8" t="s">
        <v>228</v>
      </c>
      <c r="X8" t="s">
        <v>229</v>
      </c>
      <c r="Y8" t="s">
        <v>207</v>
      </c>
    </row>
    <row r="9" spans="1:25" ht="106.5" customHeight="1" x14ac:dyDescent="0.3">
      <c r="A9" t="s">
        <v>230</v>
      </c>
      <c r="B9" s="6" t="s">
        <v>231</v>
      </c>
      <c r="C9" s="68" t="s">
        <v>232</v>
      </c>
      <c r="F9">
        <v>7</v>
      </c>
      <c r="G9">
        <v>23000</v>
      </c>
      <c r="H9" s="77">
        <v>3</v>
      </c>
      <c r="K9" t="s">
        <v>233</v>
      </c>
      <c r="L9" s="6" t="s">
        <v>234</v>
      </c>
      <c r="N9" s="5" t="s">
        <v>5711</v>
      </c>
      <c r="O9" s="8" t="s">
        <v>5714</v>
      </c>
      <c r="P9" s="5">
        <v>1</v>
      </c>
      <c r="Q9" s="5" t="s">
        <v>171</v>
      </c>
      <c r="S9" t="s">
        <v>237</v>
      </c>
      <c r="U9" t="s">
        <v>238</v>
      </c>
      <c r="V9" t="s">
        <v>239</v>
      </c>
      <c r="W9" t="s">
        <v>218</v>
      </c>
      <c r="X9" t="s">
        <v>240</v>
      </c>
      <c r="Y9" t="s">
        <v>207</v>
      </c>
    </row>
    <row r="10" spans="1:25" ht="121.5" customHeight="1" x14ac:dyDescent="0.3">
      <c r="A10" t="s">
        <v>241</v>
      </c>
      <c r="B10" s="6" t="s">
        <v>242</v>
      </c>
      <c r="C10" s="68" t="s">
        <v>243</v>
      </c>
      <c r="F10">
        <v>8</v>
      </c>
      <c r="G10">
        <v>34000</v>
      </c>
      <c r="H10" s="77">
        <v>3</v>
      </c>
      <c r="K10" t="s">
        <v>244</v>
      </c>
      <c r="L10" s="6" t="s">
        <v>245</v>
      </c>
      <c r="N10" t="s">
        <v>235</v>
      </c>
      <c r="O10" s="6" t="s">
        <v>236</v>
      </c>
      <c r="P10">
        <v>1</v>
      </c>
      <c r="Q10" t="s">
        <v>171</v>
      </c>
      <c r="S10" t="s">
        <v>249</v>
      </c>
      <c r="U10" t="s">
        <v>250</v>
      </c>
      <c r="V10" t="s">
        <v>251</v>
      </c>
      <c r="W10" t="s">
        <v>252</v>
      </c>
      <c r="X10" t="s">
        <v>253</v>
      </c>
      <c r="Y10" t="s">
        <v>207</v>
      </c>
    </row>
    <row r="11" spans="1:25" ht="106.5" customHeight="1" x14ac:dyDescent="0.3">
      <c r="A11" t="s">
        <v>254</v>
      </c>
      <c r="B11" s="6" t="s">
        <v>255</v>
      </c>
      <c r="C11" s="68" t="s">
        <v>256</v>
      </c>
      <c r="F11">
        <v>9</v>
      </c>
      <c r="G11">
        <v>48000</v>
      </c>
      <c r="H11" s="77">
        <v>4</v>
      </c>
      <c r="K11" t="s">
        <v>257</v>
      </c>
      <c r="L11" s="6" t="s">
        <v>258</v>
      </c>
      <c r="N11" t="s">
        <v>246</v>
      </c>
      <c r="O11" s="6" t="s">
        <v>247</v>
      </c>
      <c r="P11">
        <v>1</v>
      </c>
      <c r="Q11" t="s">
        <v>248</v>
      </c>
      <c r="S11" t="s">
        <v>260</v>
      </c>
      <c r="U11" t="s">
        <v>261</v>
      </c>
      <c r="V11" t="s">
        <v>262</v>
      </c>
      <c r="W11" t="s">
        <v>252</v>
      </c>
      <c r="X11" t="s">
        <v>263</v>
      </c>
      <c r="Y11" t="s">
        <v>264</v>
      </c>
    </row>
    <row r="12" spans="1:25" ht="76.5" customHeight="1" x14ac:dyDescent="0.3">
      <c r="F12">
        <v>10</v>
      </c>
      <c r="G12">
        <v>64000</v>
      </c>
      <c r="H12" s="77">
        <v>4</v>
      </c>
      <c r="K12" t="s">
        <v>265</v>
      </c>
      <c r="L12" s="6" t="s">
        <v>266</v>
      </c>
      <c r="N12" s="5" t="s">
        <v>390</v>
      </c>
      <c r="P12" s="5">
        <v>1</v>
      </c>
      <c r="Q12" s="5" t="s">
        <v>391</v>
      </c>
      <c r="S12" t="s">
        <v>269</v>
      </c>
      <c r="U12" t="s">
        <v>270</v>
      </c>
      <c r="V12" t="s">
        <v>271</v>
      </c>
      <c r="W12" t="s">
        <v>272</v>
      </c>
      <c r="X12" t="s">
        <v>273</v>
      </c>
      <c r="Y12" t="s">
        <v>264</v>
      </c>
    </row>
    <row r="13" spans="1:25" ht="136.5" customHeight="1" x14ac:dyDescent="0.3">
      <c r="F13">
        <v>11</v>
      </c>
      <c r="G13">
        <v>85000</v>
      </c>
      <c r="H13" s="77">
        <v>4</v>
      </c>
      <c r="K13" t="s">
        <v>274</v>
      </c>
      <c r="L13" s="6" t="s">
        <v>275</v>
      </c>
      <c r="N13" t="s">
        <v>259</v>
      </c>
      <c r="O13" s="6"/>
      <c r="P13">
        <v>1</v>
      </c>
      <c r="Q13" t="s">
        <v>171</v>
      </c>
      <c r="S13" t="s">
        <v>278</v>
      </c>
      <c r="U13" t="s">
        <v>279</v>
      </c>
      <c r="V13" t="s">
        <v>280</v>
      </c>
      <c r="W13" t="s">
        <v>281</v>
      </c>
      <c r="X13" t="s">
        <v>282</v>
      </c>
      <c r="Y13" t="s">
        <v>264</v>
      </c>
    </row>
    <row r="14" spans="1:25" ht="106.5" customHeight="1" x14ac:dyDescent="0.3">
      <c r="F14">
        <v>12</v>
      </c>
      <c r="G14">
        <v>100000</v>
      </c>
      <c r="H14" s="77">
        <v>4</v>
      </c>
      <c r="K14" t="s">
        <v>283</v>
      </c>
      <c r="L14" s="6" t="s">
        <v>284</v>
      </c>
      <c r="N14" t="s">
        <v>267</v>
      </c>
      <c r="O14" s="6" t="s">
        <v>268</v>
      </c>
      <c r="P14">
        <v>1</v>
      </c>
      <c r="Q14" t="s">
        <v>171</v>
      </c>
      <c r="S14" t="s">
        <v>286</v>
      </c>
      <c r="U14" t="s">
        <v>287</v>
      </c>
      <c r="V14" t="s">
        <v>288</v>
      </c>
      <c r="W14" t="s">
        <v>289</v>
      </c>
      <c r="X14" t="s">
        <v>290</v>
      </c>
      <c r="Y14" t="s">
        <v>264</v>
      </c>
    </row>
    <row r="15" spans="1:25" ht="136.5" customHeight="1" x14ac:dyDescent="0.3">
      <c r="F15">
        <v>13</v>
      </c>
      <c r="G15">
        <v>120000</v>
      </c>
      <c r="H15" s="77">
        <v>5</v>
      </c>
      <c r="K15" t="s">
        <v>291</v>
      </c>
      <c r="L15" s="6" t="s">
        <v>292</v>
      </c>
      <c r="N15" t="s">
        <v>276</v>
      </c>
      <c r="O15" s="6" t="s">
        <v>277</v>
      </c>
      <c r="P15">
        <v>1</v>
      </c>
      <c r="Q15" t="s">
        <v>171</v>
      </c>
      <c r="S15" t="s">
        <v>295</v>
      </c>
      <c r="U15" t="s">
        <v>296</v>
      </c>
      <c r="V15">
        <v>0</v>
      </c>
      <c r="W15">
        <v>0</v>
      </c>
      <c r="X15" t="s">
        <v>297</v>
      </c>
      <c r="Y15" t="s">
        <v>298</v>
      </c>
    </row>
    <row r="16" spans="1:25" ht="61.5" customHeight="1" x14ac:dyDescent="0.3">
      <c r="F16">
        <v>14</v>
      </c>
      <c r="G16">
        <v>140000</v>
      </c>
      <c r="H16" s="77">
        <v>5</v>
      </c>
      <c r="K16" t="s">
        <v>299</v>
      </c>
      <c r="L16" s="6" t="s">
        <v>300</v>
      </c>
      <c r="N16" t="s">
        <v>285</v>
      </c>
      <c r="O16" s="6"/>
      <c r="P16">
        <v>1</v>
      </c>
      <c r="Q16" t="s">
        <v>171</v>
      </c>
      <c r="S16" t="s">
        <v>303</v>
      </c>
      <c r="U16" t="s">
        <v>304</v>
      </c>
      <c r="V16">
        <v>0</v>
      </c>
      <c r="W16">
        <v>0</v>
      </c>
      <c r="X16" t="s">
        <v>305</v>
      </c>
      <c r="Y16" t="s">
        <v>298</v>
      </c>
    </row>
    <row r="17" spans="6:25" ht="136.5" customHeight="1" x14ac:dyDescent="0.3">
      <c r="F17">
        <v>15</v>
      </c>
      <c r="G17">
        <v>165000</v>
      </c>
      <c r="H17" s="77">
        <v>5</v>
      </c>
      <c r="K17" t="s">
        <v>306</v>
      </c>
      <c r="L17" s="6" t="s">
        <v>307</v>
      </c>
      <c r="N17" t="s">
        <v>293</v>
      </c>
      <c r="O17" s="6" t="s">
        <v>294</v>
      </c>
      <c r="P17">
        <v>1</v>
      </c>
      <c r="Q17" t="s">
        <v>171</v>
      </c>
      <c r="U17" t="s">
        <v>309</v>
      </c>
      <c r="V17">
        <v>0</v>
      </c>
      <c r="W17">
        <v>0</v>
      </c>
      <c r="X17" t="s">
        <v>310</v>
      </c>
      <c r="Y17" t="s">
        <v>298</v>
      </c>
    </row>
    <row r="18" spans="6:25" ht="241.5" customHeight="1" x14ac:dyDescent="0.3">
      <c r="F18">
        <v>16</v>
      </c>
      <c r="G18">
        <v>195000</v>
      </c>
      <c r="H18" s="77">
        <v>5</v>
      </c>
      <c r="K18" t="s">
        <v>311</v>
      </c>
      <c r="L18" s="6" t="s">
        <v>312</v>
      </c>
      <c r="N18" s="5" t="s">
        <v>5709</v>
      </c>
      <c r="P18" s="98">
        <v>1</v>
      </c>
      <c r="Q18" s="5" t="s">
        <v>5717</v>
      </c>
      <c r="V18" s="5"/>
      <c r="X18" s="8"/>
    </row>
    <row r="19" spans="6:25" ht="31.5" customHeight="1" x14ac:dyDescent="0.3">
      <c r="F19">
        <v>17</v>
      </c>
      <c r="G19">
        <v>225000</v>
      </c>
      <c r="H19" s="77">
        <v>6</v>
      </c>
      <c r="K19" t="s">
        <v>315</v>
      </c>
      <c r="L19" s="6" t="s">
        <v>316</v>
      </c>
      <c r="N19" t="s">
        <v>301</v>
      </c>
      <c r="O19" s="6" t="s">
        <v>302</v>
      </c>
      <c r="P19">
        <v>1</v>
      </c>
      <c r="Q19" t="s">
        <v>171</v>
      </c>
      <c r="V19" s="5"/>
      <c r="X19" s="8"/>
    </row>
    <row r="20" spans="6:25" ht="136.5" customHeight="1" x14ac:dyDescent="0.3">
      <c r="F20">
        <v>18</v>
      </c>
      <c r="G20">
        <v>265000</v>
      </c>
      <c r="H20" s="77">
        <v>6</v>
      </c>
      <c r="K20" t="s">
        <v>319</v>
      </c>
      <c r="L20" s="6" t="s">
        <v>320</v>
      </c>
      <c r="N20" t="s">
        <v>308</v>
      </c>
      <c r="O20" s="6"/>
      <c r="P20">
        <v>2</v>
      </c>
      <c r="Q20" t="s">
        <v>171</v>
      </c>
      <c r="V20" s="5"/>
      <c r="X20" s="8"/>
    </row>
    <row r="21" spans="6:25" ht="121.5" customHeight="1" x14ac:dyDescent="0.3">
      <c r="F21">
        <v>19</v>
      </c>
      <c r="G21">
        <v>305000</v>
      </c>
      <c r="H21" s="77">
        <v>6</v>
      </c>
      <c r="K21" t="s">
        <v>322</v>
      </c>
      <c r="L21" s="6" t="s">
        <v>323</v>
      </c>
      <c r="N21" t="s">
        <v>313</v>
      </c>
      <c r="O21" s="6" t="s">
        <v>314</v>
      </c>
      <c r="P21">
        <v>1</v>
      </c>
      <c r="Q21" t="s">
        <v>171</v>
      </c>
      <c r="V21" s="5"/>
      <c r="X21" s="8"/>
    </row>
    <row r="22" spans="6:25" ht="106.5" customHeight="1" x14ac:dyDescent="0.3">
      <c r="F22">
        <v>20</v>
      </c>
      <c r="G22">
        <v>355000</v>
      </c>
      <c r="H22" s="77">
        <v>6</v>
      </c>
      <c r="K22" t="s">
        <v>325</v>
      </c>
      <c r="L22" s="6" t="s">
        <v>326</v>
      </c>
      <c r="N22" t="s">
        <v>317</v>
      </c>
      <c r="O22" s="6" t="s">
        <v>318</v>
      </c>
      <c r="P22">
        <v>1</v>
      </c>
      <c r="Q22" t="s">
        <v>248</v>
      </c>
      <c r="V22" s="5"/>
      <c r="X22" s="8"/>
    </row>
    <row r="23" spans="6:25" ht="181.5" customHeight="1" x14ac:dyDescent="0.3">
      <c r="K23" t="s">
        <v>328</v>
      </c>
      <c r="L23" s="6" t="s">
        <v>329</v>
      </c>
      <c r="N23" s="5" t="s">
        <v>5712</v>
      </c>
      <c r="O23" s="8" t="s">
        <v>5715</v>
      </c>
      <c r="P23" s="5">
        <v>1</v>
      </c>
      <c r="Q23" s="5" t="s">
        <v>171</v>
      </c>
      <c r="V23" s="5"/>
      <c r="X23" s="8"/>
    </row>
    <row r="24" spans="6:25" ht="31.5" customHeight="1" x14ac:dyDescent="0.3">
      <c r="N24" t="s">
        <v>321</v>
      </c>
      <c r="O24" s="6"/>
      <c r="P24">
        <v>1</v>
      </c>
      <c r="Q24" t="s">
        <v>248</v>
      </c>
      <c r="V24" s="5"/>
      <c r="X24" s="8"/>
    </row>
    <row r="25" spans="6:25" ht="31.5" customHeight="1" x14ac:dyDescent="0.3">
      <c r="N25" t="s">
        <v>324</v>
      </c>
      <c r="O25" s="6"/>
      <c r="P25">
        <v>1</v>
      </c>
      <c r="Q25" t="s">
        <v>171</v>
      </c>
      <c r="V25" s="5"/>
      <c r="X25" s="8"/>
    </row>
    <row r="26" spans="6:25" ht="16.5" customHeight="1" x14ac:dyDescent="0.3">
      <c r="N26" t="s">
        <v>327</v>
      </c>
      <c r="O26" s="6"/>
      <c r="P26">
        <v>1</v>
      </c>
      <c r="Q26" t="s">
        <v>171</v>
      </c>
      <c r="V26" s="5"/>
      <c r="X26" s="8"/>
    </row>
    <row r="27" spans="6:25" ht="46.5" customHeight="1" x14ac:dyDescent="0.3">
      <c r="N27" t="s">
        <v>330</v>
      </c>
      <c r="O27" s="6"/>
      <c r="P27">
        <v>1</v>
      </c>
      <c r="Q27" t="s">
        <v>248</v>
      </c>
      <c r="V27" s="5"/>
      <c r="X27" s="8"/>
    </row>
    <row r="28" spans="6:25" ht="46.5" customHeight="1" x14ac:dyDescent="0.3">
      <c r="N28" t="s">
        <v>331</v>
      </c>
      <c r="O28" s="6"/>
      <c r="P28">
        <v>2</v>
      </c>
      <c r="Q28" t="s">
        <v>171</v>
      </c>
      <c r="V28" s="5"/>
      <c r="X28" s="8"/>
    </row>
    <row r="29" spans="6:25" ht="46.5" customHeight="1" x14ac:dyDescent="0.3">
      <c r="N29" t="s">
        <v>332</v>
      </c>
      <c r="O29" s="6" t="s">
        <v>333</v>
      </c>
      <c r="P29">
        <v>1</v>
      </c>
      <c r="Q29" t="s">
        <v>171</v>
      </c>
      <c r="V29" s="5"/>
      <c r="X29" s="8"/>
    </row>
    <row r="30" spans="6:25" ht="16.5" customHeight="1" x14ac:dyDescent="0.3">
      <c r="N30" t="s">
        <v>334</v>
      </c>
      <c r="O30" s="6" t="s">
        <v>294</v>
      </c>
      <c r="P30">
        <v>1</v>
      </c>
      <c r="Q30" t="s">
        <v>171</v>
      </c>
      <c r="V30" s="5"/>
      <c r="X30" s="8"/>
    </row>
    <row r="31" spans="6:25" ht="16.5" customHeight="1" x14ac:dyDescent="0.3">
      <c r="N31" t="s">
        <v>335</v>
      </c>
      <c r="O31" s="6"/>
      <c r="P31">
        <v>1</v>
      </c>
      <c r="Q31" t="s">
        <v>171</v>
      </c>
      <c r="V31" s="5"/>
      <c r="X31" s="8"/>
    </row>
    <row r="32" spans="6:25" ht="16.5" customHeight="1" x14ac:dyDescent="0.3">
      <c r="N32" s="5" t="s">
        <v>5710</v>
      </c>
      <c r="P32" s="5">
        <v>1</v>
      </c>
      <c r="Q32" s="5" t="s">
        <v>391</v>
      </c>
      <c r="V32" s="5"/>
      <c r="X32" s="8"/>
    </row>
    <row r="33" spans="14:24" ht="16.5" customHeight="1" x14ac:dyDescent="0.3">
      <c r="N33" s="5" t="s">
        <v>392</v>
      </c>
      <c r="P33" s="5">
        <v>1</v>
      </c>
      <c r="Q33" s="5" t="s">
        <v>391</v>
      </c>
      <c r="V33" s="5"/>
      <c r="X33" s="8"/>
    </row>
    <row r="34" spans="14:24" ht="76.5" customHeight="1" x14ac:dyDescent="0.3">
      <c r="N34" t="s">
        <v>336</v>
      </c>
      <c r="O34" s="6" t="s">
        <v>294</v>
      </c>
      <c r="P34">
        <v>1</v>
      </c>
      <c r="Q34" t="s">
        <v>171</v>
      </c>
      <c r="V34" s="5"/>
      <c r="X34" s="8"/>
    </row>
    <row r="35" spans="14:24" ht="16.5" customHeight="1" x14ac:dyDescent="0.3">
      <c r="N35" t="s">
        <v>337</v>
      </c>
      <c r="O35" s="6" t="s">
        <v>338</v>
      </c>
      <c r="P35">
        <v>1</v>
      </c>
      <c r="Q35" t="s">
        <v>171</v>
      </c>
      <c r="V35" s="5"/>
      <c r="X35" s="8"/>
    </row>
    <row r="36" spans="14:24" ht="16.5" customHeight="1" x14ac:dyDescent="0.3">
      <c r="N36" t="s">
        <v>339</v>
      </c>
      <c r="O36" s="6"/>
      <c r="P36">
        <v>1</v>
      </c>
      <c r="Q36" t="s">
        <v>171</v>
      </c>
      <c r="V36" s="5"/>
      <c r="X36" s="8"/>
    </row>
    <row r="37" spans="14:24" ht="16.5" customHeight="1" x14ac:dyDescent="0.3">
      <c r="N37" t="s">
        <v>340</v>
      </c>
      <c r="O37" s="6"/>
      <c r="P37">
        <v>1</v>
      </c>
      <c r="Q37" t="s">
        <v>171</v>
      </c>
      <c r="V37" s="5"/>
      <c r="X37" s="8"/>
    </row>
    <row r="38" spans="14:24" ht="121.5" customHeight="1" x14ac:dyDescent="0.3">
      <c r="N38" t="s">
        <v>341</v>
      </c>
      <c r="O38" s="6"/>
      <c r="P38">
        <v>1</v>
      </c>
      <c r="Q38" t="s">
        <v>171</v>
      </c>
      <c r="V38" s="5"/>
      <c r="X38" s="8"/>
    </row>
    <row r="39" spans="14:24" ht="16.5" customHeight="1" x14ac:dyDescent="0.3">
      <c r="N39" t="s">
        <v>342</v>
      </c>
      <c r="O39" s="6"/>
      <c r="P39">
        <v>1</v>
      </c>
      <c r="Q39" t="s">
        <v>171</v>
      </c>
      <c r="V39" s="5"/>
      <c r="X39" s="8"/>
    </row>
    <row r="40" spans="14:24" ht="106.5" customHeight="1" x14ac:dyDescent="0.3">
      <c r="N40" t="s">
        <v>343</v>
      </c>
      <c r="O40" s="6" t="s">
        <v>344</v>
      </c>
      <c r="P40">
        <v>1</v>
      </c>
      <c r="Q40" t="s">
        <v>171</v>
      </c>
      <c r="V40" s="5"/>
      <c r="X40" s="8"/>
    </row>
    <row r="41" spans="14:24" ht="46.5" customHeight="1" x14ac:dyDescent="0.3">
      <c r="N41" t="s">
        <v>345</v>
      </c>
      <c r="O41" s="6"/>
      <c r="P41">
        <v>1</v>
      </c>
      <c r="Q41" t="s">
        <v>171</v>
      </c>
      <c r="V41" s="5"/>
      <c r="X41" s="8"/>
    </row>
    <row r="42" spans="14:24" ht="241.5" customHeight="1" x14ac:dyDescent="0.3">
      <c r="N42" t="s">
        <v>346</v>
      </c>
      <c r="O42" s="6" t="s">
        <v>347</v>
      </c>
      <c r="P42">
        <v>1</v>
      </c>
      <c r="Q42" t="s">
        <v>248</v>
      </c>
      <c r="V42" s="5"/>
      <c r="X42" s="8"/>
    </row>
    <row r="43" spans="14:24" ht="28.8" x14ac:dyDescent="0.3">
      <c r="N43" t="s">
        <v>348</v>
      </c>
      <c r="O43" s="6" t="s">
        <v>349</v>
      </c>
      <c r="P43">
        <v>1</v>
      </c>
      <c r="Q43" t="s">
        <v>248</v>
      </c>
      <c r="V43" s="5"/>
      <c r="X43" s="8"/>
    </row>
    <row r="44" spans="14:24" ht="16.5" customHeight="1" x14ac:dyDescent="0.3">
      <c r="N44" t="s">
        <v>350</v>
      </c>
      <c r="O44" s="6"/>
      <c r="P44">
        <v>1</v>
      </c>
      <c r="Q44" t="s">
        <v>171</v>
      </c>
      <c r="V44" s="5"/>
      <c r="X44" s="8"/>
    </row>
    <row r="45" spans="14:24" x14ac:dyDescent="0.3">
      <c r="N45" t="s">
        <v>351</v>
      </c>
      <c r="O45" s="6"/>
      <c r="P45">
        <v>1</v>
      </c>
      <c r="Q45" t="s">
        <v>171</v>
      </c>
      <c r="V45" s="5"/>
      <c r="X45" s="8"/>
    </row>
    <row r="46" spans="14:24" x14ac:dyDescent="0.3">
      <c r="N46" t="s">
        <v>352</v>
      </c>
      <c r="O46" s="6"/>
      <c r="P46">
        <v>1</v>
      </c>
      <c r="Q46" t="s">
        <v>171</v>
      </c>
      <c r="V46" s="5"/>
      <c r="X46" s="8"/>
    </row>
    <row r="47" spans="14:24" ht="28.8" x14ac:dyDescent="0.3">
      <c r="N47" t="s">
        <v>353</v>
      </c>
      <c r="O47" s="6" t="s">
        <v>349</v>
      </c>
      <c r="P47">
        <v>1</v>
      </c>
      <c r="Q47" t="s">
        <v>248</v>
      </c>
      <c r="V47" s="5"/>
      <c r="X47" s="8"/>
    </row>
    <row r="48" spans="14:24" ht="43.2" x14ac:dyDescent="0.3">
      <c r="N48" t="s">
        <v>354</v>
      </c>
      <c r="O48" s="6" t="s">
        <v>355</v>
      </c>
      <c r="P48">
        <v>2</v>
      </c>
      <c r="Q48" t="s">
        <v>171</v>
      </c>
      <c r="V48" s="5"/>
      <c r="X48" s="8"/>
    </row>
    <row r="49" spans="14:24" ht="43.2" x14ac:dyDescent="0.3">
      <c r="N49" s="5" t="s">
        <v>5713</v>
      </c>
      <c r="O49" s="8" t="s">
        <v>5716</v>
      </c>
      <c r="P49" s="5">
        <v>1</v>
      </c>
      <c r="Q49" s="5" t="s">
        <v>171</v>
      </c>
      <c r="V49" s="5"/>
      <c r="X49" s="8"/>
    </row>
    <row r="50" spans="14:24" x14ac:dyDescent="0.3">
      <c r="N50" t="s">
        <v>356</v>
      </c>
      <c r="O50" s="6"/>
      <c r="P50">
        <v>1</v>
      </c>
      <c r="Q50" t="s">
        <v>171</v>
      </c>
      <c r="V50" s="5"/>
      <c r="X50" s="8"/>
    </row>
    <row r="51" spans="14:24" ht="43.2" x14ac:dyDescent="0.3">
      <c r="N51" t="s">
        <v>357</v>
      </c>
      <c r="O51" s="6" t="s">
        <v>338</v>
      </c>
      <c r="P51">
        <v>1</v>
      </c>
      <c r="Q51" t="s">
        <v>171</v>
      </c>
      <c r="V51" s="5"/>
      <c r="X51" s="8"/>
    </row>
    <row r="52" spans="14:24" x14ac:dyDescent="0.3">
      <c r="N52" t="s">
        <v>358</v>
      </c>
      <c r="O52" s="6"/>
      <c r="P52">
        <v>2</v>
      </c>
      <c r="Q52" t="s">
        <v>171</v>
      </c>
      <c r="V52" s="5"/>
      <c r="X52" s="8"/>
    </row>
    <row r="53" spans="14:24" ht="100.8" x14ac:dyDescent="0.3">
      <c r="N53" t="s">
        <v>359</v>
      </c>
      <c r="O53" s="6" t="s">
        <v>360</v>
      </c>
      <c r="P53">
        <v>1</v>
      </c>
      <c r="Q53" t="s">
        <v>171</v>
      </c>
      <c r="V53" s="5"/>
      <c r="X53" s="8"/>
    </row>
    <row r="54" spans="14:24" ht="28.8" x14ac:dyDescent="0.3">
      <c r="N54" t="s">
        <v>361</v>
      </c>
      <c r="O54" s="6" t="s">
        <v>302</v>
      </c>
      <c r="P54">
        <v>1</v>
      </c>
      <c r="Q54" t="s">
        <v>171</v>
      </c>
      <c r="V54" s="5"/>
      <c r="X54" s="8"/>
    </row>
    <row r="55" spans="14:24" x14ac:dyDescent="0.3">
      <c r="N55" t="s">
        <v>362</v>
      </c>
      <c r="O55" s="6"/>
      <c r="P55">
        <v>1</v>
      </c>
      <c r="Q55" t="s">
        <v>171</v>
      </c>
      <c r="V55" s="5"/>
      <c r="X55" s="8"/>
    </row>
    <row r="56" spans="14:24" x14ac:dyDescent="0.3">
      <c r="N56" s="5" t="s">
        <v>393</v>
      </c>
      <c r="P56" s="5">
        <v>1</v>
      </c>
      <c r="Q56" s="5" t="s">
        <v>391</v>
      </c>
      <c r="V56" s="5"/>
      <c r="X56" s="8"/>
    </row>
    <row r="57" spans="14:24" ht="43.2" x14ac:dyDescent="0.3">
      <c r="N57" t="s">
        <v>363</v>
      </c>
      <c r="O57" s="6" t="s">
        <v>318</v>
      </c>
      <c r="P57">
        <v>1</v>
      </c>
      <c r="Q57" t="s">
        <v>248</v>
      </c>
      <c r="V57" s="5"/>
      <c r="X57" s="8"/>
    </row>
    <row r="58" spans="14:24" ht="28.8" x14ac:dyDescent="0.3">
      <c r="N58" t="s">
        <v>364</v>
      </c>
      <c r="O58" s="6" t="s">
        <v>302</v>
      </c>
      <c r="P58">
        <v>1</v>
      </c>
      <c r="Q58" t="s">
        <v>171</v>
      </c>
      <c r="V58" s="5"/>
      <c r="X58" s="8"/>
    </row>
    <row r="59" spans="14:24" ht="43.2" x14ac:dyDescent="0.3">
      <c r="N59" t="s">
        <v>365</v>
      </c>
      <c r="O59" s="6" t="s">
        <v>294</v>
      </c>
      <c r="P59">
        <v>1</v>
      </c>
      <c r="Q59" t="s">
        <v>171</v>
      </c>
      <c r="V59" s="5"/>
      <c r="X59" s="8"/>
    </row>
    <row r="60" spans="14:24" ht="57.6" x14ac:dyDescent="0.3">
      <c r="N60" t="s">
        <v>366</v>
      </c>
      <c r="O60" s="6" t="s">
        <v>367</v>
      </c>
      <c r="P60">
        <v>1</v>
      </c>
      <c r="Q60" t="s">
        <v>171</v>
      </c>
      <c r="V60" s="5"/>
      <c r="X60" s="8"/>
    </row>
    <row r="61" spans="14:24" x14ac:dyDescent="0.3">
      <c r="N61" t="s">
        <v>368</v>
      </c>
      <c r="O61" s="6"/>
      <c r="P61">
        <v>1</v>
      </c>
      <c r="Q61" t="s">
        <v>171</v>
      </c>
      <c r="V61" s="5"/>
      <c r="W61" s="8"/>
    </row>
    <row r="62" spans="14:24" ht="72" x14ac:dyDescent="0.3">
      <c r="N62" t="s">
        <v>369</v>
      </c>
      <c r="O62" s="6" t="s">
        <v>370</v>
      </c>
      <c r="P62">
        <v>1</v>
      </c>
      <c r="Q62" t="s">
        <v>248</v>
      </c>
      <c r="V62" s="5"/>
      <c r="W62" s="8"/>
    </row>
    <row r="63" spans="14:24" x14ac:dyDescent="0.3">
      <c r="N63" t="s">
        <v>371</v>
      </c>
      <c r="O63" s="6"/>
      <c r="P63">
        <v>1</v>
      </c>
      <c r="Q63" t="s">
        <v>171</v>
      </c>
      <c r="V63" s="5"/>
      <c r="W63" s="8"/>
    </row>
    <row r="64" spans="14:24" x14ac:dyDescent="0.3">
      <c r="N64" t="s">
        <v>372</v>
      </c>
      <c r="O64" s="6"/>
      <c r="P64">
        <v>1</v>
      </c>
      <c r="Q64" t="s">
        <v>171</v>
      </c>
      <c r="V64" s="5"/>
      <c r="W64" s="8"/>
    </row>
    <row r="65" spans="14:23" x14ac:dyDescent="0.3">
      <c r="N65" t="s">
        <v>373</v>
      </c>
      <c r="O65" s="6" t="s">
        <v>314</v>
      </c>
      <c r="P65">
        <v>1</v>
      </c>
      <c r="Q65" t="s">
        <v>171</v>
      </c>
      <c r="V65" s="5"/>
      <c r="W65" s="8"/>
    </row>
    <row r="66" spans="14:23" ht="172.8" x14ac:dyDescent="0.3">
      <c r="N66" t="s">
        <v>374</v>
      </c>
      <c r="O66" s="6" t="s">
        <v>375</v>
      </c>
      <c r="P66">
        <v>1</v>
      </c>
      <c r="Q66" t="s">
        <v>171</v>
      </c>
      <c r="V66" s="5"/>
      <c r="W66" s="8"/>
    </row>
    <row r="67" spans="14:23" ht="57.6" x14ac:dyDescent="0.3">
      <c r="N67" t="s">
        <v>376</v>
      </c>
      <c r="O67" s="6" t="s">
        <v>377</v>
      </c>
      <c r="P67">
        <v>1</v>
      </c>
      <c r="Q67" t="s">
        <v>171</v>
      </c>
    </row>
    <row r="68" spans="14:23" ht="43.2" x14ac:dyDescent="0.3">
      <c r="N68" t="s">
        <v>378</v>
      </c>
      <c r="O68" s="6" t="s">
        <v>379</v>
      </c>
      <c r="P68">
        <v>1</v>
      </c>
      <c r="Q68" t="s">
        <v>171</v>
      </c>
    </row>
    <row r="69" spans="14:23" ht="28.8" x14ac:dyDescent="0.3">
      <c r="N69" t="s">
        <v>380</v>
      </c>
      <c r="O69" s="6" t="s">
        <v>381</v>
      </c>
      <c r="P69">
        <v>1</v>
      </c>
      <c r="Q69" t="s">
        <v>171</v>
      </c>
    </row>
    <row r="70" spans="14:23" ht="216" x14ac:dyDescent="0.3">
      <c r="N70" t="s">
        <v>382</v>
      </c>
      <c r="O70" s="6" t="s">
        <v>383</v>
      </c>
      <c r="P70">
        <v>1</v>
      </c>
      <c r="Q70" t="s">
        <v>171</v>
      </c>
    </row>
    <row r="71" spans="14:23" x14ac:dyDescent="0.3">
      <c r="N71" t="s">
        <v>384</v>
      </c>
      <c r="O71" s="6" t="s">
        <v>385</v>
      </c>
      <c r="P71">
        <v>1</v>
      </c>
      <c r="Q71" t="s">
        <v>171</v>
      </c>
    </row>
    <row r="72" spans="14:23" x14ac:dyDescent="0.3">
      <c r="N72" t="s">
        <v>386</v>
      </c>
      <c r="O72" s="6"/>
      <c r="P72">
        <v>1</v>
      </c>
      <c r="Q72" t="s">
        <v>171</v>
      </c>
    </row>
    <row r="73" spans="14:23" ht="43.2" x14ac:dyDescent="0.3">
      <c r="N73" t="s">
        <v>387</v>
      </c>
      <c r="O73" s="6" t="s">
        <v>294</v>
      </c>
      <c r="P73">
        <v>1</v>
      </c>
      <c r="Q73" t="s">
        <v>171</v>
      </c>
    </row>
    <row r="74" spans="14:23" ht="72" x14ac:dyDescent="0.3">
      <c r="N74" t="s">
        <v>388</v>
      </c>
      <c r="O74" s="6" t="s">
        <v>389</v>
      </c>
      <c r="P74">
        <v>1</v>
      </c>
      <c r="Q74" t="s">
        <v>171</v>
      </c>
    </row>
  </sheetData>
  <mergeCells count="5">
    <mergeCell ref="A1:C1"/>
    <mergeCell ref="F1:H1"/>
    <mergeCell ref="K1:L1"/>
    <mergeCell ref="U1:Y1"/>
    <mergeCell ref="N1:Q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71" r:id="rId4" name="Button 3">
              <controlPr defaultSize="0" print="0" autoFill="0" autoPict="0" macro="[0]!HideCharacterLists">
                <anchor moveWithCells="1" sizeWithCells="1">
                  <from>
                    <xdr:col>0</xdr:col>
                    <xdr:colOff>0</xdr:colOff>
                    <xdr:row>0</xdr:row>
                    <xdr:rowOff>0</xdr:rowOff>
                  </from>
                  <to>
                    <xdr:col>0</xdr:col>
                    <xdr:colOff>1371600</xdr:colOff>
                    <xdr:row>0</xdr:row>
                    <xdr:rowOff>175260</xdr:rowOff>
                  </to>
                </anchor>
              </controlPr>
            </control>
          </mc:Choice>
        </mc:AlternateContent>
      </controls>
    </mc:Choice>
  </mc:AlternateContent>
  <tableParts count="6">
    <tablePart r:id="rId5"/>
    <tablePart r:id="rId6"/>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rgb="FF5A362F"/>
    <pageSetUpPr autoPageBreaks="0"/>
  </sheetPr>
  <dimension ref="A1:CZ67"/>
  <sheetViews>
    <sheetView showGridLines="0" showRowColHeaders="0" tabSelected="1" topLeftCell="A7" zoomScaleNormal="100" workbookViewId="0">
      <selection activeCell="DC27" sqref="DC27"/>
    </sheetView>
  </sheetViews>
  <sheetFormatPr defaultColWidth="2.33203125" defaultRowHeight="12" customHeight="1" x14ac:dyDescent="0.3"/>
  <cols>
    <col min="1" max="1" width="2.33203125" style="35" customWidth="1"/>
    <col min="2" max="36" width="2.33203125" style="35"/>
    <col min="37" max="54" width="2.33203125" style="35" customWidth="1"/>
    <col min="55" max="99" width="2.33203125" style="35" hidden="1" customWidth="1"/>
    <col min="100" max="16384" width="2.33203125" style="35"/>
  </cols>
  <sheetData>
    <row r="1" spans="1:104" ht="12" customHeight="1" x14ac:dyDescent="0.3">
      <c r="A1" s="171"/>
      <c r="B1" s="172"/>
      <c r="C1" s="172"/>
      <c r="D1" s="172"/>
      <c r="E1" s="172"/>
      <c r="F1" s="172"/>
      <c r="G1" s="172"/>
      <c r="H1" s="172"/>
      <c r="I1" s="172"/>
      <c r="J1" s="172"/>
      <c r="K1" s="172"/>
      <c r="L1" s="172"/>
      <c r="M1" s="172"/>
      <c r="N1" s="172"/>
      <c r="O1" s="172"/>
      <c r="P1" s="172"/>
      <c r="Q1" s="172"/>
      <c r="R1" s="173"/>
      <c r="S1" s="180" t="s">
        <v>394</v>
      </c>
      <c r="T1" s="181"/>
      <c r="U1" s="181"/>
      <c r="V1" s="181"/>
      <c r="W1" s="181"/>
      <c r="X1" s="181"/>
      <c r="Y1" s="181"/>
      <c r="Z1" s="181"/>
      <c r="AA1" s="182"/>
      <c r="AB1" s="192"/>
      <c r="AC1" s="193"/>
      <c r="AD1" s="193"/>
      <c r="AE1" s="193"/>
      <c r="AF1" s="193"/>
      <c r="AG1" s="193"/>
      <c r="AH1" s="193"/>
      <c r="AI1" s="193"/>
      <c r="AJ1" s="194"/>
      <c r="AK1" s="48"/>
      <c r="AL1" s="48"/>
      <c r="AM1" s="48"/>
      <c r="AN1" s="48"/>
      <c r="AO1" s="48"/>
      <c r="AP1" s="48"/>
      <c r="AQ1" s="48"/>
      <c r="AR1" s="46"/>
      <c r="AS1" s="46"/>
      <c r="AT1" s="101"/>
      <c r="AU1" s="101"/>
      <c r="AV1" s="101"/>
      <c r="AW1" s="101"/>
      <c r="AX1" s="101"/>
      <c r="AY1" s="101"/>
      <c r="AZ1" s="101"/>
      <c r="BA1" s="101"/>
      <c r="BB1" s="101"/>
      <c r="BC1" s="101"/>
      <c r="BD1" s="101"/>
      <c r="BE1" s="101"/>
      <c r="BF1" s="101"/>
      <c r="BG1" s="101"/>
      <c r="BH1" s="101"/>
      <c r="BI1" s="101"/>
      <c r="BJ1" s="101"/>
      <c r="BK1" s="101"/>
      <c r="BL1" s="101"/>
      <c r="BM1" s="101"/>
      <c r="BN1" s="101"/>
      <c r="BO1" s="101"/>
      <c r="BP1" s="101"/>
      <c r="BQ1" s="101"/>
      <c r="BR1" s="101"/>
      <c r="BS1" s="101"/>
      <c r="BT1" s="101"/>
      <c r="BU1" s="101"/>
      <c r="BV1" s="101"/>
      <c r="BW1" s="101"/>
      <c r="BX1" s="101"/>
      <c r="BY1" s="101"/>
      <c r="BZ1" s="101"/>
      <c r="CA1" s="101"/>
      <c r="CB1" s="101"/>
      <c r="CC1" s="101"/>
      <c r="CD1" s="101"/>
      <c r="CE1" s="101"/>
      <c r="CF1" s="101"/>
      <c r="CG1" s="101"/>
      <c r="CH1" s="101"/>
      <c r="CI1" s="101"/>
      <c r="CJ1" s="101"/>
      <c r="CK1" s="101"/>
      <c r="CL1" s="101"/>
      <c r="CM1" s="101"/>
      <c r="CN1" s="101"/>
      <c r="CO1" s="101"/>
      <c r="CP1" s="101"/>
      <c r="CQ1" s="101"/>
      <c r="CR1" s="101"/>
      <c r="CS1" s="101"/>
      <c r="CT1" s="101"/>
      <c r="CU1" s="102"/>
    </row>
    <row r="2" spans="1:104" ht="12" customHeight="1" thickBot="1" x14ac:dyDescent="0.35">
      <c r="A2" s="174"/>
      <c r="B2" s="175"/>
      <c r="C2" s="175"/>
      <c r="D2" s="175"/>
      <c r="E2" s="175"/>
      <c r="F2" s="175"/>
      <c r="G2" s="175"/>
      <c r="H2" s="175"/>
      <c r="I2" s="175"/>
      <c r="J2" s="175"/>
      <c r="K2" s="175"/>
      <c r="L2" s="175"/>
      <c r="M2" s="175"/>
      <c r="N2" s="175"/>
      <c r="O2" s="175"/>
      <c r="P2" s="175"/>
      <c r="Q2" s="175"/>
      <c r="R2" s="176"/>
      <c r="S2" s="183"/>
      <c r="T2" s="184"/>
      <c r="U2" s="184"/>
      <c r="V2" s="184"/>
      <c r="W2" s="184"/>
      <c r="X2" s="184"/>
      <c r="Y2" s="184"/>
      <c r="Z2" s="184"/>
      <c r="AA2" s="185"/>
      <c r="AB2" s="189"/>
      <c r="AC2" s="190"/>
      <c r="AD2" s="190"/>
      <c r="AE2" s="190"/>
      <c r="AF2" s="190"/>
      <c r="AG2" s="190"/>
      <c r="AH2" s="190"/>
      <c r="AI2" s="190"/>
      <c r="AJ2" s="191"/>
      <c r="AK2" s="49"/>
      <c r="AL2" s="49"/>
      <c r="AM2" s="49"/>
      <c r="AN2" s="49"/>
      <c r="AO2" s="49"/>
      <c r="AP2" s="49"/>
      <c r="AQ2" s="49"/>
      <c r="AR2" s="5"/>
      <c r="AS2" s="5"/>
      <c r="AT2" s="101"/>
      <c r="AU2" s="101"/>
      <c r="AV2" s="101"/>
      <c r="AW2" s="101"/>
      <c r="AX2" s="101"/>
      <c r="AY2" s="101"/>
      <c r="AZ2" s="101"/>
      <c r="BA2" s="101"/>
      <c r="BB2" s="101"/>
      <c r="BC2" s="101"/>
      <c r="BD2" s="101"/>
      <c r="BE2" s="101"/>
      <c r="BF2" s="101"/>
      <c r="BG2" s="101"/>
      <c r="BH2" s="101"/>
      <c r="BI2" s="101"/>
      <c r="BJ2" s="101"/>
      <c r="BK2" s="101"/>
      <c r="BL2" s="101"/>
      <c r="BM2" s="101"/>
      <c r="BN2" s="101"/>
      <c r="BO2" s="101"/>
      <c r="BP2" s="101"/>
      <c r="BQ2" s="101"/>
      <c r="BR2" s="101"/>
      <c r="BS2" s="101"/>
      <c r="BT2" s="101"/>
      <c r="BU2" s="101"/>
      <c r="BV2" s="101"/>
      <c r="BW2" s="101"/>
      <c r="BX2" s="101"/>
      <c r="BY2" s="101"/>
      <c r="BZ2" s="101"/>
      <c r="CA2" s="101"/>
      <c r="CB2" s="101"/>
      <c r="CC2" s="101"/>
      <c r="CD2" s="101"/>
      <c r="CE2" s="101"/>
      <c r="CF2" s="101"/>
      <c r="CG2" s="101"/>
      <c r="CH2" s="101"/>
      <c r="CI2" s="101"/>
      <c r="CJ2" s="101"/>
      <c r="CK2" s="101"/>
      <c r="CL2" s="101"/>
      <c r="CM2" s="101"/>
      <c r="CN2" s="101"/>
      <c r="CO2" s="101"/>
      <c r="CP2" s="101"/>
      <c r="CQ2" s="101"/>
      <c r="CR2" s="101"/>
      <c r="CS2" s="101"/>
      <c r="CT2" s="101"/>
      <c r="CU2" s="102"/>
    </row>
    <row r="3" spans="1:104" ht="12" customHeight="1" x14ac:dyDescent="0.3">
      <c r="A3" s="174"/>
      <c r="B3" s="175"/>
      <c r="C3" s="175"/>
      <c r="D3" s="175"/>
      <c r="E3" s="175"/>
      <c r="F3" s="175"/>
      <c r="G3" s="175"/>
      <c r="H3" s="175"/>
      <c r="I3" s="175"/>
      <c r="J3" s="175"/>
      <c r="K3" s="175"/>
      <c r="L3" s="175"/>
      <c r="M3" s="175"/>
      <c r="N3" s="175"/>
      <c r="O3" s="175"/>
      <c r="P3" s="175"/>
      <c r="Q3" s="175"/>
      <c r="R3" s="176"/>
      <c r="S3" s="180" t="s">
        <v>395</v>
      </c>
      <c r="T3" s="181"/>
      <c r="U3" s="181"/>
      <c r="V3" s="181"/>
      <c r="W3" s="181"/>
      <c r="X3" s="181"/>
      <c r="Y3" s="181"/>
      <c r="Z3" s="181"/>
      <c r="AA3" s="182"/>
      <c r="AB3" s="186"/>
      <c r="AC3" s="187"/>
      <c r="AD3" s="187"/>
      <c r="AE3" s="187"/>
      <c r="AF3" s="187"/>
      <c r="AG3" s="187"/>
      <c r="AH3" s="187"/>
      <c r="AI3" s="187"/>
      <c r="AJ3" s="188"/>
      <c r="AK3" s="49"/>
      <c r="AL3" s="49"/>
      <c r="AM3" s="49"/>
      <c r="AN3" s="49"/>
      <c r="AO3" s="49"/>
      <c r="AP3" s="49"/>
      <c r="AQ3" s="49"/>
      <c r="AR3" s="5"/>
      <c r="AS3" s="5"/>
      <c r="AT3" s="101"/>
      <c r="AU3" s="101"/>
      <c r="AV3" s="101"/>
      <c r="AW3" s="101"/>
      <c r="AX3" s="101"/>
      <c r="AY3" s="101"/>
      <c r="AZ3" s="101"/>
      <c r="BA3" s="101"/>
      <c r="BB3" s="101"/>
      <c r="BC3" s="101"/>
      <c r="BD3" s="101"/>
      <c r="BE3" s="101"/>
      <c r="BF3" s="101"/>
      <c r="BG3" s="101"/>
      <c r="BH3" s="101"/>
      <c r="BI3" s="101"/>
      <c r="BJ3" s="101"/>
      <c r="BK3" s="101"/>
      <c r="BL3" s="101"/>
      <c r="BM3" s="101"/>
      <c r="BN3" s="101"/>
      <c r="BO3" s="101"/>
      <c r="BP3" s="101"/>
      <c r="BQ3" s="101"/>
      <c r="BR3" s="101"/>
      <c r="BS3" s="101"/>
      <c r="BT3" s="101"/>
      <c r="BU3" s="101"/>
      <c r="BV3" s="101"/>
      <c r="BW3" s="101"/>
      <c r="BX3" s="101"/>
      <c r="BY3" s="101"/>
      <c r="BZ3" s="101"/>
      <c r="CA3" s="101"/>
      <c r="CB3" s="101"/>
      <c r="CC3" s="101"/>
      <c r="CD3" s="101"/>
      <c r="CE3" s="101"/>
      <c r="CF3" s="101"/>
      <c r="CG3" s="101"/>
      <c r="CH3" s="101"/>
      <c r="CI3" s="101"/>
      <c r="CJ3" s="101"/>
      <c r="CK3" s="101"/>
      <c r="CL3" s="101"/>
      <c r="CM3" s="101"/>
      <c r="CN3" s="101"/>
      <c r="CO3" s="101"/>
      <c r="CP3" s="101"/>
      <c r="CQ3" s="101"/>
      <c r="CR3" s="101"/>
      <c r="CS3" s="101"/>
      <c r="CT3" s="101"/>
      <c r="CU3" s="102"/>
    </row>
    <row r="4" spans="1:104" ht="12" customHeight="1" thickBot="1" x14ac:dyDescent="0.35">
      <c r="A4" s="174"/>
      <c r="B4" s="175"/>
      <c r="C4" s="175"/>
      <c r="D4" s="175"/>
      <c r="E4" s="175"/>
      <c r="F4" s="175"/>
      <c r="G4" s="175"/>
      <c r="H4" s="175"/>
      <c r="I4" s="175"/>
      <c r="J4" s="175"/>
      <c r="K4" s="175"/>
      <c r="L4" s="175"/>
      <c r="M4" s="175"/>
      <c r="N4" s="175"/>
      <c r="O4" s="175"/>
      <c r="P4" s="175"/>
      <c r="Q4" s="175"/>
      <c r="R4" s="176"/>
      <c r="S4" s="183"/>
      <c r="T4" s="184"/>
      <c r="U4" s="184"/>
      <c r="V4" s="184"/>
      <c r="W4" s="184"/>
      <c r="X4" s="184"/>
      <c r="Y4" s="184"/>
      <c r="Z4" s="184"/>
      <c r="AA4" s="185"/>
      <c r="AB4" s="189"/>
      <c r="AC4" s="190"/>
      <c r="AD4" s="190"/>
      <c r="AE4" s="190"/>
      <c r="AF4" s="190"/>
      <c r="AG4" s="190"/>
      <c r="AH4" s="190"/>
      <c r="AI4" s="190"/>
      <c r="AJ4" s="191"/>
      <c r="AK4" s="49"/>
      <c r="AL4" s="49"/>
      <c r="AM4" s="49"/>
      <c r="AN4" s="49"/>
      <c r="AO4" s="49"/>
      <c r="AP4" s="49"/>
      <c r="AQ4" s="49"/>
      <c r="AR4" s="5"/>
      <c r="AS4" s="5"/>
      <c r="AT4" s="101"/>
      <c r="AU4" s="101"/>
      <c r="AV4" s="101"/>
      <c r="AW4" s="101"/>
      <c r="AX4" s="101"/>
      <c r="AY4" s="101"/>
      <c r="AZ4" s="101"/>
      <c r="BA4" s="101"/>
      <c r="BB4" s="101"/>
      <c r="BC4" s="101"/>
      <c r="BD4" s="101"/>
      <c r="BE4" s="101"/>
      <c r="BF4" s="101"/>
      <c r="BG4" s="101"/>
      <c r="BH4" s="101"/>
      <c r="BI4" s="101"/>
      <c r="BJ4" s="101"/>
      <c r="BK4" s="101"/>
      <c r="BL4" s="101"/>
      <c r="BM4" s="101"/>
      <c r="BN4" s="101"/>
      <c r="BO4" s="101"/>
      <c r="BP4" s="101"/>
      <c r="BQ4" s="101"/>
      <c r="BR4" s="101"/>
      <c r="BS4" s="101"/>
      <c r="BT4" s="101"/>
      <c r="BU4" s="101"/>
      <c r="BV4" s="101"/>
      <c r="BW4" s="101"/>
      <c r="BX4" s="101"/>
      <c r="BY4" s="101"/>
      <c r="BZ4" s="101"/>
      <c r="CA4" s="101"/>
      <c r="CB4" s="101"/>
      <c r="CC4" s="101"/>
      <c r="CD4" s="101"/>
      <c r="CE4" s="101"/>
      <c r="CF4" s="101"/>
      <c r="CG4" s="101"/>
      <c r="CH4" s="101"/>
      <c r="CI4" s="101"/>
      <c r="CJ4" s="101"/>
      <c r="CK4" s="101"/>
      <c r="CL4" s="101"/>
      <c r="CM4" s="101"/>
      <c r="CN4" s="101"/>
      <c r="CO4" s="101"/>
      <c r="CP4" s="101"/>
      <c r="CQ4" s="101"/>
      <c r="CR4" s="101"/>
      <c r="CS4" s="101"/>
      <c r="CT4" s="101"/>
      <c r="CU4" s="102"/>
    </row>
    <row r="5" spans="1:104" ht="12" customHeight="1" x14ac:dyDescent="0.3">
      <c r="A5" s="174"/>
      <c r="B5" s="175"/>
      <c r="C5" s="175"/>
      <c r="D5" s="175"/>
      <c r="E5" s="175"/>
      <c r="F5" s="175"/>
      <c r="G5" s="175"/>
      <c r="H5" s="175"/>
      <c r="I5" s="175"/>
      <c r="J5" s="175"/>
      <c r="K5" s="175"/>
      <c r="L5" s="175"/>
      <c r="M5" s="175"/>
      <c r="N5" s="175"/>
      <c r="O5" s="175"/>
      <c r="P5" s="175"/>
      <c r="Q5" s="175"/>
      <c r="R5" s="176"/>
      <c r="S5" s="180" t="s">
        <v>396</v>
      </c>
      <c r="T5" s="181"/>
      <c r="U5" s="181"/>
      <c r="V5" s="181"/>
      <c r="W5" s="181"/>
      <c r="X5" s="181"/>
      <c r="Y5" s="181"/>
      <c r="Z5" s="181"/>
      <c r="AA5" s="182"/>
      <c r="AB5" s="186"/>
      <c r="AC5" s="187"/>
      <c r="AD5" s="187"/>
      <c r="AE5" s="187"/>
      <c r="AF5" s="187"/>
      <c r="AG5" s="187"/>
      <c r="AH5" s="187"/>
      <c r="AI5" s="187"/>
      <c r="AJ5" s="188"/>
      <c r="AK5" s="49"/>
      <c r="AL5" s="49"/>
      <c r="AM5" s="49"/>
      <c r="AN5" s="49"/>
      <c r="AO5" s="49"/>
      <c r="AP5" s="49"/>
      <c r="AQ5" s="49"/>
      <c r="AR5" s="5"/>
      <c r="AS5" s="5"/>
      <c r="AT5" s="101"/>
      <c r="AU5" s="101"/>
      <c r="AV5" s="101"/>
      <c r="AW5" s="101"/>
      <c r="AX5" s="101"/>
      <c r="AY5" s="101"/>
      <c r="AZ5" s="101"/>
      <c r="BA5" s="101"/>
      <c r="BB5" s="101"/>
      <c r="BC5" s="101"/>
      <c r="BD5" s="101"/>
      <c r="BE5" s="101"/>
      <c r="BF5" s="101"/>
      <c r="BG5" s="101"/>
      <c r="BH5" s="101"/>
      <c r="BI5" s="101"/>
      <c r="BJ5" s="101"/>
      <c r="BK5" s="101"/>
      <c r="BL5" s="101"/>
      <c r="BM5" s="101"/>
      <c r="BN5" s="101"/>
      <c r="BO5" s="101"/>
      <c r="BP5" s="101"/>
      <c r="BQ5" s="101"/>
      <c r="BR5" s="101"/>
      <c r="BS5" s="101"/>
      <c r="BT5" s="101"/>
      <c r="BU5" s="101"/>
      <c r="BV5" s="101"/>
      <c r="BW5" s="101"/>
      <c r="BX5" s="101"/>
      <c r="BY5" s="101"/>
      <c r="BZ5" s="101"/>
      <c r="CA5" s="101"/>
      <c r="CB5" s="101"/>
      <c r="CC5" s="101"/>
      <c r="CD5" s="101"/>
      <c r="CE5" s="101"/>
      <c r="CF5" s="101"/>
      <c r="CG5" s="101"/>
      <c r="CH5" s="101"/>
      <c r="CI5" s="101"/>
      <c r="CJ5" s="101"/>
      <c r="CK5" s="101"/>
      <c r="CL5" s="101"/>
      <c r="CM5" s="101"/>
      <c r="CN5" s="101"/>
      <c r="CO5" s="101"/>
      <c r="CP5" s="101"/>
      <c r="CQ5" s="101"/>
      <c r="CR5" s="101"/>
      <c r="CS5" s="101"/>
      <c r="CT5" s="101"/>
      <c r="CU5" s="102"/>
    </row>
    <row r="6" spans="1:104" ht="12" customHeight="1" thickBot="1" x14ac:dyDescent="0.35">
      <c r="A6" s="174"/>
      <c r="B6" s="175"/>
      <c r="C6" s="175"/>
      <c r="D6" s="175"/>
      <c r="E6" s="175"/>
      <c r="F6" s="175"/>
      <c r="G6" s="175"/>
      <c r="H6" s="175"/>
      <c r="I6" s="175"/>
      <c r="J6" s="175"/>
      <c r="K6" s="175"/>
      <c r="L6" s="175"/>
      <c r="M6" s="175"/>
      <c r="N6" s="175"/>
      <c r="O6" s="175"/>
      <c r="P6" s="175"/>
      <c r="Q6" s="175"/>
      <c r="R6" s="176"/>
      <c r="S6" s="183"/>
      <c r="T6" s="184"/>
      <c r="U6" s="184"/>
      <c r="V6" s="184"/>
      <c r="W6" s="184"/>
      <c r="X6" s="184"/>
      <c r="Y6" s="184"/>
      <c r="Z6" s="184"/>
      <c r="AA6" s="185"/>
      <c r="AB6" s="189"/>
      <c r="AC6" s="190"/>
      <c r="AD6" s="190"/>
      <c r="AE6" s="190"/>
      <c r="AF6" s="190"/>
      <c r="AG6" s="190"/>
      <c r="AH6" s="190"/>
      <c r="AI6" s="190"/>
      <c r="AJ6" s="191"/>
      <c r="AK6" s="49"/>
      <c r="AL6" s="49"/>
      <c r="AM6" s="49"/>
      <c r="AN6" s="49"/>
      <c r="AO6" s="49"/>
      <c r="AP6" s="49"/>
      <c r="AQ6" s="49"/>
      <c r="AR6" s="5"/>
      <c r="AS6" s="5"/>
      <c r="AT6" s="101"/>
      <c r="AU6" s="101"/>
      <c r="AV6" s="101"/>
      <c r="AW6" s="101"/>
      <c r="AX6" s="101"/>
      <c r="AY6" s="101"/>
      <c r="AZ6" s="101"/>
      <c r="BA6" s="101"/>
      <c r="BB6" s="101"/>
      <c r="BC6" s="101"/>
      <c r="BD6" s="101"/>
      <c r="BE6" s="101"/>
      <c r="BF6" s="101"/>
      <c r="BG6" s="101"/>
      <c r="BH6" s="101"/>
      <c r="BI6" s="101"/>
      <c r="BJ6" s="101"/>
      <c r="BK6" s="101"/>
      <c r="BL6" s="101"/>
      <c r="BM6" s="101"/>
      <c r="BN6" s="101"/>
      <c r="BO6" s="101"/>
      <c r="BP6" s="101"/>
      <c r="BQ6" s="101"/>
      <c r="BR6" s="101"/>
      <c r="BS6" s="101"/>
      <c r="BT6" s="101"/>
      <c r="BU6" s="101"/>
      <c r="BV6" s="101"/>
      <c r="BW6" s="101"/>
      <c r="BX6" s="101"/>
      <c r="BY6" s="101"/>
      <c r="BZ6" s="101"/>
      <c r="CA6" s="101"/>
      <c r="CB6" s="101"/>
      <c r="CC6" s="101"/>
      <c r="CD6" s="101"/>
      <c r="CE6" s="101"/>
      <c r="CF6" s="101"/>
      <c r="CG6" s="101"/>
      <c r="CH6" s="101"/>
      <c r="CI6" s="101"/>
      <c r="CJ6" s="101"/>
      <c r="CK6" s="101"/>
      <c r="CL6" s="101"/>
      <c r="CM6" s="101"/>
      <c r="CN6" s="101"/>
      <c r="CO6" s="101"/>
      <c r="CP6" s="101"/>
      <c r="CQ6" s="101"/>
      <c r="CR6" s="101"/>
      <c r="CS6" s="101"/>
      <c r="CT6" s="101"/>
      <c r="CU6" s="102"/>
      <c r="CZ6" s="52"/>
    </row>
    <row r="7" spans="1:104" ht="12" customHeight="1" x14ac:dyDescent="0.3">
      <c r="A7" s="174"/>
      <c r="B7" s="175"/>
      <c r="C7" s="175"/>
      <c r="D7" s="175"/>
      <c r="E7" s="175"/>
      <c r="F7" s="175"/>
      <c r="G7" s="175"/>
      <c r="H7" s="175"/>
      <c r="I7" s="175"/>
      <c r="J7" s="175"/>
      <c r="K7" s="175"/>
      <c r="L7" s="175"/>
      <c r="M7" s="175"/>
      <c r="N7" s="175"/>
      <c r="O7" s="175"/>
      <c r="P7" s="175"/>
      <c r="Q7" s="175"/>
      <c r="R7" s="176"/>
      <c r="S7" s="197" t="s">
        <v>397</v>
      </c>
      <c r="T7" s="198"/>
      <c r="U7" s="198"/>
      <c r="V7" s="198"/>
      <c r="W7" s="198"/>
      <c r="X7" s="198"/>
      <c r="Y7" s="198"/>
      <c r="Z7" s="198"/>
      <c r="AA7" s="199"/>
      <c r="AB7" s="186"/>
      <c r="AC7" s="187"/>
      <c r="AD7" s="187"/>
      <c r="AE7" s="187"/>
      <c r="AF7" s="187"/>
      <c r="AG7" s="187"/>
      <c r="AH7" s="187"/>
      <c r="AI7" s="187"/>
      <c r="AJ7" s="188"/>
      <c r="AK7" s="49"/>
      <c r="AL7" s="49"/>
      <c r="AM7" s="49"/>
      <c r="AN7" s="49"/>
      <c r="AO7" s="49"/>
      <c r="AP7" s="49"/>
      <c r="AQ7" s="49"/>
      <c r="AR7" s="5"/>
      <c r="AS7" s="5"/>
      <c r="AT7" s="101"/>
      <c r="AU7" s="101"/>
      <c r="AV7" s="101"/>
      <c r="AW7" s="101"/>
      <c r="AX7" s="101"/>
      <c r="AY7" s="101"/>
      <c r="AZ7" s="101"/>
      <c r="BA7" s="101"/>
      <c r="BB7" s="101"/>
      <c r="BC7" s="101"/>
      <c r="BD7" s="101"/>
      <c r="BE7" s="101"/>
      <c r="BF7" s="101"/>
      <c r="BG7" s="101"/>
      <c r="BH7" s="101"/>
      <c r="BI7" s="101"/>
      <c r="BJ7" s="101"/>
      <c r="BK7" s="101"/>
      <c r="BL7" s="101"/>
      <c r="BM7" s="101"/>
      <c r="BN7" s="101"/>
      <c r="BO7" s="101"/>
      <c r="BP7" s="101"/>
      <c r="BQ7" s="101"/>
      <c r="BR7" s="101"/>
      <c r="BS7" s="101"/>
      <c r="BT7" s="101"/>
      <c r="BU7" s="101"/>
      <c r="BV7" s="101"/>
      <c r="BW7" s="101"/>
      <c r="BX7" s="101"/>
      <c r="BY7" s="101"/>
      <c r="BZ7" s="101"/>
      <c r="CA7" s="101"/>
      <c r="CB7" s="101"/>
      <c r="CC7" s="101"/>
      <c r="CD7" s="101"/>
      <c r="CE7" s="101"/>
      <c r="CF7" s="101"/>
      <c r="CG7" s="101"/>
      <c r="CH7" s="101"/>
      <c r="CI7" s="101"/>
      <c r="CJ7" s="101"/>
      <c r="CK7" s="101"/>
      <c r="CL7" s="101"/>
      <c r="CM7" s="101"/>
      <c r="CN7" s="101"/>
      <c r="CO7" s="101"/>
      <c r="CP7" s="101"/>
      <c r="CQ7" s="101"/>
      <c r="CR7" s="101"/>
      <c r="CS7" s="101"/>
      <c r="CT7" s="101"/>
      <c r="CU7" s="102"/>
    </row>
    <row r="8" spans="1:104" ht="12" customHeight="1" thickBot="1" x14ac:dyDescent="0.35">
      <c r="A8" s="177"/>
      <c r="B8" s="178"/>
      <c r="C8" s="178"/>
      <c r="D8" s="178"/>
      <c r="E8" s="178"/>
      <c r="F8" s="178"/>
      <c r="G8" s="178"/>
      <c r="H8" s="178"/>
      <c r="I8" s="178"/>
      <c r="J8" s="178"/>
      <c r="K8" s="178"/>
      <c r="L8" s="178"/>
      <c r="M8" s="178"/>
      <c r="N8" s="178"/>
      <c r="O8" s="178"/>
      <c r="P8" s="178"/>
      <c r="Q8" s="178"/>
      <c r="R8" s="179"/>
      <c r="S8" s="200"/>
      <c r="T8" s="201"/>
      <c r="U8" s="201"/>
      <c r="V8" s="201"/>
      <c r="W8" s="201"/>
      <c r="X8" s="201"/>
      <c r="Y8" s="201"/>
      <c r="Z8" s="201"/>
      <c r="AA8" s="202"/>
      <c r="AB8" s="189"/>
      <c r="AC8" s="190"/>
      <c r="AD8" s="190"/>
      <c r="AE8" s="190"/>
      <c r="AF8" s="190"/>
      <c r="AG8" s="190"/>
      <c r="AH8" s="190"/>
      <c r="AI8" s="190"/>
      <c r="AJ8" s="191"/>
      <c r="AK8" s="50"/>
      <c r="AL8" s="50"/>
      <c r="AM8" s="50"/>
      <c r="AN8" s="50"/>
      <c r="AO8" s="50"/>
      <c r="AP8" s="50"/>
      <c r="AQ8" s="50"/>
      <c r="AR8" s="37"/>
      <c r="AS8" s="37"/>
      <c r="AT8" s="103"/>
      <c r="AU8" s="103"/>
      <c r="AV8" s="103"/>
      <c r="AW8" s="103"/>
      <c r="AX8" s="103"/>
      <c r="AY8" s="103"/>
      <c r="AZ8" s="103"/>
      <c r="BA8" s="103"/>
      <c r="BB8" s="103"/>
      <c r="BC8" s="103"/>
      <c r="BD8" s="103"/>
      <c r="BE8" s="103"/>
      <c r="BF8" s="103"/>
      <c r="BG8" s="103"/>
      <c r="BH8" s="103"/>
      <c r="BI8" s="103"/>
      <c r="BJ8" s="103"/>
      <c r="BK8" s="103"/>
      <c r="BL8" s="103"/>
      <c r="BM8" s="103"/>
      <c r="BN8" s="103"/>
      <c r="BO8" s="103"/>
      <c r="BP8" s="103"/>
      <c r="BQ8" s="103"/>
      <c r="BR8" s="103"/>
      <c r="BS8" s="103"/>
      <c r="BT8" s="103"/>
      <c r="BU8" s="103"/>
      <c r="BV8" s="103"/>
      <c r="BW8" s="103"/>
      <c r="BX8" s="103"/>
      <c r="BY8" s="103"/>
      <c r="BZ8" s="103"/>
      <c r="CA8" s="103"/>
      <c r="CB8" s="103"/>
      <c r="CC8" s="103"/>
      <c r="CD8" s="103"/>
      <c r="CE8" s="103"/>
      <c r="CF8" s="103"/>
      <c r="CG8" s="103"/>
      <c r="CH8" s="103"/>
      <c r="CI8" s="103"/>
      <c r="CJ8" s="103"/>
      <c r="CK8" s="103"/>
      <c r="CL8" s="103"/>
      <c r="CM8" s="103"/>
      <c r="CN8" s="103"/>
      <c r="CO8" s="103"/>
      <c r="CP8" s="103"/>
      <c r="CQ8" s="103"/>
      <c r="CR8" s="103"/>
      <c r="CS8" s="103"/>
      <c r="CT8" s="103"/>
      <c r="CU8" s="104"/>
    </row>
    <row r="9" spans="1:104" ht="12" customHeight="1" x14ac:dyDescent="0.3">
      <c r="A9" s="195" t="s">
        <v>47</v>
      </c>
      <c r="B9" s="195"/>
      <c r="C9" s="195"/>
      <c r="D9" s="195"/>
      <c r="E9" s="195"/>
      <c r="F9" s="195"/>
      <c r="G9" s="195"/>
      <c r="H9" s="195"/>
      <c r="I9" s="196"/>
      <c r="J9" s="153" t="s">
        <v>5724</v>
      </c>
      <c r="K9" s="154"/>
      <c r="L9" s="154"/>
      <c r="M9" s="154"/>
      <c r="N9" s="154"/>
      <c r="O9" s="154"/>
      <c r="P9" s="154"/>
      <c r="Q9" s="154"/>
      <c r="R9" s="157"/>
      <c r="S9" s="153" t="s">
        <v>5723</v>
      </c>
      <c r="T9" s="154"/>
      <c r="U9" s="154"/>
      <c r="V9" s="154"/>
      <c r="W9" s="154"/>
      <c r="X9" s="154"/>
      <c r="Y9" s="154"/>
      <c r="Z9" s="154"/>
      <c r="AA9" s="154"/>
      <c r="AB9" s="153" t="s">
        <v>5725</v>
      </c>
      <c r="AC9" s="154"/>
      <c r="AD9" s="154"/>
      <c r="AE9" s="154"/>
      <c r="AF9" s="154"/>
      <c r="AG9" s="154"/>
      <c r="AH9" s="154"/>
      <c r="AI9" s="154"/>
      <c r="AJ9" s="154"/>
      <c r="AK9" s="155" t="s">
        <v>5726</v>
      </c>
      <c r="AL9" s="156"/>
      <c r="AM9" s="156"/>
      <c r="AN9" s="156"/>
      <c r="AO9" s="156"/>
      <c r="AP9" s="156"/>
      <c r="AQ9" s="156"/>
      <c r="AR9" s="156"/>
      <c r="AS9" s="156"/>
      <c r="AT9" s="153" t="s">
        <v>5727</v>
      </c>
      <c r="AU9" s="154"/>
      <c r="AV9" s="154"/>
      <c r="AW9" s="154"/>
      <c r="AX9" s="154"/>
      <c r="AY9" s="154"/>
      <c r="AZ9" s="154"/>
      <c r="BA9" s="154"/>
      <c r="BB9" s="154"/>
      <c r="BC9" s="153"/>
      <c r="BD9" s="154"/>
      <c r="BE9" s="154"/>
      <c r="BF9" s="154"/>
      <c r="BG9" s="154"/>
      <c r="BH9" s="154"/>
      <c r="BI9" s="154"/>
      <c r="BJ9" s="154"/>
      <c r="BK9" s="154"/>
      <c r="BL9" s="153"/>
      <c r="BM9" s="154"/>
      <c r="BN9" s="154"/>
      <c r="BO9" s="154"/>
      <c r="BP9" s="154"/>
      <c r="BQ9" s="154"/>
      <c r="BR9" s="154"/>
      <c r="BS9" s="154"/>
      <c r="BT9" s="154"/>
      <c r="BU9" s="153"/>
      <c r="BV9" s="154"/>
      <c r="BW9" s="154"/>
      <c r="BX9" s="154"/>
      <c r="BY9" s="154"/>
      <c r="BZ9" s="154"/>
      <c r="CA9" s="154"/>
      <c r="CB9" s="154"/>
      <c r="CC9" s="154"/>
      <c r="CD9" s="153"/>
      <c r="CE9" s="154"/>
      <c r="CF9" s="154"/>
      <c r="CG9" s="154"/>
      <c r="CH9" s="154"/>
      <c r="CI9" s="154"/>
      <c r="CJ9" s="154"/>
      <c r="CK9" s="154"/>
      <c r="CL9" s="154"/>
      <c r="CM9" s="153"/>
      <c r="CN9" s="154"/>
      <c r="CO9" s="154"/>
      <c r="CP9" s="154"/>
      <c r="CQ9" s="154"/>
      <c r="CR9" s="154"/>
      <c r="CS9" s="154"/>
      <c r="CT9" s="154"/>
      <c r="CU9" s="157"/>
      <c r="CV9" s="36"/>
    </row>
    <row r="10" spans="1:104" ht="12" customHeight="1" x14ac:dyDescent="0.3">
      <c r="A10" s="120"/>
      <c r="B10" s="120"/>
      <c r="C10" s="120"/>
      <c r="D10" s="120"/>
      <c r="E10" s="120"/>
      <c r="F10" s="120"/>
      <c r="G10" s="120"/>
      <c r="H10" s="120"/>
      <c r="I10" s="121"/>
      <c r="J10" s="132"/>
      <c r="K10" s="133"/>
      <c r="L10" s="133"/>
      <c r="M10" s="133"/>
      <c r="N10" s="133"/>
      <c r="O10" s="133"/>
      <c r="P10" s="133"/>
      <c r="Q10" s="133"/>
      <c r="R10" s="158"/>
      <c r="S10" s="132"/>
      <c r="T10" s="133"/>
      <c r="U10" s="133"/>
      <c r="V10" s="133"/>
      <c r="W10" s="133"/>
      <c r="X10" s="133"/>
      <c r="Y10" s="133"/>
      <c r="Z10" s="133"/>
      <c r="AA10" s="133"/>
      <c r="AB10" s="132"/>
      <c r="AC10" s="133"/>
      <c r="AD10" s="133"/>
      <c r="AE10" s="133"/>
      <c r="AF10" s="133"/>
      <c r="AG10" s="133"/>
      <c r="AH10" s="133"/>
      <c r="AI10" s="133"/>
      <c r="AJ10" s="133"/>
      <c r="AK10" s="132"/>
      <c r="AL10" s="133"/>
      <c r="AM10" s="133"/>
      <c r="AN10" s="133"/>
      <c r="AO10" s="133"/>
      <c r="AP10" s="133"/>
      <c r="AQ10" s="133"/>
      <c r="AR10" s="133"/>
      <c r="AS10" s="133"/>
      <c r="AT10" s="132"/>
      <c r="AU10" s="133"/>
      <c r="AV10" s="133"/>
      <c r="AW10" s="133"/>
      <c r="AX10" s="133"/>
      <c r="AY10" s="133"/>
      <c r="AZ10" s="133"/>
      <c r="BA10" s="133"/>
      <c r="BB10" s="133"/>
      <c r="BC10" s="132"/>
      <c r="BD10" s="133"/>
      <c r="BE10" s="133"/>
      <c r="BF10" s="133"/>
      <c r="BG10" s="133"/>
      <c r="BH10" s="133"/>
      <c r="BI10" s="133"/>
      <c r="BJ10" s="133"/>
      <c r="BK10" s="133"/>
      <c r="BL10" s="132"/>
      <c r="BM10" s="133"/>
      <c r="BN10" s="133"/>
      <c r="BO10" s="133"/>
      <c r="BP10" s="133"/>
      <c r="BQ10" s="133"/>
      <c r="BR10" s="133"/>
      <c r="BS10" s="133"/>
      <c r="BT10" s="133"/>
      <c r="BU10" s="132"/>
      <c r="BV10" s="133"/>
      <c r="BW10" s="133"/>
      <c r="BX10" s="133"/>
      <c r="BY10" s="133"/>
      <c r="BZ10" s="133"/>
      <c r="CA10" s="133"/>
      <c r="CB10" s="133"/>
      <c r="CC10" s="133"/>
      <c r="CD10" s="132"/>
      <c r="CE10" s="133"/>
      <c r="CF10" s="133"/>
      <c r="CG10" s="133"/>
      <c r="CH10" s="133"/>
      <c r="CI10" s="133"/>
      <c r="CJ10" s="133"/>
      <c r="CK10" s="133"/>
      <c r="CL10" s="133"/>
      <c r="CM10" s="132"/>
      <c r="CN10" s="133"/>
      <c r="CO10" s="133"/>
      <c r="CP10" s="133"/>
      <c r="CQ10" s="133"/>
      <c r="CR10" s="133"/>
      <c r="CS10" s="133"/>
      <c r="CT10" s="133"/>
      <c r="CU10" s="158"/>
      <c r="CV10" s="36"/>
    </row>
    <row r="11" spans="1:104" ht="12" customHeight="1" x14ac:dyDescent="0.3">
      <c r="A11" s="120" t="s">
        <v>398</v>
      </c>
      <c r="B11" s="120"/>
      <c r="C11" s="120"/>
      <c r="D11" s="120"/>
      <c r="E11" s="120"/>
      <c r="F11" s="120"/>
      <c r="G11" s="120"/>
      <c r="H11" s="120"/>
      <c r="I11" s="121"/>
      <c r="J11" s="132" t="s">
        <v>5733</v>
      </c>
      <c r="K11" s="133"/>
      <c r="L11" s="133"/>
      <c r="M11" s="133"/>
      <c r="N11" s="133"/>
      <c r="O11" s="133"/>
      <c r="P11" s="133"/>
      <c r="Q11" s="133"/>
      <c r="R11" s="133"/>
      <c r="S11" s="132" t="s">
        <v>5729</v>
      </c>
      <c r="T11" s="133"/>
      <c r="U11" s="133"/>
      <c r="V11" s="133"/>
      <c r="W11" s="133"/>
      <c r="X11" s="133"/>
      <c r="Y11" s="133"/>
      <c r="Z11" s="133"/>
      <c r="AA11" s="133"/>
      <c r="AB11" s="132" t="s">
        <v>5734</v>
      </c>
      <c r="AC11" s="133"/>
      <c r="AD11" s="133"/>
      <c r="AE11" s="133"/>
      <c r="AF11" s="133"/>
      <c r="AG11" s="133"/>
      <c r="AH11" s="133"/>
      <c r="AI11" s="133"/>
      <c r="AJ11" s="133"/>
      <c r="AK11" s="132" t="s">
        <v>5728</v>
      </c>
      <c r="AL11" s="133"/>
      <c r="AM11" s="133"/>
      <c r="AN11" s="133"/>
      <c r="AO11" s="133"/>
      <c r="AP11" s="133"/>
      <c r="AQ11" s="133"/>
      <c r="AR11" s="133"/>
      <c r="AS11" s="133"/>
      <c r="AT11" s="132" t="s">
        <v>5735</v>
      </c>
      <c r="AU11" s="133"/>
      <c r="AV11" s="133"/>
      <c r="AW11" s="133"/>
      <c r="AX11" s="133"/>
      <c r="AY11" s="133"/>
      <c r="AZ11" s="133"/>
      <c r="BA11" s="133"/>
      <c r="BB11" s="133"/>
      <c r="BC11" s="132"/>
      <c r="BD11" s="133"/>
      <c r="BE11" s="133"/>
      <c r="BF11" s="133"/>
      <c r="BG11" s="133"/>
      <c r="BH11" s="133"/>
      <c r="BI11" s="133"/>
      <c r="BJ11" s="133"/>
      <c r="BK11" s="133"/>
      <c r="BL11" s="132"/>
      <c r="BM11" s="133"/>
      <c r="BN11" s="133"/>
      <c r="BO11" s="133"/>
      <c r="BP11" s="133"/>
      <c r="BQ11" s="133"/>
      <c r="BR11" s="133"/>
      <c r="BS11" s="133"/>
      <c r="BT11" s="133"/>
      <c r="BU11" s="132"/>
      <c r="BV11" s="133"/>
      <c r="BW11" s="133"/>
      <c r="BX11" s="133"/>
      <c r="BY11" s="133"/>
      <c r="BZ11" s="133"/>
      <c r="CA11" s="133"/>
      <c r="CB11" s="133"/>
      <c r="CC11" s="133"/>
      <c r="CD11" s="132"/>
      <c r="CE11" s="133"/>
      <c r="CF11" s="133"/>
      <c r="CG11" s="133"/>
      <c r="CH11" s="133"/>
      <c r="CI11" s="133"/>
      <c r="CJ11" s="133"/>
      <c r="CK11" s="133"/>
      <c r="CL11" s="133"/>
      <c r="CM11" s="132"/>
      <c r="CN11" s="133"/>
      <c r="CO11" s="133"/>
      <c r="CP11" s="133"/>
      <c r="CQ11" s="133"/>
      <c r="CR11" s="133"/>
      <c r="CS11" s="133"/>
      <c r="CT11" s="133"/>
      <c r="CU11" s="158"/>
      <c r="CV11" s="36"/>
    </row>
    <row r="12" spans="1:104" ht="12" customHeight="1" x14ac:dyDescent="0.3">
      <c r="A12" s="120"/>
      <c r="B12" s="120"/>
      <c r="C12" s="120"/>
      <c r="D12" s="120"/>
      <c r="E12" s="120"/>
      <c r="F12" s="120"/>
      <c r="G12" s="120"/>
      <c r="H12" s="120"/>
      <c r="I12" s="121"/>
      <c r="J12" s="132"/>
      <c r="K12" s="133"/>
      <c r="L12" s="133"/>
      <c r="M12" s="133"/>
      <c r="N12" s="133"/>
      <c r="O12" s="133"/>
      <c r="P12" s="133"/>
      <c r="Q12" s="133"/>
      <c r="R12" s="133"/>
      <c r="S12" s="132"/>
      <c r="T12" s="133"/>
      <c r="U12" s="133"/>
      <c r="V12" s="133"/>
      <c r="W12" s="133"/>
      <c r="X12" s="133"/>
      <c r="Y12" s="133"/>
      <c r="Z12" s="133"/>
      <c r="AA12" s="133"/>
      <c r="AB12" s="132"/>
      <c r="AC12" s="133"/>
      <c r="AD12" s="133"/>
      <c r="AE12" s="133"/>
      <c r="AF12" s="133"/>
      <c r="AG12" s="133"/>
      <c r="AH12" s="133"/>
      <c r="AI12" s="133"/>
      <c r="AJ12" s="133"/>
      <c r="AK12" s="132"/>
      <c r="AL12" s="133"/>
      <c r="AM12" s="133"/>
      <c r="AN12" s="133"/>
      <c r="AO12" s="133"/>
      <c r="AP12" s="133"/>
      <c r="AQ12" s="133"/>
      <c r="AR12" s="133"/>
      <c r="AS12" s="133"/>
      <c r="AT12" s="132"/>
      <c r="AU12" s="133"/>
      <c r="AV12" s="133"/>
      <c r="AW12" s="133"/>
      <c r="AX12" s="133"/>
      <c r="AY12" s="133"/>
      <c r="AZ12" s="133"/>
      <c r="BA12" s="133"/>
      <c r="BB12" s="133"/>
      <c r="BC12" s="132"/>
      <c r="BD12" s="133"/>
      <c r="BE12" s="133"/>
      <c r="BF12" s="133"/>
      <c r="BG12" s="133"/>
      <c r="BH12" s="133"/>
      <c r="BI12" s="133"/>
      <c r="BJ12" s="133"/>
      <c r="BK12" s="133"/>
      <c r="BL12" s="132"/>
      <c r="BM12" s="133"/>
      <c r="BN12" s="133"/>
      <c r="BO12" s="133"/>
      <c r="BP12" s="133"/>
      <c r="BQ12" s="133"/>
      <c r="BR12" s="133"/>
      <c r="BS12" s="133"/>
      <c r="BT12" s="133"/>
      <c r="BU12" s="132"/>
      <c r="BV12" s="133"/>
      <c r="BW12" s="133"/>
      <c r="BX12" s="133"/>
      <c r="BY12" s="133"/>
      <c r="BZ12" s="133"/>
      <c r="CA12" s="133"/>
      <c r="CB12" s="133"/>
      <c r="CC12" s="133"/>
      <c r="CD12" s="132"/>
      <c r="CE12" s="133"/>
      <c r="CF12" s="133"/>
      <c r="CG12" s="133"/>
      <c r="CH12" s="133"/>
      <c r="CI12" s="133"/>
      <c r="CJ12" s="133"/>
      <c r="CK12" s="133"/>
      <c r="CL12" s="133"/>
      <c r="CM12" s="132"/>
      <c r="CN12" s="133"/>
      <c r="CO12" s="133"/>
      <c r="CP12" s="133"/>
      <c r="CQ12" s="133"/>
      <c r="CR12" s="133"/>
      <c r="CS12" s="133"/>
      <c r="CT12" s="133"/>
      <c r="CU12" s="158"/>
      <c r="CV12" s="36"/>
    </row>
    <row r="13" spans="1:104" ht="12" customHeight="1" x14ac:dyDescent="0.3">
      <c r="A13" s="120" t="s">
        <v>49</v>
      </c>
      <c r="B13" s="120"/>
      <c r="C13" s="120"/>
      <c r="D13" s="120"/>
      <c r="E13" s="120"/>
      <c r="F13" s="120"/>
      <c r="G13" s="120"/>
      <c r="H13" s="120"/>
      <c r="I13" s="121"/>
      <c r="J13" s="132" t="s">
        <v>59</v>
      </c>
      <c r="K13" s="133"/>
      <c r="L13" s="133"/>
      <c r="M13" s="133"/>
      <c r="N13" s="133"/>
      <c r="O13" s="133"/>
      <c r="P13" s="133"/>
      <c r="Q13" s="133"/>
      <c r="R13" s="133"/>
      <c r="S13" s="132" t="s">
        <v>59</v>
      </c>
      <c r="T13" s="133"/>
      <c r="U13" s="133"/>
      <c r="V13" s="133"/>
      <c r="W13" s="133"/>
      <c r="X13" s="133"/>
      <c r="Y13" s="133"/>
      <c r="Z13" s="133"/>
      <c r="AA13" s="133"/>
      <c r="AB13" s="132" t="s">
        <v>59</v>
      </c>
      <c r="AC13" s="133"/>
      <c r="AD13" s="133"/>
      <c r="AE13" s="133"/>
      <c r="AF13" s="133"/>
      <c r="AG13" s="133"/>
      <c r="AH13" s="133"/>
      <c r="AI13" s="133"/>
      <c r="AJ13" s="133"/>
      <c r="AK13" s="132" t="s">
        <v>59</v>
      </c>
      <c r="AL13" s="133"/>
      <c r="AM13" s="133"/>
      <c r="AN13" s="133"/>
      <c r="AO13" s="133"/>
      <c r="AP13" s="133"/>
      <c r="AQ13" s="133"/>
      <c r="AR13" s="133"/>
      <c r="AS13" s="133"/>
      <c r="AT13" s="132" t="s">
        <v>59</v>
      </c>
      <c r="AU13" s="133"/>
      <c r="AV13" s="133"/>
      <c r="AW13" s="133"/>
      <c r="AX13" s="133"/>
      <c r="AY13" s="133"/>
      <c r="AZ13" s="133"/>
      <c r="BA13" s="133"/>
      <c r="BB13" s="133"/>
      <c r="BC13" s="132"/>
      <c r="BD13" s="133"/>
      <c r="BE13" s="133"/>
      <c r="BF13" s="133"/>
      <c r="BG13" s="133"/>
      <c r="BH13" s="133"/>
      <c r="BI13" s="133"/>
      <c r="BJ13" s="133"/>
      <c r="BK13" s="133"/>
      <c r="BL13" s="132"/>
      <c r="BM13" s="133"/>
      <c r="BN13" s="133"/>
      <c r="BO13" s="133"/>
      <c r="BP13" s="133"/>
      <c r="BQ13" s="133"/>
      <c r="BR13" s="133"/>
      <c r="BS13" s="133"/>
      <c r="BT13" s="133"/>
      <c r="BU13" s="132"/>
      <c r="BV13" s="133"/>
      <c r="BW13" s="133"/>
      <c r="BX13" s="133"/>
      <c r="BY13" s="133"/>
      <c r="BZ13" s="133"/>
      <c r="CA13" s="133"/>
      <c r="CB13" s="133"/>
      <c r="CC13" s="133"/>
      <c r="CD13" s="132"/>
      <c r="CE13" s="133"/>
      <c r="CF13" s="133"/>
      <c r="CG13" s="133"/>
      <c r="CH13" s="133"/>
      <c r="CI13" s="133"/>
      <c r="CJ13" s="133"/>
      <c r="CK13" s="133"/>
      <c r="CL13" s="133"/>
      <c r="CM13" s="132"/>
      <c r="CN13" s="133"/>
      <c r="CO13" s="133"/>
      <c r="CP13" s="133"/>
      <c r="CQ13" s="133"/>
      <c r="CR13" s="133"/>
      <c r="CS13" s="133"/>
      <c r="CT13" s="133"/>
      <c r="CU13" s="158"/>
      <c r="CV13" s="36"/>
    </row>
    <row r="14" spans="1:104" ht="12" customHeight="1" x14ac:dyDescent="0.3">
      <c r="A14" s="120"/>
      <c r="B14" s="120"/>
      <c r="C14" s="120"/>
      <c r="D14" s="120"/>
      <c r="E14" s="120"/>
      <c r="F14" s="120"/>
      <c r="G14" s="120"/>
      <c r="H14" s="120"/>
      <c r="I14" s="121"/>
      <c r="J14" s="132"/>
      <c r="K14" s="133"/>
      <c r="L14" s="133"/>
      <c r="M14" s="133"/>
      <c r="N14" s="133"/>
      <c r="O14" s="133"/>
      <c r="P14" s="133"/>
      <c r="Q14" s="133"/>
      <c r="R14" s="133"/>
      <c r="S14" s="132"/>
      <c r="T14" s="133"/>
      <c r="U14" s="133"/>
      <c r="V14" s="133"/>
      <c r="W14" s="133"/>
      <c r="X14" s="133"/>
      <c r="Y14" s="133"/>
      <c r="Z14" s="133"/>
      <c r="AA14" s="133"/>
      <c r="AB14" s="132"/>
      <c r="AC14" s="133"/>
      <c r="AD14" s="133"/>
      <c r="AE14" s="133"/>
      <c r="AF14" s="133"/>
      <c r="AG14" s="133"/>
      <c r="AH14" s="133"/>
      <c r="AI14" s="133"/>
      <c r="AJ14" s="133"/>
      <c r="AK14" s="132"/>
      <c r="AL14" s="133"/>
      <c r="AM14" s="133"/>
      <c r="AN14" s="133"/>
      <c r="AO14" s="133"/>
      <c r="AP14" s="133"/>
      <c r="AQ14" s="133"/>
      <c r="AR14" s="133"/>
      <c r="AS14" s="133"/>
      <c r="AT14" s="132"/>
      <c r="AU14" s="133"/>
      <c r="AV14" s="133"/>
      <c r="AW14" s="133"/>
      <c r="AX14" s="133"/>
      <c r="AY14" s="133"/>
      <c r="AZ14" s="133"/>
      <c r="BA14" s="133"/>
      <c r="BB14" s="133"/>
      <c r="BC14" s="132"/>
      <c r="BD14" s="133"/>
      <c r="BE14" s="133"/>
      <c r="BF14" s="133"/>
      <c r="BG14" s="133"/>
      <c r="BH14" s="133"/>
      <c r="BI14" s="133"/>
      <c r="BJ14" s="133"/>
      <c r="BK14" s="133"/>
      <c r="BL14" s="132"/>
      <c r="BM14" s="133"/>
      <c r="BN14" s="133"/>
      <c r="BO14" s="133"/>
      <c r="BP14" s="133"/>
      <c r="BQ14" s="133"/>
      <c r="BR14" s="133"/>
      <c r="BS14" s="133"/>
      <c r="BT14" s="133"/>
      <c r="BU14" s="132"/>
      <c r="BV14" s="133"/>
      <c r="BW14" s="133"/>
      <c r="BX14" s="133"/>
      <c r="BY14" s="133"/>
      <c r="BZ14" s="133"/>
      <c r="CA14" s="133"/>
      <c r="CB14" s="133"/>
      <c r="CC14" s="133"/>
      <c r="CD14" s="132"/>
      <c r="CE14" s="133"/>
      <c r="CF14" s="133"/>
      <c r="CG14" s="133"/>
      <c r="CH14" s="133"/>
      <c r="CI14" s="133"/>
      <c r="CJ14" s="133"/>
      <c r="CK14" s="133"/>
      <c r="CL14" s="133"/>
      <c r="CM14" s="132"/>
      <c r="CN14" s="133"/>
      <c r="CO14" s="133"/>
      <c r="CP14" s="133"/>
      <c r="CQ14" s="133"/>
      <c r="CR14" s="133"/>
      <c r="CS14" s="133"/>
      <c r="CT14" s="133"/>
      <c r="CU14" s="158"/>
      <c r="CV14" s="36"/>
    </row>
    <row r="15" spans="1:104" ht="12" customHeight="1" x14ac:dyDescent="0.3">
      <c r="A15" s="120" t="s">
        <v>13</v>
      </c>
      <c r="B15" s="120"/>
      <c r="C15" s="120"/>
      <c r="D15" s="120"/>
      <c r="E15" s="120"/>
      <c r="F15" s="120"/>
      <c r="G15" s="120"/>
      <c r="H15" s="120"/>
      <c r="I15" s="121"/>
      <c r="J15" s="136">
        <v>2</v>
      </c>
      <c r="K15" s="137"/>
      <c r="L15" s="137"/>
      <c r="M15" s="137"/>
      <c r="N15" s="137"/>
      <c r="O15" s="137"/>
      <c r="P15" s="137"/>
      <c r="Q15" s="137"/>
      <c r="R15" s="137"/>
      <c r="S15" s="136">
        <v>2</v>
      </c>
      <c r="T15" s="137"/>
      <c r="U15" s="137"/>
      <c r="V15" s="137"/>
      <c r="W15" s="137"/>
      <c r="X15" s="137"/>
      <c r="Y15" s="137"/>
      <c r="Z15" s="137"/>
      <c r="AA15" s="137"/>
      <c r="AB15" s="136">
        <v>2</v>
      </c>
      <c r="AC15" s="137"/>
      <c r="AD15" s="137"/>
      <c r="AE15" s="137"/>
      <c r="AF15" s="137"/>
      <c r="AG15" s="137"/>
      <c r="AH15" s="137"/>
      <c r="AI15" s="137"/>
      <c r="AJ15" s="137"/>
      <c r="AK15" s="136">
        <v>2</v>
      </c>
      <c r="AL15" s="137"/>
      <c r="AM15" s="137"/>
      <c r="AN15" s="137"/>
      <c r="AO15" s="137"/>
      <c r="AP15" s="137"/>
      <c r="AQ15" s="137"/>
      <c r="AR15" s="137"/>
      <c r="AS15" s="137"/>
      <c r="AT15" s="136">
        <v>2</v>
      </c>
      <c r="AU15" s="137"/>
      <c r="AV15" s="137"/>
      <c r="AW15" s="137"/>
      <c r="AX15" s="137"/>
      <c r="AY15" s="137"/>
      <c r="AZ15" s="137"/>
      <c r="BA15" s="137"/>
      <c r="BB15" s="137"/>
      <c r="BC15" s="136">
        <f ca="1">MATCH(BC17,INDIRECT("Levels[XP]"),1)</f>
        <v>1</v>
      </c>
      <c r="BD15" s="137"/>
      <c r="BE15" s="137"/>
      <c r="BF15" s="137"/>
      <c r="BG15" s="137"/>
      <c r="BH15" s="137"/>
      <c r="BI15" s="137"/>
      <c r="BJ15" s="137"/>
      <c r="BK15" s="137"/>
      <c r="BL15" s="136">
        <f ca="1">MATCH(BL17,INDIRECT("Levels[XP]"),1)</f>
        <v>1</v>
      </c>
      <c r="BM15" s="137"/>
      <c r="BN15" s="137"/>
      <c r="BO15" s="137"/>
      <c r="BP15" s="137"/>
      <c r="BQ15" s="137"/>
      <c r="BR15" s="137"/>
      <c r="BS15" s="137"/>
      <c r="BT15" s="137"/>
      <c r="BU15" s="136">
        <f ca="1">MATCH(BU17,INDIRECT("Levels[XP]"),1)</f>
        <v>1</v>
      </c>
      <c r="BV15" s="137"/>
      <c r="BW15" s="137"/>
      <c r="BX15" s="137"/>
      <c r="BY15" s="137"/>
      <c r="BZ15" s="137"/>
      <c r="CA15" s="137"/>
      <c r="CB15" s="137"/>
      <c r="CC15" s="137"/>
      <c r="CD15" s="136">
        <f ca="1">MATCH(CD17,INDIRECT("Levels[XP]"),1)</f>
        <v>1</v>
      </c>
      <c r="CE15" s="137"/>
      <c r="CF15" s="137"/>
      <c r="CG15" s="137"/>
      <c r="CH15" s="137"/>
      <c r="CI15" s="137"/>
      <c r="CJ15" s="137"/>
      <c r="CK15" s="137"/>
      <c r="CL15" s="137"/>
      <c r="CM15" s="132">
        <f ca="1">MATCH(CM17,INDIRECT("Levels[XP]"),1)</f>
        <v>1</v>
      </c>
      <c r="CN15" s="133"/>
      <c r="CO15" s="133"/>
      <c r="CP15" s="133"/>
      <c r="CQ15" s="133"/>
      <c r="CR15" s="133"/>
      <c r="CS15" s="133"/>
      <c r="CT15" s="133"/>
      <c r="CU15" s="158"/>
      <c r="CV15" s="36"/>
    </row>
    <row r="16" spans="1:104" ht="12" customHeight="1" x14ac:dyDescent="0.3">
      <c r="A16" s="134" t="s">
        <v>399</v>
      </c>
      <c r="B16" s="134"/>
      <c r="C16" s="134"/>
      <c r="D16" s="134"/>
      <c r="E16" s="134"/>
      <c r="F16" s="134"/>
      <c r="G16" s="134"/>
      <c r="H16" s="134"/>
      <c r="I16" s="135"/>
      <c r="J16" s="138">
        <f>IFERROR(VLOOKUP(J15+1,Levels[],2,FALSE)-J17,"-")</f>
        <v>600</v>
      </c>
      <c r="K16" s="139"/>
      <c r="L16" s="139"/>
      <c r="M16" s="139"/>
      <c r="N16" s="139"/>
      <c r="O16" s="139"/>
      <c r="P16" s="139"/>
      <c r="Q16" s="139"/>
      <c r="R16" s="139"/>
      <c r="S16" s="138">
        <f>IFERROR(VLOOKUP(S15+1,Levels[],2,FALSE)-S17,"-")</f>
        <v>600</v>
      </c>
      <c r="T16" s="139"/>
      <c r="U16" s="139"/>
      <c r="V16" s="139"/>
      <c r="W16" s="139"/>
      <c r="X16" s="139"/>
      <c r="Y16" s="139"/>
      <c r="Z16" s="139"/>
      <c r="AA16" s="139"/>
      <c r="AB16" s="138">
        <f>IFERROR(VLOOKUP(AB15+1,Levels[],2,FALSE)-AB17,"-")</f>
        <v>600</v>
      </c>
      <c r="AC16" s="139"/>
      <c r="AD16" s="139"/>
      <c r="AE16" s="139"/>
      <c r="AF16" s="139"/>
      <c r="AG16" s="139"/>
      <c r="AH16" s="139"/>
      <c r="AI16" s="139"/>
      <c r="AJ16" s="139"/>
      <c r="AK16" s="138">
        <f>IFERROR(VLOOKUP(AK15+1,Levels[],2,FALSE)-AK17,"-")</f>
        <v>600</v>
      </c>
      <c r="AL16" s="139"/>
      <c r="AM16" s="139"/>
      <c r="AN16" s="139"/>
      <c r="AO16" s="139"/>
      <c r="AP16" s="139"/>
      <c r="AQ16" s="139"/>
      <c r="AR16" s="139"/>
      <c r="AS16" s="139"/>
      <c r="AT16" s="138">
        <f>IFERROR(VLOOKUP(AT15+1,Levels[],2,FALSE)-AT17,"-")</f>
        <v>600</v>
      </c>
      <c r="AU16" s="139"/>
      <c r="AV16" s="139"/>
      <c r="AW16" s="139"/>
      <c r="AX16" s="139"/>
      <c r="AY16" s="139"/>
      <c r="AZ16" s="139"/>
      <c r="BA16" s="139"/>
      <c r="BB16" s="139"/>
      <c r="BC16" s="138">
        <f ca="1">IFERROR(VLOOKUP(BC15+1,Levels[],2,FALSE)-BC17,"-")</f>
        <v>300</v>
      </c>
      <c r="BD16" s="139"/>
      <c r="BE16" s="139"/>
      <c r="BF16" s="139"/>
      <c r="BG16" s="139"/>
      <c r="BH16" s="139"/>
      <c r="BI16" s="139"/>
      <c r="BJ16" s="139"/>
      <c r="BK16" s="139"/>
      <c r="BL16" s="138">
        <f ca="1">IFERROR(VLOOKUP(BL15+1,Levels[],2,FALSE)-BL17,"-")</f>
        <v>300</v>
      </c>
      <c r="BM16" s="139"/>
      <c r="BN16" s="139"/>
      <c r="BO16" s="139"/>
      <c r="BP16" s="139"/>
      <c r="BQ16" s="139"/>
      <c r="BR16" s="139"/>
      <c r="BS16" s="139"/>
      <c r="BT16" s="139"/>
      <c r="BU16" s="138">
        <f ca="1">IFERROR(VLOOKUP(BU15+1,Levels[],2,FALSE)-BU17,"-")</f>
        <v>300</v>
      </c>
      <c r="BV16" s="139"/>
      <c r="BW16" s="139"/>
      <c r="BX16" s="139"/>
      <c r="BY16" s="139"/>
      <c r="BZ16" s="139"/>
      <c r="CA16" s="139"/>
      <c r="CB16" s="139"/>
      <c r="CC16" s="139"/>
      <c r="CD16" s="138">
        <f ca="1">IFERROR(VLOOKUP(CD15+1,Levels[],2,FALSE)-CD17,"-")</f>
        <v>300</v>
      </c>
      <c r="CE16" s="139"/>
      <c r="CF16" s="139"/>
      <c r="CG16" s="139"/>
      <c r="CH16" s="139"/>
      <c r="CI16" s="139"/>
      <c r="CJ16" s="139"/>
      <c r="CK16" s="139"/>
      <c r="CL16" s="139"/>
      <c r="CM16" s="107">
        <f ca="1">IFERROR(VLOOKUP(CM15+1,Levels[],2,FALSE)-CM17,"-")</f>
        <v>300</v>
      </c>
      <c r="CN16" s="108"/>
      <c r="CO16" s="108"/>
      <c r="CP16" s="108"/>
      <c r="CQ16" s="108"/>
      <c r="CR16" s="108"/>
      <c r="CS16" s="108"/>
      <c r="CT16" s="108"/>
      <c r="CU16" s="109"/>
      <c r="CV16" s="36"/>
    </row>
    <row r="17" spans="1:100" ht="12" customHeight="1" x14ac:dyDescent="0.3">
      <c r="A17" s="134" t="s">
        <v>400</v>
      </c>
      <c r="B17" s="134"/>
      <c r="C17" s="134"/>
      <c r="D17" s="134"/>
      <c r="E17" s="134"/>
      <c r="F17" s="134"/>
      <c r="G17" s="134"/>
      <c r="H17" s="134"/>
      <c r="I17" s="135"/>
      <c r="J17" s="107">
        <v>300</v>
      </c>
      <c r="K17" s="108"/>
      <c r="L17" s="108"/>
      <c r="M17" s="108"/>
      <c r="N17" s="108"/>
      <c r="O17" s="108"/>
      <c r="P17" s="108"/>
      <c r="Q17" s="108"/>
      <c r="R17" s="108"/>
      <c r="S17" s="107">
        <v>300</v>
      </c>
      <c r="T17" s="108"/>
      <c r="U17" s="108"/>
      <c r="V17" s="108"/>
      <c r="W17" s="108"/>
      <c r="X17" s="108"/>
      <c r="Y17" s="108"/>
      <c r="Z17" s="108"/>
      <c r="AA17" s="108"/>
      <c r="AB17" s="107">
        <v>300</v>
      </c>
      <c r="AC17" s="108"/>
      <c r="AD17" s="108"/>
      <c r="AE17" s="108"/>
      <c r="AF17" s="108"/>
      <c r="AG17" s="108"/>
      <c r="AH17" s="108"/>
      <c r="AI17" s="108"/>
      <c r="AJ17" s="108"/>
      <c r="AK17" s="107">
        <v>300</v>
      </c>
      <c r="AL17" s="108"/>
      <c r="AM17" s="108"/>
      <c r="AN17" s="108"/>
      <c r="AO17" s="108"/>
      <c r="AP17" s="108"/>
      <c r="AQ17" s="108"/>
      <c r="AR17" s="108"/>
      <c r="AS17" s="108"/>
      <c r="AT17" s="107">
        <v>300</v>
      </c>
      <c r="AU17" s="108"/>
      <c r="AV17" s="108"/>
      <c r="AW17" s="108"/>
      <c r="AX17" s="108"/>
      <c r="AY17" s="108"/>
      <c r="AZ17" s="108"/>
      <c r="BA17" s="108"/>
      <c r="BB17" s="108"/>
      <c r="BC17" s="107"/>
      <c r="BD17" s="108"/>
      <c r="BE17" s="108"/>
      <c r="BF17" s="108"/>
      <c r="BG17" s="108"/>
      <c r="BH17" s="108"/>
      <c r="BI17" s="108"/>
      <c r="BJ17" s="108"/>
      <c r="BK17" s="108"/>
      <c r="BL17" s="107"/>
      <c r="BM17" s="108"/>
      <c r="BN17" s="108"/>
      <c r="BO17" s="108"/>
      <c r="BP17" s="108"/>
      <c r="BQ17" s="108"/>
      <c r="BR17" s="108"/>
      <c r="BS17" s="108"/>
      <c r="BT17" s="108"/>
      <c r="BU17" s="107"/>
      <c r="BV17" s="108"/>
      <c r="BW17" s="108"/>
      <c r="BX17" s="108"/>
      <c r="BY17" s="108"/>
      <c r="BZ17" s="108"/>
      <c r="CA17" s="108"/>
      <c r="CB17" s="108"/>
      <c r="CC17" s="108"/>
      <c r="CD17" s="107"/>
      <c r="CE17" s="108"/>
      <c r="CF17" s="108"/>
      <c r="CG17" s="108"/>
      <c r="CH17" s="108"/>
      <c r="CI17" s="108"/>
      <c r="CJ17" s="108"/>
      <c r="CK17" s="108"/>
      <c r="CL17" s="108"/>
      <c r="CM17" s="107"/>
      <c r="CN17" s="108"/>
      <c r="CO17" s="108"/>
      <c r="CP17" s="108"/>
      <c r="CQ17" s="108"/>
      <c r="CR17" s="108"/>
      <c r="CS17" s="108"/>
      <c r="CT17" s="108"/>
      <c r="CU17" s="109"/>
      <c r="CV17" s="36"/>
    </row>
    <row r="18" spans="1:100" ht="12" customHeight="1" x14ac:dyDescent="0.3">
      <c r="A18" s="120" t="s">
        <v>401</v>
      </c>
      <c r="B18" s="120"/>
      <c r="C18" s="120"/>
      <c r="D18" s="120"/>
      <c r="E18" s="120"/>
      <c r="F18" s="120"/>
      <c r="G18" s="120"/>
      <c r="H18" s="120"/>
      <c r="I18" s="121"/>
      <c r="J18" s="140">
        <f>VLOOKUP(J15,Levels[],3,FALSE)</f>
        <v>2</v>
      </c>
      <c r="K18" s="141"/>
      <c r="L18" s="141"/>
      <c r="M18" s="141"/>
      <c r="N18" s="141"/>
      <c r="O18" s="141"/>
      <c r="P18" s="141"/>
      <c r="Q18" s="141"/>
      <c r="R18" s="141"/>
      <c r="S18" s="140">
        <f>VLOOKUP(S15,Levels[],3,FALSE)</f>
        <v>2</v>
      </c>
      <c r="T18" s="141"/>
      <c r="U18" s="141"/>
      <c r="V18" s="141"/>
      <c r="W18" s="141"/>
      <c r="X18" s="141"/>
      <c r="Y18" s="141"/>
      <c r="Z18" s="141"/>
      <c r="AA18" s="141"/>
      <c r="AB18" s="140">
        <f>VLOOKUP(AB15,Levels[],3,FALSE)</f>
        <v>2</v>
      </c>
      <c r="AC18" s="141"/>
      <c r="AD18" s="141"/>
      <c r="AE18" s="141"/>
      <c r="AF18" s="141"/>
      <c r="AG18" s="141"/>
      <c r="AH18" s="141"/>
      <c r="AI18" s="141"/>
      <c r="AJ18" s="141"/>
      <c r="AK18" s="140">
        <f>VLOOKUP(AK15,Levels[],3,FALSE)</f>
        <v>2</v>
      </c>
      <c r="AL18" s="141"/>
      <c r="AM18" s="141"/>
      <c r="AN18" s="141"/>
      <c r="AO18" s="141"/>
      <c r="AP18" s="141"/>
      <c r="AQ18" s="141"/>
      <c r="AR18" s="141"/>
      <c r="AS18" s="141"/>
      <c r="AT18" s="140">
        <f>VLOOKUP(AT15,Levels[],3,FALSE)</f>
        <v>2</v>
      </c>
      <c r="AU18" s="141"/>
      <c r="AV18" s="141"/>
      <c r="AW18" s="141"/>
      <c r="AX18" s="141"/>
      <c r="AY18" s="141"/>
      <c r="AZ18" s="141"/>
      <c r="BA18" s="141"/>
      <c r="BB18" s="141"/>
      <c r="BC18" s="140">
        <f ca="1">VLOOKUP(BC15,Levels[],3,FALSE)</f>
        <v>2</v>
      </c>
      <c r="BD18" s="141"/>
      <c r="BE18" s="141"/>
      <c r="BF18" s="141"/>
      <c r="BG18" s="141"/>
      <c r="BH18" s="141"/>
      <c r="BI18" s="141"/>
      <c r="BJ18" s="141"/>
      <c r="BK18" s="141"/>
      <c r="BL18" s="140">
        <f ca="1">VLOOKUP(BL15,Levels[],3,FALSE)</f>
        <v>2</v>
      </c>
      <c r="BM18" s="141"/>
      <c r="BN18" s="141"/>
      <c r="BO18" s="141"/>
      <c r="BP18" s="141"/>
      <c r="BQ18" s="141"/>
      <c r="BR18" s="141"/>
      <c r="BS18" s="141"/>
      <c r="BT18" s="141"/>
      <c r="BU18" s="140">
        <f ca="1">VLOOKUP(BU15,Levels[],3,FALSE)</f>
        <v>2</v>
      </c>
      <c r="BV18" s="141"/>
      <c r="BW18" s="141"/>
      <c r="BX18" s="141"/>
      <c r="BY18" s="141"/>
      <c r="BZ18" s="141"/>
      <c r="CA18" s="141"/>
      <c r="CB18" s="141"/>
      <c r="CC18" s="141"/>
      <c r="CD18" s="140">
        <f ca="1">VLOOKUP(CD15,Levels[],3,FALSE)</f>
        <v>2</v>
      </c>
      <c r="CE18" s="141"/>
      <c r="CF18" s="141"/>
      <c r="CG18" s="141"/>
      <c r="CH18" s="141"/>
      <c r="CI18" s="141"/>
      <c r="CJ18" s="141"/>
      <c r="CK18" s="141"/>
      <c r="CL18" s="141"/>
      <c r="CM18" s="140">
        <f ca="1">VLOOKUP(CM15,Levels[],3,FALSE)</f>
        <v>2</v>
      </c>
      <c r="CN18" s="141"/>
      <c r="CO18" s="141"/>
      <c r="CP18" s="141"/>
      <c r="CQ18" s="141"/>
      <c r="CR18" s="141"/>
      <c r="CS18" s="141"/>
      <c r="CT18" s="141"/>
      <c r="CU18" s="159"/>
      <c r="CV18" s="36"/>
    </row>
    <row r="19" spans="1:100" ht="12" customHeight="1" x14ac:dyDescent="0.3">
      <c r="A19" s="120" t="s">
        <v>402</v>
      </c>
      <c r="B19" s="120"/>
      <c r="C19" s="120"/>
      <c r="D19" s="120"/>
      <c r="E19" s="120"/>
      <c r="F19" s="120"/>
      <c r="G19" s="120"/>
      <c r="H19" s="120"/>
      <c r="I19" s="121"/>
      <c r="J19" s="132">
        <v>27</v>
      </c>
      <c r="K19" s="133"/>
      <c r="L19" s="133"/>
      <c r="M19" s="133"/>
      <c r="N19" s="133"/>
      <c r="O19" s="133"/>
      <c r="P19" s="133"/>
      <c r="Q19" s="133"/>
      <c r="R19" s="133"/>
      <c r="S19" s="132">
        <v>16</v>
      </c>
      <c r="T19" s="133"/>
      <c r="U19" s="133"/>
      <c r="V19" s="133"/>
      <c r="W19" s="133"/>
      <c r="X19" s="133"/>
      <c r="Y19" s="133"/>
      <c r="Z19" s="133"/>
      <c r="AA19" s="133"/>
      <c r="AB19" s="132">
        <v>14</v>
      </c>
      <c r="AC19" s="133"/>
      <c r="AD19" s="133"/>
      <c r="AE19" s="133"/>
      <c r="AF19" s="133"/>
      <c r="AG19" s="133"/>
      <c r="AH19" s="133"/>
      <c r="AI19" s="133"/>
      <c r="AJ19" s="133"/>
      <c r="AK19" s="132">
        <v>15</v>
      </c>
      <c r="AL19" s="133"/>
      <c r="AM19" s="133"/>
      <c r="AN19" s="133"/>
      <c r="AO19" s="133"/>
      <c r="AP19" s="133"/>
      <c r="AQ19" s="133"/>
      <c r="AR19" s="133"/>
      <c r="AS19" s="133"/>
      <c r="AT19" s="132">
        <v>20</v>
      </c>
      <c r="AU19" s="133"/>
      <c r="AV19" s="133"/>
      <c r="AW19" s="133"/>
      <c r="AX19" s="133"/>
      <c r="AY19" s="133"/>
      <c r="AZ19" s="133"/>
      <c r="BA19" s="133"/>
      <c r="BB19" s="133"/>
      <c r="BC19" s="132"/>
      <c r="BD19" s="133"/>
      <c r="BE19" s="133"/>
      <c r="BF19" s="133"/>
      <c r="BG19" s="133"/>
      <c r="BH19" s="133"/>
      <c r="BI19" s="133"/>
      <c r="BJ19" s="133"/>
      <c r="BK19" s="133"/>
      <c r="BL19" s="132"/>
      <c r="BM19" s="133"/>
      <c r="BN19" s="133"/>
      <c r="BO19" s="133"/>
      <c r="BP19" s="133"/>
      <c r="BQ19" s="133"/>
      <c r="BR19" s="133"/>
      <c r="BS19" s="133"/>
      <c r="BT19" s="133"/>
      <c r="BU19" s="132"/>
      <c r="BV19" s="133"/>
      <c r="BW19" s="133"/>
      <c r="BX19" s="133"/>
      <c r="BY19" s="133"/>
      <c r="BZ19" s="133"/>
      <c r="CA19" s="133"/>
      <c r="CB19" s="133"/>
      <c r="CC19" s="133"/>
      <c r="CD19" s="132"/>
      <c r="CE19" s="133"/>
      <c r="CF19" s="133"/>
      <c r="CG19" s="133"/>
      <c r="CH19" s="133"/>
      <c r="CI19" s="133"/>
      <c r="CJ19" s="133"/>
      <c r="CK19" s="133"/>
      <c r="CL19" s="133"/>
      <c r="CM19" s="132"/>
      <c r="CN19" s="133"/>
      <c r="CO19" s="133"/>
      <c r="CP19" s="133"/>
      <c r="CQ19" s="133"/>
      <c r="CR19" s="133"/>
      <c r="CS19" s="133"/>
      <c r="CT19" s="133"/>
      <c r="CU19" s="158"/>
      <c r="CV19" s="36"/>
    </row>
    <row r="20" spans="1:100" ht="12" customHeight="1" x14ac:dyDescent="0.3">
      <c r="A20" s="120" t="s">
        <v>403</v>
      </c>
      <c r="B20" s="120"/>
      <c r="C20" s="120"/>
      <c r="D20" s="120"/>
      <c r="E20" s="120"/>
      <c r="F20" s="120"/>
      <c r="G20" s="120"/>
      <c r="H20" s="120"/>
      <c r="I20" s="121"/>
      <c r="J20" s="132">
        <f>_xlfn.IFNA(J19-INDEX(Encounter[],MATCH(J11,Encounter[Creature],0),6),"")</f>
        <v>7</v>
      </c>
      <c r="K20" s="133"/>
      <c r="L20" s="133"/>
      <c r="M20" s="133"/>
      <c r="N20" s="133"/>
      <c r="O20" s="133"/>
      <c r="P20" s="133"/>
      <c r="Q20" s="133"/>
      <c r="R20" s="133"/>
      <c r="S20" s="132" t="str">
        <f>_xlfn.IFNA(S19-INDEX(Encounter[],MATCH(S11,Encounter[Creature],0),6),"")</f>
        <v/>
      </c>
      <c r="T20" s="133"/>
      <c r="U20" s="133"/>
      <c r="V20" s="133"/>
      <c r="W20" s="133"/>
      <c r="X20" s="133"/>
      <c r="Y20" s="133"/>
      <c r="Z20" s="133"/>
      <c r="AA20" s="133"/>
      <c r="AB20" s="132">
        <f>_xlfn.IFNA(AB19-INDEX(Encounter[],MATCH(AB11,Encounter[Creature],0),6),"")</f>
        <v>14</v>
      </c>
      <c r="AC20" s="133"/>
      <c r="AD20" s="133"/>
      <c r="AE20" s="133"/>
      <c r="AF20" s="133"/>
      <c r="AG20" s="133"/>
      <c r="AH20" s="133"/>
      <c r="AI20" s="133"/>
      <c r="AJ20" s="133"/>
      <c r="AK20" s="132">
        <v>15</v>
      </c>
      <c r="AL20" s="133"/>
      <c r="AM20" s="133"/>
      <c r="AN20" s="133"/>
      <c r="AO20" s="133"/>
      <c r="AP20" s="133"/>
      <c r="AQ20" s="133"/>
      <c r="AR20" s="133"/>
      <c r="AS20" s="133"/>
      <c r="AT20" s="132" t="str">
        <f>_xlfn.IFNA(AT19-INDEX(Encounter[],MATCH(AT11,Encounter[Creature],0),6),"")</f>
        <v/>
      </c>
      <c r="AU20" s="133"/>
      <c r="AV20" s="133"/>
      <c r="AW20" s="133"/>
      <c r="AX20" s="133"/>
      <c r="AY20" s="133"/>
      <c r="AZ20" s="133"/>
      <c r="BA20" s="133"/>
      <c r="BB20" s="133"/>
      <c r="BC20" s="132" t="str">
        <f>_xlfn.IFNA(BC19-INDEX(Encounter[],MATCH(BC11,Encounter[Creature],0),6),"")</f>
        <v/>
      </c>
      <c r="BD20" s="133"/>
      <c r="BE20" s="133"/>
      <c r="BF20" s="133"/>
      <c r="BG20" s="133"/>
      <c r="BH20" s="133"/>
      <c r="BI20" s="133"/>
      <c r="BJ20" s="133"/>
      <c r="BK20" s="133"/>
      <c r="BL20" s="132" t="str">
        <f>_xlfn.IFNA(BL19-INDEX(Encounter[],MATCH(BL11,Encounter[Creature],0),6),"")</f>
        <v/>
      </c>
      <c r="BM20" s="133"/>
      <c r="BN20" s="133"/>
      <c r="BO20" s="133"/>
      <c r="BP20" s="133"/>
      <c r="BQ20" s="133"/>
      <c r="BR20" s="133"/>
      <c r="BS20" s="133"/>
      <c r="BT20" s="133"/>
      <c r="BU20" s="132" t="str">
        <f>_xlfn.IFNA(BU19-INDEX(Encounter[],MATCH(BU11,Encounter[Creature],0),6),"")</f>
        <v/>
      </c>
      <c r="BV20" s="133"/>
      <c r="BW20" s="133"/>
      <c r="BX20" s="133"/>
      <c r="BY20" s="133"/>
      <c r="BZ20" s="133"/>
      <c r="CA20" s="133"/>
      <c r="CB20" s="133"/>
      <c r="CC20" s="133"/>
      <c r="CD20" s="132" t="str">
        <f>_xlfn.IFNA(CD19-INDEX(Encounter[],MATCH(CD11,Encounter[Creature],0),6),"")</f>
        <v/>
      </c>
      <c r="CE20" s="133"/>
      <c r="CF20" s="133"/>
      <c r="CG20" s="133"/>
      <c r="CH20" s="133"/>
      <c r="CI20" s="133"/>
      <c r="CJ20" s="133"/>
      <c r="CK20" s="133"/>
      <c r="CL20" s="133"/>
      <c r="CM20" s="132" t="str">
        <f>_xlfn.IFNA(CM19-INDEX(Encounter[],MATCH(CM11,Encounter[Creature],0),6),"")</f>
        <v/>
      </c>
      <c r="CN20" s="133"/>
      <c r="CO20" s="133"/>
      <c r="CP20" s="133"/>
      <c r="CQ20" s="133"/>
      <c r="CR20" s="133"/>
      <c r="CS20" s="133"/>
      <c r="CT20" s="133"/>
      <c r="CU20" s="158"/>
      <c r="CV20" s="36"/>
    </row>
    <row r="21" spans="1:100" ht="12" customHeight="1" x14ac:dyDescent="0.3">
      <c r="A21" s="120" t="s">
        <v>157</v>
      </c>
      <c r="B21" s="120"/>
      <c r="C21" s="120"/>
      <c r="D21" s="120"/>
      <c r="E21" s="120"/>
      <c r="F21" s="120"/>
      <c r="G21" s="120"/>
      <c r="H21" s="120"/>
      <c r="I21" s="121"/>
      <c r="J21" s="144" t="s">
        <v>335</v>
      </c>
      <c r="K21" s="145"/>
      <c r="L21" s="145"/>
      <c r="M21" s="145"/>
      <c r="N21" s="145"/>
      <c r="O21" s="145"/>
      <c r="P21" s="145"/>
      <c r="Q21" s="145"/>
      <c r="R21" s="145"/>
      <c r="S21" s="144" t="s">
        <v>387</v>
      </c>
      <c r="T21" s="145"/>
      <c r="U21" s="145"/>
      <c r="V21" s="145"/>
      <c r="W21" s="145"/>
      <c r="X21" s="145"/>
      <c r="Y21" s="145"/>
      <c r="Z21" s="145"/>
      <c r="AA21" s="145"/>
      <c r="AB21" s="144" t="s">
        <v>267</v>
      </c>
      <c r="AC21" s="145"/>
      <c r="AD21" s="145"/>
      <c r="AE21" s="145"/>
      <c r="AF21" s="145"/>
      <c r="AG21" s="145"/>
      <c r="AH21" s="145"/>
      <c r="AI21" s="145"/>
      <c r="AJ21" s="145"/>
      <c r="AK21" s="144" t="s">
        <v>341</v>
      </c>
      <c r="AL21" s="145"/>
      <c r="AM21" s="145"/>
      <c r="AN21" s="145"/>
      <c r="AO21" s="145"/>
      <c r="AP21" s="145"/>
      <c r="AQ21" s="145"/>
      <c r="AR21" s="145"/>
      <c r="AS21" s="145"/>
      <c r="AT21" s="144" t="s">
        <v>337</v>
      </c>
      <c r="AU21" s="145"/>
      <c r="AV21" s="145"/>
      <c r="AW21" s="145"/>
      <c r="AX21" s="145"/>
      <c r="AY21" s="145"/>
      <c r="AZ21" s="145"/>
      <c r="BA21" s="145"/>
      <c r="BB21" s="145"/>
      <c r="BC21" s="144"/>
      <c r="BD21" s="145"/>
      <c r="BE21" s="145"/>
      <c r="BF21" s="145"/>
      <c r="BG21" s="145"/>
      <c r="BH21" s="145"/>
      <c r="BI21" s="145"/>
      <c r="BJ21" s="145"/>
      <c r="BK21" s="145"/>
      <c r="BL21" s="144"/>
      <c r="BM21" s="145"/>
      <c r="BN21" s="145"/>
      <c r="BO21" s="145"/>
      <c r="BP21" s="145"/>
      <c r="BQ21" s="145"/>
      <c r="BR21" s="145"/>
      <c r="BS21" s="145"/>
      <c r="BT21" s="145"/>
      <c r="BU21" s="144"/>
      <c r="BV21" s="145"/>
      <c r="BW21" s="145"/>
      <c r="BX21" s="145"/>
      <c r="BY21" s="145"/>
      <c r="BZ21" s="145"/>
      <c r="CA21" s="145"/>
      <c r="CB21" s="145"/>
      <c r="CC21" s="145"/>
      <c r="CD21" s="144"/>
      <c r="CE21" s="145"/>
      <c r="CF21" s="145"/>
      <c r="CG21" s="145"/>
      <c r="CH21" s="145"/>
      <c r="CI21" s="145"/>
      <c r="CJ21" s="145"/>
      <c r="CK21" s="145"/>
      <c r="CL21" s="145"/>
      <c r="CM21" s="144"/>
      <c r="CN21" s="145"/>
      <c r="CO21" s="145"/>
      <c r="CP21" s="145"/>
      <c r="CQ21" s="145"/>
      <c r="CR21" s="145"/>
      <c r="CS21" s="145"/>
      <c r="CT21" s="145"/>
      <c r="CU21" s="161"/>
      <c r="CV21" s="36"/>
    </row>
    <row r="22" spans="1:100" ht="12" customHeight="1" x14ac:dyDescent="0.3">
      <c r="A22" s="120"/>
      <c r="B22" s="120"/>
      <c r="C22" s="120"/>
      <c r="D22" s="120"/>
      <c r="E22" s="120"/>
      <c r="F22" s="120"/>
      <c r="G22" s="120"/>
      <c r="H22" s="120"/>
      <c r="I22" s="121"/>
      <c r="J22" s="144"/>
      <c r="K22" s="145"/>
      <c r="L22" s="145"/>
      <c r="M22" s="145"/>
      <c r="N22" s="145"/>
      <c r="O22" s="145"/>
      <c r="P22" s="145"/>
      <c r="Q22" s="145"/>
      <c r="R22" s="145"/>
      <c r="S22" s="144"/>
      <c r="T22" s="145"/>
      <c r="U22" s="145"/>
      <c r="V22" s="145"/>
      <c r="W22" s="145"/>
      <c r="X22" s="145"/>
      <c r="Y22" s="145"/>
      <c r="Z22" s="145"/>
      <c r="AA22" s="145"/>
      <c r="AB22" s="144"/>
      <c r="AC22" s="145"/>
      <c r="AD22" s="145"/>
      <c r="AE22" s="145"/>
      <c r="AF22" s="145"/>
      <c r="AG22" s="145"/>
      <c r="AH22" s="145"/>
      <c r="AI22" s="145"/>
      <c r="AJ22" s="145"/>
      <c r="AK22" s="144"/>
      <c r="AL22" s="145"/>
      <c r="AM22" s="145"/>
      <c r="AN22" s="145"/>
      <c r="AO22" s="145"/>
      <c r="AP22" s="145"/>
      <c r="AQ22" s="145"/>
      <c r="AR22" s="145"/>
      <c r="AS22" s="145"/>
      <c r="AT22" s="144"/>
      <c r="AU22" s="145"/>
      <c r="AV22" s="145"/>
      <c r="AW22" s="145"/>
      <c r="AX22" s="145"/>
      <c r="AY22" s="145"/>
      <c r="AZ22" s="145"/>
      <c r="BA22" s="145"/>
      <c r="BB22" s="145"/>
      <c r="BC22" s="144"/>
      <c r="BD22" s="145"/>
      <c r="BE22" s="145"/>
      <c r="BF22" s="145"/>
      <c r="BG22" s="145"/>
      <c r="BH22" s="145"/>
      <c r="BI22" s="145"/>
      <c r="BJ22" s="145"/>
      <c r="BK22" s="145"/>
      <c r="BL22" s="144"/>
      <c r="BM22" s="145"/>
      <c r="BN22" s="145"/>
      <c r="BO22" s="145"/>
      <c r="BP22" s="145"/>
      <c r="BQ22" s="145"/>
      <c r="BR22" s="145"/>
      <c r="BS22" s="145"/>
      <c r="BT22" s="145"/>
      <c r="BU22" s="144"/>
      <c r="BV22" s="145"/>
      <c r="BW22" s="145"/>
      <c r="BX22" s="145"/>
      <c r="BY22" s="145"/>
      <c r="BZ22" s="145"/>
      <c r="CA22" s="145"/>
      <c r="CB22" s="145"/>
      <c r="CC22" s="145"/>
      <c r="CD22" s="144"/>
      <c r="CE22" s="145"/>
      <c r="CF22" s="145"/>
      <c r="CG22" s="145"/>
      <c r="CH22" s="145"/>
      <c r="CI22" s="145"/>
      <c r="CJ22" s="145"/>
      <c r="CK22" s="145"/>
      <c r="CL22" s="145"/>
      <c r="CM22" s="144"/>
      <c r="CN22" s="145"/>
      <c r="CO22" s="145"/>
      <c r="CP22" s="145"/>
      <c r="CQ22" s="145"/>
      <c r="CR22" s="145"/>
      <c r="CS22" s="145"/>
      <c r="CT22" s="145"/>
      <c r="CU22" s="161"/>
      <c r="CV22" s="36"/>
    </row>
    <row r="23" spans="1:100" ht="44.25" customHeight="1" x14ac:dyDescent="0.3">
      <c r="A23" s="151" t="s">
        <v>404</v>
      </c>
      <c r="B23" s="151"/>
      <c r="C23" s="151"/>
      <c r="D23" s="151"/>
      <c r="E23" s="151"/>
      <c r="F23" s="151"/>
      <c r="G23" s="151"/>
      <c r="H23" s="151"/>
      <c r="I23" s="152"/>
      <c r="J23" s="146" t="str">
        <f>IF(IFERROR(VLOOKUP('Player Manager'!J21,Races[],2,FALSE),"-")=0,"",IFERROR(VLOOKUP('Player Manager'!J21,Races[],2,FALSE),""))</f>
        <v/>
      </c>
      <c r="K23" s="147"/>
      <c r="L23" s="147"/>
      <c r="M23" s="147"/>
      <c r="N23" s="147"/>
      <c r="O23" s="147"/>
      <c r="P23" s="147"/>
      <c r="Q23" s="147"/>
      <c r="R23" s="147"/>
      <c r="S23" s="146" t="str">
        <f>IF(IFERROR(VLOOKUP('Player Manager'!S21,Races[],2,FALSE),"-")=0,"",IFERROR(VLOOKUP('Player Manager'!S21,Races[],2,FALSE),""))</f>
        <v>Advantage on saving throws against being charmed, and magic cannot put you to sleep</v>
      </c>
      <c r="T23" s="147"/>
      <c r="U23" s="147"/>
      <c r="V23" s="147"/>
      <c r="W23" s="147"/>
      <c r="X23" s="147"/>
      <c r="Y23" s="147"/>
      <c r="Z23" s="147"/>
      <c r="AA23" s="147"/>
      <c r="AB23" s="146" t="str">
        <f>IF(IFERROR(VLOOKUP('Player Manager'!AB21,Races[],2,FALSE),"-")=0,"",IFERROR(VLOOKUP('Player Manager'!AB21,Races[],2,FALSE),""))</f>
        <v>You have resistance to the damage type associated with your dragon ancestry</v>
      </c>
      <c r="AC23" s="147"/>
      <c r="AD23" s="147"/>
      <c r="AE23" s="147"/>
      <c r="AF23" s="147"/>
      <c r="AG23" s="147"/>
      <c r="AH23" s="147"/>
      <c r="AI23" s="147"/>
      <c r="AJ23" s="147"/>
      <c r="AK23" s="146" t="str">
        <f>IF(IFERROR(VLOOKUP('Player Manager'!AK21,Races[],2,FALSE),"-")=0,"",IFERROR(VLOOKUP('Player Manager'!AK21,Races[],2,FALSE),""))</f>
        <v/>
      </c>
      <c r="AL23" s="147"/>
      <c r="AM23" s="147"/>
      <c r="AN23" s="147"/>
      <c r="AO23" s="147"/>
      <c r="AP23" s="147"/>
      <c r="AQ23" s="147"/>
      <c r="AR23" s="147"/>
      <c r="AS23" s="147"/>
      <c r="AT23" s="146" t="str">
        <f>IF(IFERROR(VLOOKUP('Player Manager'!AT21,Races[],2,FALSE),"-")=0,"",IFERROR(VLOOKUP('Player Manager'!AT21,Races[],2,FALSE),""))</f>
        <v>Advantage on saving throws against poison, and resistance against poison damage</v>
      </c>
      <c r="AU23" s="147"/>
      <c r="AV23" s="147"/>
      <c r="AW23" s="147"/>
      <c r="AX23" s="147"/>
      <c r="AY23" s="147"/>
      <c r="AZ23" s="147"/>
      <c r="BA23" s="147"/>
      <c r="BB23" s="147"/>
      <c r="BC23" s="146" t="str">
        <f>IF(IFERROR(VLOOKUP('Player Manager'!BC21,Races[],2,FALSE),"-")=0,"",IFERROR(VLOOKUP('Player Manager'!BC21,Races[],2,FALSE),""))</f>
        <v/>
      </c>
      <c r="BD23" s="147"/>
      <c r="BE23" s="147"/>
      <c r="BF23" s="147"/>
      <c r="BG23" s="147"/>
      <c r="BH23" s="147"/>
      <c r="BI23" s="147"/>
      <c r="BJ23" s="147"/>
      <c r="BK23" s="147"/>
      <c r="BL23" s="146" t="str">
        <f>IF(IFERROR(VLOOKUP('Player Manager'!BL21,Races[],2,FALSE),"-")=0,"",IFERROR(VLOOKUP('Player Manager'!BL21,Races[],2,FALSE),""))</f>
        <v/>
      </c>
      <c r="BM23" s="147"/>
      <c r="BN23" s="147"/>
      <c r="BO23" s="147"/>
      <c r="BP23" s="147"/>
      <c r="BQ23" s="147"/>
      <c r="BR23" s="147"/>
      <c r="BS23" s="147"/>
      <c r="BT23" s="147"/>
      <c r="BU23" s="146" t="str">
        <f>IF(IFERROR(VLOOKUP('Player Manager'!BU21,Races[],2,FALSE),"-")=0,"",IFERROR(VLOOKUP('Player Manager'!BU21,Races[],2,FALSE),""))</f>
        <v/>
      </c>
      <c r="BV23" s="147"/>
      <c r="BW23" s="147"/>
      <c r="BX23" s="147"/>
      <c r="BY23" s="147"/>
      <c r="BZ23" s="147"/>
      <c r="CA23" s="147"/>
      <c r="CB23" s="147"/>
      <c r="CC23" s="147"/>
      <c r="CD23" s="146" t="str">
        <f>IF(IFERROR(VLOOKUP('Player Manager'!CD21,Races[],2,FALSE),"-")=0,"",IFERROR(VLOOKUP('Player Manager'!CD21,Races[],2,FALSE),""))</f>
        <v/>
      </c>
      <c r="CE23" s="147"/>
      <c r="CF23" s="147"/>
      <c r="CG23" s="147"/>
      <c r="CH23" s="147"/>
      <c r="CI23" s="147"/>
      <c r="CJ23" s="147"/>
      <c r="CK23" s="147"/>
      <c r="CL23" s="147"/>
      <c r="CM23" s="146" t="str">
        <f>IF(IFERROR(VLOOKUP('Player Manager'!CM21,Races[],2,FALSE),"-")=0,"",IFERROR(VLOOKUP('Player Manager'!CM21,Races[],2,FALSE),""))</f>
        <v/>
      </c>
      <c r="CN23" s="147"/>
      <c r="CO23" s="147"/>
      <c r="CP23" s="147"/>
      <c r="CQ23" s="147"/>
      <c r="CR23" s="147"/>
      <c r="CS23" s="147"/>
      <c r="CT23" s="147"/>
      <c r="CU23" s="162"/>
      <c r="CV23" s="36"/>
    </row>
    <row r="24" spans="1:100" ht="12" customHeight="1" x14ac:dyDescent="0.3">
      <c r="A24" s="151"/>
      <c r="B24" s="151"/>
      <c r="C24" s="151"/>
      <c r="D24" s="151"/>
      <c r="E24" s="151"/>
      <c r="F24" s="151"/>
      <c r="G24" s="151"/>
      <c r="H24" s="151"/>
      <c r="I24" s="152"/>
      <c r="J24" s="146"/>
      <c r="K24" s="147"/>
      <c r="L24" s="147"/>
      <c r="M24" s="147"/>
      <c r="N24" s="147"/>
      <c r="O24" s="147"/>
      <c r="P24" s="147"/>
      <c r="Q24" s="147"/>
      <c r="R24" s="147"/>
      <c r="S24" s="146"/>
      <c r="T24" s="147"/>
      <c r="U24" s="147"/>
      <c r="V24" s="147"/>
      <c r="W24" s="147"/>
      <c r="X24" s="147"/>
      <c r="Y24" s="147"/>
      <c r="Z24" s="147"/>
      <c r="AA24" s="147"/>
      <c r="AB24" s="146"/>
      <c r="AC24" s="147"/>
      <c r="AD24" s="147"/>
      <c r="AE24" s="147"/>
      <c r="AF24" s="147"/>
      <c r="AG24" s="147"/>
      <c r="AH24" s="147"/>
      <c r="AI24" s="147"/>
      <c r="AJ24" s="147"/>
      <c r="AK24" s="146"/>
      <c r="AL24" s="147"/>
      <c r="AM24" s="147"/>
      <c r="AN24" s="147"/>
      <c r="AO24" s="147"/>
      <c r="AP24" s="147"/>
      <c r="AQ24" s="147"/>
      <c r="AR24" s="147"/>
      <c r="AS24" s="147"/>
      <c r="AT24" s="146"/>
      <c r="AU24" s="147"/>
      <c r="AV24" s="147"/>
      <c r="AW24" s="147"/>
      <c r="AX24" s="147"/>
      <c r="AY24" s="147"/>
      <c r="AZ24" s="147"/>
      <c r="BA24" s="147"/>
      <c r="BB24" s="147"/>
      <c r="BC24" s="146"/>
      <c r="BD24" s="147"/>
      <c r="BE24" s="147"/>
      <c r="BF24" s="147"/>
      <c r="BG24" s="147"/>
      <c r="BH24" s="147"/>
      <c r="BI24" s="147"/>
      <c r="BJ24" s="147"/>
      <c r="BK24" s="147"/>
      <c r="BL24" s="146"/>
      <c r="BM24" s="147"/>
      <c r="BN24" s="147"/>
      <c r="BO24" s="147"/>
      <c r="BP24" s="147"/>
      <c r="BQ24" s="147"/>
      <c r="BR24" s="147"/>
      <c r="BS24" s="147"/>
      <c r="BT24" s="147"/>
      <c r="BU24" s="146"/>
      <c r="BV24" s="147"/>
      <c r="BW24" s="147"/>
      <c r="BX24" s="147"/>
      <c r="BY24" s="147"/>
      <c r="BZ24" s="147"/>
      <c r="CA24" s="147"/>
      <c r="CB24" s="147"/>
      <c r="CC24" s="147"/>
      <c r="CD24" s="146"/>
      <c r="CE24" s="147"/>
      <c r="CF24" s="147"/>
      <c r="CG24" s="147"/>
      <c r="CH24" s="147"/>
      <c r="CI24" s="147"/>
      <c r="CJ24" s="147"/>
      <c r="CK24" s="147"/>
      <c r="CL24" s="147"/>
      <c r="CM24" s="146"/>
      <c r="CN24" s="147"/>
      <c r="CO24" s="147"/>
      <c r="CP24" s="147"/>
      <c r="CQ24" s="147"/>
      <c r="CR24" s="147"/>
      <c r="CS24" s="147"/>
      <c r="CT24" s="147"/>
      <c r="CU24" s="162"/>
      <c r="CV24" s="36"/>
    </row>
    <row r="25" spans="1:100" ht="12" customHeight="1" x14ac:dyDescent="0.3">
      <c r="A25" s="151"/>
      <c r="B25" s="151"/>
      <c r="C25" s="151"/>
      <c r="D25" s="151"/>
      <c r="E25" s="151"/>
      <c r="F25" s="151"/>
      <c r="G25" s="151"/>
      <c r="H25" s="151"/>
      <c r="I25" s="152"/>
      <c r="J25" s="146"/>
      <c r="K25" s="147"/>
      <c r="L25" s="147"/>
      <c r="M25" s="147"/>
      <c r="N25" s="147"/>
      <c r="O25" s="147"/>
      <c r="P25" s="147"/>
      <c r="Q25" s="147"/>
      <c r="R25" s="147"/>
      <c r="S25" s="146"/>
      <c r="T25" s="147"/>
      <c r="U25" s="147"/>
      <c r="V25" s="147"/>
      <c r="W25" s="147"/>
      <c r="X25" s="147"/>
      <c r="Y25" s="147"/>
      <c r="Z25" s="147"/>
      <c r="AA25" s="147"/>
      <c r="AB25" s="146"/>
      <c r="AC25" s="147"/>
      <c r="AD25" s="147"/>
      <c r="AE25" s="147"/>
      <c r="AF25" s="147"/>
      <c r="AG25" s="147"/>
      <c r="AH25" s="147"/>
      <c r="AI25" s="147"/>
      <c r="AJ25" s="147"/>
      <c r="AK25" s="146"/>
      <c r="AL25" s="147"/>
      <c r="AM25" s="147"/>
      <c r="AN25" s="147"/>
      <c r="AO25" s="147"/>
      <c r="AP25" s="147"/>
      <c r="AQ25" s="147"/>
      <c r="AR25" s="147"/>
      <c r="AS25" s="147"/>
      <c r="AT25" s="146"/>
      <c r="AU25" s="147"/>
      <c r="AV25" s="147"/>
      <c r="AW25" s="147"/>
      <c r="AX25" s="147"/>
      <c r="AY25" s="147"/>
      <c r="AZ25" s="147"/>
      <c r="BA25" s="147"/>
      <c r="BB25" s="147"/>
      <c r="BC25" s="146"/>
      <c r="BD25" s="147"/>
      <c r="BE25" s="147"/>
      <c r="BF25" s="147"/>
      <c r="BG25" s="147"/>
      <c r="BH25" s="147"/>
      <c r="BI25" s="147"/>
      <c r="BJ25" s="147"/>
      <c r="BK25" s="147"/>
      <c r="BL25" s="146"/>
      <c r="BM25" s="147"/>
      <c r="BN25" s="147"/>
      <c r="BO25" s="147"/>
      <c r="BP25" s="147"/>
      <c r="BQ25" s="147"/>
      <c r="BR25" s="147"/>
      <c r="BS25" s="147"/>
      <c r="BT25" s="147"/>
      <c r="BU25" s="146"/>
      <c r="BV25" s="147"/>
      <c r="BW25" s="147"/>
      <c r="BX25" s="147"/>
      <c r="BY25" s="147"/>
      <c r="BZ25" s="147"/>
      <c r="CA25" s="147"/>
      <c r="CB25" s="147"/>
      <c r="CC25" s="147"/>
      <c r="CD25" s="146"/>
      <c r="CE25" s="147"/>
      <c r="CF25" s="147"/>
      <c r="CG25" s="147"/>
      <c r="CH25" s="147"/>
      <c r="CI25" s="147"/>
      <c r="CJ25" s="147"/>
      <c r="CK25" s="147"/>
      <c r="CL25" s="147"/>
      <c r="CM25" s="146"/>
      <c r="CN25" s="147"/>
      <c r="CO25" s="147"/>
      <c r="CP25" s="147"/>
      <c r="CQ25" s="147"/>
      <c r="CR25" s="147"/>
      <c r="CS25" s="147"/>
      <c r="CT25" s="147"/>
      <c r="CU25" s="162"/>
      <c r="CV25" s="36"/>
    </row>
    <row r="26" spans="1:100" ht="12" customHeight="1" x14ac:dyDescent="0.3">
      <c r="A26" s="151"/>
      <c r="B26" s="151"/>
      <c r="C26" s="151"/>
      <c r="D26" s="151"/>
      <c r="E26" s="151"/>
      <c r="F26" s="151"/>
      <c r="G26" s="151"/>
      <c r="H26" s="151"/>
      <c r="I26" s="152"/>
      <c r="J26" s="146"/>
      <c r="K26" s="147"/>
      <c r="L26" s="147"/>
      <c r="M26" s="147"/>
      <c r="N26" s="147"/>
      <c r="O26" s="147"/>
      <c r="P26" s="147"/>
      <c r="Q26" s="147"/>
      <c r="R26" s="147"/>
      <c r="S26" s="146"/>
      <c r="T26" s="147"/>
      <c r="U26" s="147"/>
      <c r="V26" s="147"/>
      <c r="W26" s="147"/>
      <c r="X26" s="147"/>
      <c r="Y26" s="147"/>
      <c r="Z26" s="147"/>
      <c r="AA26" s="147"/>
      <c r="AB26" s="146"/>
      <c r="AC26" s="147"/>
      <c r="AD26" s="147"/>
      <c r="AE26" s="147"/>
      <c r="AF26" s="147"/>
      <c r="AG26" s="147"/>
      <c r="AH26" s="147"/>
      <c r="AI26" s="147"/>
      <c r="AJ26" s="147"/>
      <c r="AK26" s="146"/>
      <c r="AL26" s="147"/>
      <c r="AM26" s="147"/>
      <c r="AN26" s="147"/>
      <c r="AO26" s="147"/>
      <c r="AP26" s="147"/>
      <c r="AQ26" s="147"/>
      <c r="AR26" s="147"/>
      <c r="AS26" s="147"/>
      <c r="AT26" s="146"/>
      <c r="AU26" s="147"/>
      <c r="AV26" s="147"/>
      <c r="AW26" s="147"/>
      <c r="AX26" s="147"/>
      <c r="AY26" s="147"/>
      <c r="AZ26" s="147"/>
      <c r="BA26" s="147"/>
      <c r="BB26" s="147"/>
      <c r="BC26" s="146"/>
      <c r="BD26" s="147"/>
      <c r="BE26" s="147"/>
      <c r="BF26" s="147"/>
      <c r="BG26" s="147"/>
      <c r="BH26" s="147"/>
      <c r="BI26" s="147"/>
      <c r="BJ26" s="147"/>
      <c r="BK26" s="147"/>
      <c r="BL26" s="146"/>
      <c r="BM26" s="147"/>
      <c r="BN26" s="147"/>
      <c r="BO26" s="147"/>
      <c r="BP26" s="147"/>
      <c r="BQ26" s="147"/>
      <c r="BR26" s="147"/>
      <c r="BS26" s="147"/>
      <c r="BT26" s="147"/>
      <c r="BU26" s="146"/>
      <c r="BV26" s="147"/>
      <c r="BW26" s="147"/>
      <c r="BX26" s="147"/>
      <c r="BY26" s="147"/>
      <c r="BZ26" s="147"/>
      <c r="CA26" s="147"/>
      <c r="CB26" s="147"/>
      <c r="CC26" s="147"/>
      <c r="CD26" s="146"/>
      <c r="CE26" s="147"/>
      <c r="CF26" s="147"/>
      <c r="CG26" s="147"/>
      <c r="CH26" s="147"/>
      <c r="CI26" s="147"/>
      <c r="CJ26" s="147"/>
      <c r="CK26" s="147"/>
      <c r="CL26" s="147"/>
      <c r="CM26" s="146"/>
      <c r="CN26" s="147"/>
      <c r="CO26" s="147"/>
      <c r="CP26" s="147"/>
      <c r="CQ26" s="147"/>
      <c r="CR26" s="147"/>
      <c r="CS26" s="147"/>
      <c r="CT26" s="147"/>
      <c r="CU26" s="162"/>
      <c r="CV26" s="36"/>
    </row>
    <row r="27" spans="1:100" ht="12" customHeight="1" x14ac:dyDescent="0.3">
      <c r="A27" s="151"/>
      <c r="B27" s="151"/>
      <c r="C27" s="151"/>
      <c r="D27" s="151"/>
      <c r="E27" s="151"/>
      <c r="F27" s="151"/>
      <c r="G27" s="151"/>
      <c r="H27" s="151"/>
      <c r="I27" s="152"/>
      <c r="J27" s="146"/>
      <c r="K27" s="147"/>
      <c r="L27" s="147"/>
      <c r="M27" s="147"/>
      <c r="N27" s="147"/>
      <c r="O27" s="147"/>
      <c r="P27" s="147"/>
      <c r="Q27" s="147"/>
      <c r="R27" s="147"/>
      <c r="S27" s="146"/>
      <c r="T27" s="147"/>
      <c r="U27" s="147"/>
      <c r="V27" s="147"/>
      <c r="W27" s="147"/>
      <c r="X27" s="147"/>
      <c r="Y27" s="147"/>
      <c r="Z27" s="147"/>
      <c r="AA27" s="147"/>
      <c r="AB27" s="146"/>
      <c r="AC27" s="147"/>
      <c r="AD27" s="147"/>
      <c r="AE27" s="147"/>
      <c r="AF27" s="147"/>
      <c r="AG27" s="147"/>
      <c r="AH27" s="147"/>
      <c r="AI27" s="147"/>
      <c r="AJ27" s="147"/>
      <c r="AK27" s="146"/>
      <c r="AL27" s="147"/>
      <c r="AM27" s="147"/>
      <c r="AN27" s="147"/>
      <c r="AO27" s="147"/>
      <c r="AP27" s="147"/>
      <c r="AQ27" s="147"/>
      <c r="AR27" s="147"/>
      <c r="AS27" s="147"/>
      <c r="AT27" s="146"/>
      <c r="AU27" s="147"/>
      <c r="AV27" s="147"/>
      <c r="AW27" s="147"/>
      <c r="AX27" s="147"/>
      <c r="AY27" s="147"/>
      <c r="AZ27" s="147"/>
      <c r="BA27" s="147"/>
      <c r="BB27" s="147"/>
      <c r="BC27" s="146"/>
      <c r="BD27" s="147"/>
      <c r="BE27" s="147"/>
      <c r="BF27" s="147"/>
      <c r="BG27" s="147"/>
      <c r="BH27" s="147"/>
      <c r="BI27" s="147"/>
      <c r="BJ27" s="147"/>
      <c r="BK27" s="147"/>
      <c r="BL27" s="146"/>
      <c r="BM27" s="147"/>
      <c r="BN27" s="147"/>
      <c r="BO27" s="147"/>
      <c r="BP27" s="147"/>
      <c r="BQ27" s="147"/>
      <c r="BR27" s="147"/>
      <c r="BS27" s="147"/>
      <c r="BT27" s="147"/>
      <c r="BU27" s="146"/>
      <c r="BV27" s="147"/>
      <c r="BW27" s="147"/>
      <c r="BX27" s="147"/>
      <c r="BY27" s="147"/>
      <c r="BZ27" s="147"/>
      <c r="CA27" s="147"/>
      <c r="CB27" s="147"/>
      <c r="CC27" s="147"/>
      <c r="CD27" s="146"/>
      <c r="CE27" s="147"/>
      <c r="CF27" s="147"/>
      <c r="CG27" s="147"/>
      <c r="CH27" s="147"/>
      <c r="CI27" s="147"/>
      <c r="CJ27" s="147"/>
      <c r="CK27" s="147"/>
      <c r="CL27" s="147"/>
      <c r="CM27" s="146"/>
      <c r="CN27" s="147"/>
      <c r="CO27" s="147"/>
      <c r="CP27" s="147"/>
      <c r="CQ27" s="147"/>
      <c r="CR27" s="147"/>
      <c r="CS27" s="147"/>
      <c r="CT27" s="147"/>
      <c r="CU27" s="162"/>
      <c r="CV27" s="36"/>
    </row>
    <row r="28" spans="1:100" ht="12" customHeight="1" x14ac:dyDescent="0.3">
      <c r="A28" s="151"/>
      <c r="B28" s="151"/>
      <c r="C28" s="151"/>
      <c r="D28" s="151"/>
      <c r="E28" s="151"/>
      <c r="F28" s="151"/>
      <c r="G28" s="151"/>
      <c r="H28" s="151"/>
      <c r="I28" s="152"/>
      <c r="J28" s="146"/>
      <c r="K28" s="147"/>
      <c r="L28" s="147"/>
      <c r="M28" s="147"/>
      <c r="N28" s="147"/>
      <c r="O28" s="147"/>
      <c r="P28" s="147"/>
      <c r="Q28" s="147"/>
      <c r="R28" s="147"/>
      <c r="S28" s="146"/>
      <c r="T28" s="147"/>
      <c r="U28" s="147"/>
      <c r="V28" s="147"/>
      <c r="W28" s="147"/>
      <c r="X28" s="147"/>
      <c r="Y28" s="147"/>
      <c r="Z28" s="147"/>
      <c r="AA28" s="147"/>
      <c r="AB28" s="146"/>
      <c r="AC28" s="147"/>
      <c r="AD28" s="147"/>
      <c r="AE28" s="147"/>
      <c r="AF28" s="147"/>
      <c r="AG28" s="147"/>
      <c r="AH28" s="147"/>
      <c r="AI28" s="147"/>
      <c r="AJ28" s="147"/>
      <c r="AK28" s="146"/>
      <c r="AL28" s="147"/>
      <c r="AM28" s="147"/>
      <c r="AN28" s="147"/>
      <c r="AO28" s="147"/>
      <c r="AP28" s="147"/>
      <c r="AQ28" s="147"/>
      <c r="AR28" s="147"/>
      <c r="AS28" s="147"/>
      <c r="AT28" s="146"/>
      <c r="AU28" s="147"/>
      <c r="AV28" s="147"/>
      <c r="AW28" s="147"/>
      <c r="AX28" s="147"/>
      <c r="AY28" s="147"/>
      <c r="AZ28" s="147"/>
      <c r="BA28" s="147"/>
      <c r="BB28" s="147"/>
      <c r="BC28" s="146"/>
      <c r="BD28" s="147"/>
      <c r="BE28" s="147"/>
      <c r="BF28" s="147"/>
      <c r="BG28" s="147"/>
      <c r="BH28" s="147"/>
      <c r="BI28" s="147"/>
      <c r="BJ28" s="147"/>
      <c r="BK28" s="147"/>
      <c r="BL28" s="146"/>
      <c r="BM28" s="147"/>
      <c r="BN28" s="147"/>
      <c r="BO28" s="147"/>
      <c r="BP28" s="147"/>
      <c r="BQ28" s="147"/>
      <c r="BR28" s="147"/>
      <c r="BS28" s="147"/>
      <c r="BT28" s="147"/>
      <c r="BU28" s="146"/>
      <c r="BV28" s="147"/>
      <c r="BW28" s="147"/>
      <c r="BX28" s="147"/>
      <c r="BY28" s="147"/>
      <c r="BZ28" s="147"/>
      <c r="CA28" s="147"/>
      <c r="CB28" s="147"/>
      <c r="CC28" s="147"/>
      <c r="CD28" s="146"/>
      <c r="CE28" s="147"/>
      <c r="CF28" s="147"/>
      <c r="CG28" s="147"/>
      <c r="CH28" s="147"/>
      <c r="CI28" s="147"/>
      <c r="CJ28" s="147"/>
      <c r="CK28" s="147"/>
      <c r="CL28" s="147"/>
      <c r="CM28" s="146"/>
      <c r="CN28" s="147"/>
      <c r="CO28" s="147"/>
      <c r="CP28" s="147"/>
      <c r="CQ28" s="147"/>
      <c r="CR28" s="147"/>
      <c r="CS28" s="147"/>
      <c r="CT28" s="147"/>
      <c r="CU28" s="162"/>
      <c r="CV28" s="36"/>
    </row>
    <row r="29" spans="1:100" ht="12" customHeight="1" x14ac:dyDescent="0.3">
      <c r="A29" s="151"/>
      <c r="B29" s="151"/>
      <c r="C29" s="151"/>
      <c r="D29" s="151"/>
      <c r="E29" s="151"/>
      <c r="F29" s="151"/>
      <c r="G29" s="151"/>
      <c r="H29" s="151"/>
      <c r="I29" s="152"/>
      <c r="J29" s="146"/>
      <c r="K29" s="147"/>
      <c r="L29" s="147"/>
      <c r="M29" s="147"/>
      <c r="N29" s="147"/>
      <c r="O29" s="147"/>
      <c r="P29" s="147"/>
      <c r="Q29" s="147"/>
      <c r="R29" s="147"/>
      <c r="S29" s="146"/>
      <c r="T29" s="147"/>
      <c r="U29" s="147"/>
      <c r="V29" s="147"/>
      <c r="W29" s="147"/>
      <c r="X29" s="147"/>
      <c r="Y29" s="147"/>
      <c r="Z29" s="147"/>
      <c r="AA29" s="147"/>
      <c r="AB29" s="146"/>
      <c r="AC29" s="147"/>
      <c r="AD29" s="147"/>
      <c r="AE29" s="147"/>
      <c r="AF29" s="147"/>
      <c r="AG29" s="147"/>
      <c r="AH29" s="147"/>
      <c r="AI29" s="147"/>
      <c r="AJ29" s="147"/>
      <c r="AK29" s="146"/>
      <c r="AL29" s="147"/>
      <c r="AM29" s="147"/>
      <c r="AN29" s="147"/>
      <c r="AO29" s="147"/>
      <c r="AP29" s="147"/>
      <c r="AQ29" s="147"/>
      <c r="AR29" s="147"/>
      <c r="AS29" s="147"/>
      <c r="AT29" s="146"/>
      <c r="AU29" s="147"/>
      <c r="AV29" s="147"/>
      <c r="AW29" s="147"/>
      <c r="AX29" s="147"/>
      <c r="AY29" s="147"/>
      <c r="AZ29" s="147"/>
      <c r="BA29" s="147"/>
      <c r="BB29" s="147"/>
      <c r="BC29" s="146"/>
      <c r="BD29" s="147"/>
      <c r="BE29" s="147"/>
      <c r="BF29" s="147"/>
      <c r="BG29" s="147"/>
      <c r="BH29" s="147"/>
      <c r="BI29" s="147"/>
      <c r="BJ29" s="147"/>
      <c r="BK29" s="147"/>
      <c r="BL29" s="146"/>
      <c r="BM29" s="147"/>
      <c r="BN29" s="147"/>
      <c r="BO29" s="147"/>
      <c r="BP29" s="147"/>
      <c r="BQ29" s="147"/>
      <c r="BR29" s="147"/>
      <c r="BS29" s="147"/>
      <c r="BT29" s="147"/>
      <c r="BU29" s="146"/>
      <c r="BV29" s="147"/>
      <c r="BW29" s="147"/>
      <c r="BX29" s="147"/>
      <c r="BY29" s="147"/>
      <c r="BZ29" s="147"/>
      <c r="CA29" s="147"/>
      <c r="CB29" s="147"/>
      <c r="CC29" s="147"/>
      <c r="CD29" s="146"/>
      <c r="CE29" s="147"/>
      <c r="CF29" s="147"/>
      <c r="CG29" s="147"/>
      <c r="CH29" s="147"/>
      <c r="CI29" s="147"/>
      <c r="CJ29" s="147"/>
      <c r="CK29" s="147"/>
      <c r="CL29" s="147"/>
      <c r="CM29" s="146"/>
      <c r="CN29" s="147"/>
      <c r="CO29" s="147"/>
      <c r="CP29" s="147"/>
      <c r="CQ29" s="147"/>
      <c r="CR29" s="147"/>
      <c r="CS29" s="147"/>
      <c r="CT29" s="147"/>
      <c r="CU29" s="162"/>
      <c r="CV29" s="36"/>
    </row>
    <row r="30" spans="1:100" ht="12" customHeight="1" x14ac:dyDescent="0.3">
      <c r="A30" s="120" t="s">
        <v>161</v>
      </c>
      <c r="B30" s="120"/>
      <c r="C30" s="120"/>
      <c r="D30" s="120"/>
      <c r="E30" s="120"/>
      <c r="F30" s="120"/>
      <c r="G30" s="120"/>
      <c r="H30" s="120"/>
      <c r="I30" s="121"/>
      <c r="J30" s="132" t="s">
        <v>172</v>
      </c>
      <c r="K30" s="133"/>
      <c r="L30" s="133"/>
      <c r="M30" s="133"/>
      <c r="N30" s="133"/>
      <c r="O30" s="133"/>
      <c r="P30" s="133"/>
      <c r="Q30" s="133"/>
      <c r="R30" s="133"/>
      <c r="S30" s="132" t="s">
        <v>203</v>
      </c>
      <c r="T30" s="133"/>
      <c r="U30" s="133"/>
      <c r="V30" s="133"/>
      <c r="W30" s="133"/>
      <c r="X30" s="133"/>
      <c r="Y30" s="133"/>
      <c r="Z30" s="133"/>
      <c r="AA30" s="133"/>
      <c r="AB30" s="132" t="s">
        <v>269</v>
      </c>
      <c r="AC30" s="133"/>
      <c r="AD30" s="133"/>
      <c r="AE30" s="133"/>
      <c r="AF30" s="133"/>
      <c r="AG30" s="133"/>
      <c r="AH30" s="133"/>
      <c r="AI30" s="133"/>
      <c r="AJ30" s="133"/>
      <c r="AK30" s="132" t="s">
        <v>260</v>
      </c>
      <c r="AL30" s="133"/>
      <c r="AM30" s="133"/>
      <c r="AN30" s="133"/>
      <c r="AO30" s="133"/>
      <c r="AP30" s="133"/>
      <c r="AQ30" s="133"/>
      <c r="AR30" s="133"/>
      <c r="AS30" s="133"/>
      <c r="AT30" s="132" t="s">
        <v>193</v>
      </c>
      <c r="AU30" s="133"/>
      <c r="AV30" s="133"/>
      <c r="AW30" s="133"/>
      <c r="AX30" s="133"/>
      <c r="AY30" s="133"/>
      <c r="AZ30" s="133"/>
      <c r="BA30" s="133"/>
      <c r="BB30" s="133"/>
      <c r="BC30" s="132"/>
      <c r="BD30" s="133"/>
      <c r="BE30" s="133"/>
      <c r="BF30" s="133"/>
      <c r="BG30" s="133"/>
      <c r="BH30" s="133"/>
      <c r="BI30" s="133"/>
      <c r="BJ30" s="133"/>
      <c r="BK30" s="133"/>
      <c r="BL30" s="132"/>
      <c r="BM30" s="133"/>
      <c r="BN30" s="133"/>
      <c r="BO30" s="133"/>
      <c r="BP30" s="133"/>
      <c r="BQ30" s="133"/>
      <c r="BR30" s="133"/>
      <c r="BS30" s="133"/>
      <c r="BT30" s="133"/>
      <c r="BU30" s="132"/>
      <c r="BV30" s="133"/>
      <c r="BW30" s="133"/>
      <c r="BX30" s="133"/>
      <c r="BY30" s="133"/>
      <c r="BZ30" s="133"/>
      <c r="CA30" s="133"/>
      <c r="CB30" s="133"/>
      <c r="CC30" s="133"/>
      <c r="CD30" s="132"/>
      <c r="CE30" s="133"/>
      <c r="CF30" s="133"/>
      <c r="CG30" s="133"/>
      <c r="CH30" s="133"/>
      <c r="CI30" s="133"/>
      <c r="CJ30" s="133"/>
      <c r="CK30" s="133"/>
      <c r="CL30" s="133"/>
      <c r="CM30" s="132"/>
      <c r="CN30" s="133"/>
      <c r="CO30" s="133"/>
      <c r="CP30" s="133"/>
      <c r="CQ30" s="133"/>
      <c r="CR30" s="133"/>
      <c r="CS30" s="133"/>
      <c r="CT30" s="133"/>
      <c r="CU30" s="133"/>
      <c r="CV30" s="36"/>
    </row>
    <row r="31" spans="1:100" ht="12" customHeight="1" x14ac:dyDescent="0.3">
      <c r="A31" s="120"/>
      <c r="B31" s="120"/>
      <c r="C31" s="120"/>
      <c r="D31" s="120"/>
      <c r="E31" s="120"/>
      <c r="F31" s="120"/>
      <c r="G31" s="120"/>
      <c r="H31" s="120"/>
      <c r="I31" s="121"/>
      <c r="J31" s="132"/>
      <c r="K31" s="133"/>
      <c r="L31" s="133"/>
      <c r="M31" s="133"/>
      <c r="N31" s="133"/>
      <c r="O31" s="133"/>
      <c r="P31" s="133"/>
      <c r="Q31" s="133"/>
      <c r="R31" s="133"/>
      <c r="S31" s="132"/>
      <c r="T31" s="133"/>
      <c r="U31" s="133"/>
      <c r="V31" s="133"/>
      <c r="W31" s="133"/>
      <c r="X31" s="133"/>
      <c r="Y31" s="133"/>
      <c r="Z31" s="133"/>
      <c r="AA31" s="133"/>
      <c r="AB31" s="132"/>
      <c r="AC31" s="133"/>
      <c r="AD31" s="133"/>
      <c r="AE31" s="133"/>
      <c r="AF31" s="133"/>
      <c r="AG31" s="133"/>
      <c r="AH31" s="133"/>
      <c r="AI31" s="133"/>
      <c r="AJ31" s="133"/>
      <c r="AK31" s="132"/>
      <c r="AL31" s="133"/>
      <c r="AM31" s="133"/>
      <c r="AN31" s="133"/>
      <c r="AO31" s="133"/>
      <c r="AP31" s="133"/>
      <c r="AQ31" s="133"/>
      <c r="AR31" s="133"/>
      <c r="AS31" s="133"/>
      <c r="AT31" s="132"/>
      <c r="AU31" s="133"/>
      <c r="AV31" s="133"/>
      <c r="AW31" s="133"/>
      <c r="AX31" s="133"/>
      <c r="AY31" s="133"/>
      <c r="AZ31" s="133"/>
      <c r="BA31" s="133"/>
      <c r="BB31" s="133"/>
      <c r="BC31" s="132"/>
      <c r="BD31" s="133"/>
      <c r="BE31" s="133"/>
      <c r="BF31" s="133"/>
      <c r="BG31" s="133"/>
      <c r="BH31" s="133"/>
      <c r="BI31" s="133"/>
      <c r="BJ31" s="133"/>
      <c r="BK31" s="133"/>
      <c r="BL31" s="132"/>
      <c r="BM31" s="133"/>
      <c r="BN31" s="133"/>
      <c r="BO31" s="133"/>
      <c r="BP31" s="133"/>
      <c r="BQ31" s="133"/>
      <c r="BR31" s="133"/>
      <c r="BS31" s="133"/>
      <c r="BT31" s="133"/>
      <c r="BU31" s="132"/>
      <c r="BV31" s="133"/>
      <c r="BW31" s="133"/>
      <c r="BX31" s="133"/>
      <c r="BY31" s="133"/>
      <c r="BZ31" s="133"/>
      <c r="CA31" s="133"/>
      <c r="CB31" s="133"/>
      <c r="CC31" s="133"/>
      <c r="CD31" s="132"/>
      <c r="CE31" s="133"/>
      <c r="CF31" s="133"/>
      <c r="CG31" s="133"/>
      <c r="CH31" s="133"/>
      <c r="CI31" s="133"/>
      <c r="CJ31" s="133"/>
      <c r="CK31" s="133"/>
      <c r="CL31" s="133"/>
      <c r="CM31" s="132"/>
      <c r="CN31" s="133"/>
      <c r="CO31" s="133"/>
      <c r="CP31" s="133"/>
      <c r="CQ31" s="133"/>
      <c r="CR31" s="133"/>
      <c r="CS31" s="133"/>
      <c r="CT31" s="133"/>
      <c r="CU31" s="133"/>
      <c r="CV31" s="36"/>
    </row>
    <row r="32" spans="1:100" ht="12" customHeight="1" x14ac:dyDescent="0.3">
      <c r="A32" s="116" t="s">
        <v>405</v>
      </c>
      <c r="B32" s="116"/>
      <c r="C32" s="116"/>
      <c r="D32" s="116"/>
      <c r="E32" s="116"/>
      <c r="F32" s="116"/>
      <c r="G32" s="116"/>
      <c r="H32" s="116"/>
      <c r="I32" s="117"/>
      <c r="J32" s="107"/>
      <c r="K32" s="108"/>
      <c r="L32" s="108"/>
      <c r="M32" s="108"/>
      <c r="N32" s="108"/>
      <c r="O32" s="108"/>
      <c r="P32" s="108"/>
      <c r="Q32" s="108"/>
      <c r="R32" s="108"/>
      <c r="S32" s="107">
        <v>1.7</v>
      </c>
      <c r="T32" s="108"/>
      <c r="U32" s="108"/>
      <c r="V32" s="108"/>
      <c r="W32" s="108"/>
      <c r="X32" s="108"/>
      <c r="Y32" s="108"/>
      <c r="Z32" s="108"/>
      <c r="AA32" s="108"/>
      <c r="AB32" s="107"/>
      <c r="AC32" s="108"/>
      <c r="AD32" s="108"/>
      <c r="AE32" s="108"/>
      <c r="AF32" s="108"/>
      <c r="AG32" s="108"/>
      <c r="AH32" s="108"/>
      <c r="AI32" s="108"/>
      <c r="AJ32" s="108"/>
      <c r="AK32" s="107"/>
      <c r="AL32" s="108"/>
      <c r="AM32" s="108"/>
      <c r="AN32" s="108"/>
      <c r="AO32" s="108"/>
      <c r="AP32" s="108"/>
      <c r="AQ32" s="108"/>
      <c r="AR32" s="108"/>
      <c r="AS32" s="108"/>
      <c r="AT32" s="107">
        <v>1.4</v>
      </c>
      <c r="AU32" s="108"/>
      <c r="AV32" s="108"/>
      <c r="AW32" s="108"/>
      <c r="AX32" s="108"/>
      <c r="AY32" s="108"/>
      <c r="AZ32" s="108"/>
      <c r="BA32" s="108"/>
      <c r="BB32" s="108"/>
      <c r="BC32" s="107"/>
      <c r="BD32" s="108"/>
      <c r="BE32" s="108"/>
      <c r="BF32" s="108"/>
      <c r="BG32" s="108"/>
      <c r="BH32" s="108"/>
      <c r="BI32" s="108"/>
      <c r="BJ32" s="108"/>
      <c r="BK32" s="108"/>
      <c r="BL32" s="107"/>
      <c r="BM32" s="108"/>
      <c r="BN32" s="108"/>
      <c r="BO32" s="108"/>
      <c r="BP32" s="108"/>
      <c r="BQ32" s="108"/>
      <c r="BR32" s="108"/>
      <c r="BS32" s="108"/>
      <c r="BT32" s="108"/>
      <c r="BU32" s="107"/>
      <c r="BV32" s="108"/>
      <c r="BW32" s="108"/>
      <c r="BX32" s="108"/>
      <c r="BY32" s="108"/>
      <c r="BZ32" s="108"/>
      <c r="CA32" s="108"/>
      <c r="CB32" s="108"/>
      <c r="CC32" s="108"/>
      <c r="CD32" s="107"/>
      <c r="CE32" s="108"/>
      <c r="CF32" s="108"/>
      <c r="CG32" s="108"/>
      <c r="CH32" s="108"/>
      <c r="CI32" s="108"/>
      <c r="CJ32" s="108"/>
      <c r="CK32" s="108"/>
      <c r="CL32" s="108"/>
      <c r="CM32" s="107"/>
      <c r="CN32" s="108"/>
      <c r="CO32" s="108"/>
      <c r="CP32" s="108"/>
      <c r="CQ32" s="108"/>
      <c r="CR32" s="108"/>
      <c r="CS32" s="108"/>
      <c r="CT32" s="108"/>
      <c r="CU32" s="109"/>
      <c r="CV32" s="36"/>
    </row>
    <row r="33" spans="1:100" ht="12" customHeight="1" x14ac:dyDescent="0.3">
      <c r="A33" s="116" t="s">
        <v>163</v>
      </c>
      <c r="B33" s="116"/>
      <c r="C33" s="116"/>
      <c r="D33" s="116"/>
      <c r="E33" s="116"/>
      <c r="F33" s="116"/>
      <c r="G33" s="116"/>
      <c r="H33" s="116"/>
      <c r="I33" s="117"/>
      <c r="J33" s="148"/>
      <c r="K33" s="149"/>
      <c r="L33" s="149"/>
      <c r="M33" s="149"/>
      <c r="N33" s="149"/>
      <c r="O33" s="149"/>
      <c r="P33" s="149"/>
      <c r="Q33" s="149"/>
      <c r="R33" s="149"/>
      <c r="S33" s="148"/>
      <c r="T33" s="149"/>
      <c r="U33" s="149"/>
      <c r="V33" s="149"/>
      <c r="W33" s="149"/>
      <c r="X33" s="149"/>
      <c r="Y33" s="149"/>
      <c r="Z33" s="149"/>
      <c r="AA33" s="149"/>
      <c r="AB33" s="148"/>
      <c r="AC33" s="149"/>
      <c r="AD33" s="149"/>
      <c r="AE33" s="149"/>
      <c r="AF33" s="149"/>
      <c r="AG33" s="149"/>
      <c r="AH33" s="149"/>
      <c r="AI33" s="149"/>
      <c r="AJ33" s="149"/>
      <c r="AK33" s="148"/>
      <c r="AL33" s="149"/>
      <c r="AM33" s="149"/>
      <c r="AN33" s="149"/>
      <c r="AO33" s="149"/>
      <c r="AP33" s="149"/>
      <c r="AQ33" s="149"/>
      <c r="AR33" s="149"/>
      <c r="AS33" s="149"/>
      <c r="AT33" s="148" t="s">
        <v>5732</v>
      </c>
      <c r="AU33" s="149"/>
      <c r="AV33" s="149"/>
      <c r="AW33" s="149"/>
      <c r="AX33" s="149"/>
      <c r="AY33" s="149"/>
      <c r="AZ33" s="149"/>
      <c r="BA33" s="149"/>
      <c r="BB33" s="149"/>
      <c r="BC33" s="148"/>
      <c r="BD33" s="149"/>
      <c r="BE33" s="149"/>
      <c r="BF33" s="149"/>
      <c r="BG33" s="149"/>
      <c r="BH33" s="149"/>
      <c r="BI33" s="149"/>
      <c r="BJ33" s="149"/>
      <c r="BK33" s="149"/>
      <c r="BL33" s="148"/>
      <c r="BM33" s="149"/>
      <c r="BN33" s="149"/>
      <c r="BO33" s="149"/>
      <c r="BP33" s="149"/>
      <c r="BQ33" s="149"/>
      <c r="BR33" s="149"/>
      <c r="BS33" s="149"/>
      <c r="BT33" s="149"/>
      <c r="BU33" s="148"/>
      <c r="BV33" s="149"/>
      <c r="BW33" s="149"/>
      <c r="BX33" s="149"/>
      <c r="BY33" s="149"/>
      <c r="BZ33" s="149"/>
      <c r="CA33" s="149"/>
      <c r="CB33" s="149"/>
      <c r="CC33" s="149"/>
      <c r="CD33" s="148"/>
      <c r="CE33" s="149"/>
      <c r="CF33" s="149"/>
      <c r="CG33" s="149"/>
      <c r="CH33" s="149"/>
      <c r="CI33" s="149"/>
      <c r="CJ33" s="149"/>
      <c r="CK33" s="149"/>
      <c r="CL33" s="149"/>
      <c r="CM33" s="148"/>
      <c r="CN33" s="149"/>
      <c r="CO33" s="149"/>
      <c r="CP33" s="149"/>
      <c r="CQ33" s="149"/>
      <c r="CR33" s="149"/>
      <c r="CS33" s="149"/>
      <c r="CT33" s="149"/>
      <c r="CU33" s="160"/>
      <c r="CV33" s="36"/>
    </row>
    <row r="34" spans="1:100" ht="12" customHeight="1" x14ac:dyDescent="0.3">
      <c r="A34" s="120" t="s">
        <v>156</v>
      </c>
      <c r="B34" s="120"/>
      <c r="C34" s="120"/>
      <c r="D34" s="120"/>
      <c r="E34" s="120"/>
      <c r="F34" s="120"/>
      <c r="G34" s="120"/>
      <c r="H34" s="120"/>
      <c r="I34" s="121"/>
      <c r="J34" s="132" t="str">
        <f>IFERROR(IF(VLOOKUP(J$11,Encounter[],7,FALSE)=0,"",VLOOKUP(J$11,Encounter[],7,FALSE)),"")</f>
        <v/>
      </c>
      <c r="K34" s="133"/>
      <c r="L34" s="133"/>
      <c r="M34" s="133"/>
      <c r="N34" s="133"/>
      <c r="O34" s="133"/>
      <c r="P34" s="133"/>
      <c r="Q34" s="133"/>
      <c r="R34" s="133"/>
      <c r="S34" s="132" t="str">
        <f>IFERROR(IF(VLOOKUP(S$11,Encounter[],7,FALSE)=0,"",VLOOKUP(S$11,Encounter[],7,FALSE)),"")</f>
        <v/>
      </c>
      <c r="T34" s="133"/>
      <c r="U34" s="133"/>
      <c r="V34" s="133"/>
      <c r="W34" s="133"/>
      <c r="X34" s="133"/>
      <c r="Y34" s="133"/>
      <c r="Z34" s="133"/>
      <c r="AA34" s="133"/>
      <c r="AB34" s="132" t="str">
        <f>IFERROR(IF(VLOOKUP(AB$11,Encounter[],7,FALSE)=0,"",VLOOKUP(AB$11,Encounter[],7,FALSE)),"")</f>
        <v/>
      </c>
      <c r="AC34" s="133"/>
      <c r="AD34" s="133"/>
      <c r="AE34" s="133"/>
      <c r="AF34" s="133"/>
      <c r="AG34" s="133"/>
      <c r="AH34" s="133"/>
      <c r="AI34" s="133"/>
      <c r="AJ34" s="133"/>
      <c r="AK34" s="132" t="str">
        <f>IFERROR(IF(VLOOKUP(AK$11,Encounter[],7,FALSE)=0,"",VLOOKUP(AK$11,Encounter[],7,FALSE)),"")</f>
        <v/>
      </c>
      <c r="AL34" s="133"/>
      <c r="AM34" s="133"/>
      <c r="AN34" s="133"/>
      <c r="AO34" s="133"/>
      <c r="AP34" s="133"/>
      <c r="AQ34" s="133"/>
      <c r="AR34" s="133"/>
      <c r="AS34" s="133"/>
      <c r="AT34" s="132" t="str">
        <f>IFERROR(IF(VLOOKUP(AT$11,Encounter[],7,FALSE)=0,"",VLOOKUP(AT$11,Encounter[],7,FALSE)),"")</f>
        <v/>
      </c>
      <c r="AU34" s="133"/>
      <c r="AV34" s="133"/>
      <c r="AW34" s="133"/>
      <c r="AX34" s="133"/>
      <c r="AY34" s="133"/>
      <c r="AZ34" s="133"/>
      <c r="BA34" s="133"/>
      <c r="BB34" s="133"/>
      <c r="BC34" s="132" t="str">
        <f>IFERROR(IF(VLOOKUP(BC$11,Encounter[],7,FALSE)=0,"",VLOOKUP(BC$11,Encounter[],7,FALSE)),"")</f>
        <v/>
      </c>
      <c r="BD34" s="133"/>
      <c r="BE34" s="133"/>
      <c r="BF34" s="133"/>
      <c r="BG34" s="133"/>
      <c r="BH34" s="133"/>
      <c r="BI34" s="133"/>
      <c r="BJ34" s="133"/>
      <c r="BK34" s="133"/>
      <c r="BL34" s="132" t="str">
        <f>IFERROR(IF(VLOOKUP(BL$11,Encounter[],7,FALSE)=0,"",VLOOKUP(BL$11,Encounter[],7,FALSE)),"")</f>
        <v/>
      </c>
      <c r="BM34" s="133"/>
      <c r="BN34" s="133"/>
      <c r="BO34" s="133"/>
      <c r="BP34" s="133"/>
      <c r="BQ34" s="133"/>
      <c r="BR34" s="133"/>
      <c r="BS34" s="133"/>
      <c r="BT34" s="133"/>
      <c r="BU34" s="132" t="str">
        <f>IFERROR(IF(VLOOKUP(BU$11,Encounter[],7,FALSE)=0,"",VLOOKUP(BU$11,Encounter[],7,FALSE)),"")</f>
        <v/>
      </c>
      <c r="BV34" s="133"/>
      <c r="BW34" s="133"/>
      <c r="BX34" s="133"/>
      <c r="BY34" s="133"/>
      <c r="BZ34" s="133"/>
      <c r="CA34" s="133"/>
      <c r="CB34" s="133"/>
      <c r="CC34" s="133"/>
      <c r="CD34" s="132" t="str">
        <f>IFERROR(IF(VLOOKUP(CD$11,Encounter[],7,FALSE)=0,"",VLOOKUP(CD$11,Encounter[],7,FALSE)),"")</f>
        <v/>
      </c>
      <c r="CE34" s="133"/>
      <c r="CF34" s="133"/>
      <c r="CG34" s="133"/>
      <c r="CH34" s="133"/>
      <c r="CI34" s="133"/>
      <c r="CJ34" s="133"/>
      <c r="CK34" s="133"/>
      <c r="CL34" s="133"/>
      <c r="CM34" s="132" t="str">
        <f>IFERROR(IF(VLOOKUP(CM$11,Encounter[],7,FALSE)=0,"",VLOOKUP(CM$11,Encounter[],7,FALSE)),"")</f>
        <v/>
      </c>
      <c r="CN34" s="133"/>
      <c r="CO34" s="133"/>
      <c r="CP34" s="133"/>
      <c r="CQ34" s="133"/>
      <c r="CR34" s="133"/>
      <c r="CS34" s="133"/>
      <c r="CT34" s="133"/>
      <c r="CU34" s="158"/>
      <c r="CV34" s="36"/>
    </row>
    <row r="35" spans="1:100" ht="12" customHeight="1" x14ac:dyDescent="0.3">
      <c r="A35" s="120"/>
      <c r="B35" s="120"/>
      <c r="C35" s="120"/>
      <c r="D35" s="120"/>
      <c r="E35" s="120"/>
      <c r="F35" s="120"/>
      <c r="G35" s="120"/>
      <c r="H35" s="120"/>
      <c r="I35" s="121"/>
      <c r="J35" s="132"/>
      <c r="K35" s="133"/>
      <c r="L35" s="133"/>
      <c r="M35" s="133"/>
      <c r="N35" s="133"/>
      <c r="O35" s="133"/>
      <c r="P35" s="133"/>
      <c r="Q35" s="133"/>
      <c r="R35" s="133"/>
      <c r="S35" s="132"/>
      <c r="T35" s="133"/>
      <c r="U35" s="133"/>
      <c r="V35" s="133"/>
      <c r="W35" s="133"/>
      <c r="X35" s="133"/>
      <c r="Y35" s="133"/>
      <c r="Z35" s="133"/>
      <c r="AA35" s="133"/>
      <c r="AB35" s="132"/>
      <c r="AC35" s="133"/>
      <c r="AD35" s="133"/>
      <c r="AE35" s="133"/>
      <c r="AF35" s="133"/>
      <c r="AG35" s="133"/>
      <c r="AH35" s="133"/>
      <c r="AI35" s="133"/>
      <c r="AJ35" s="133"/>
      <c r="AK35" s="132"/>
      <c r="AL35" s="133"/>
      <c r="AM35" s="133"/>
      <c r="AN35" s="133"/>
      <c r="AO35" s="133"/>
      <c r="AP35" s="133"/>
      <c r="AQ35" s="133"/>
      <c r="AR35" s="133"/>
      <c r="AS35" s="133"/>
      <c r="AT35" s="132"/>
      <c r="AU35" s="133"/>
      <c r="AV35" s="133"/>
      <c r="AW35" s="133"/>
      <c r="AX35" s="133"/>
      <c r="AY35" s="133"/>
      <c r="AZ35" s="133"/>
      <c r="BA35" s="133"/>
      <c r="BB35" s="133"/>
      <c r="BC35" s="132"/>
      <c r="BD35" s="133"/>
      <c r="BE35" s="133"/>
      <c r="BF35" s="133"/>
      <c r="BG35" s="133"/>
      <c r="BH35" s="133"/>
      <c r="BI35" s="133"/>
      <c r="BJ35" s="133"/>
      <c r="BK35" s="133"/>
      <c r="BL35" s="132"/>
      <c r="BM35" s="133"/>
      <c r="BN35" s="133"/>
      <c r="BO35" s="133"/>
      <c r="BP35" s="133"/>
      <c r="BQ35" s="133"/>
      <c r="BR35" s="133"/>
      <c r="BS35" s="133"/>
      <c r="BT35" s="133"/>
      <c r="BU35" s="132"/>
      <c r="BV35" s="133"/>
      <c r="BW35" s="133"/>
      <c r="BX35" s="133"/>
      <c r="BY35" s="133"/>
      <c r="BZ35" s="133"/>
      <c r="CA35" s="133"/>
      <c r="CB35" s="133"/>
      <c r="CC35" s="133"/>
      <c r="CD35" s="132"/>
      <c r="CE35" s="133"/>
      <c r="CF35" s="133"/>
      <c r="CG35" s="133"/>
      <c r="CH35" s="133"/>
      <c r="CI35" s="133"/>
      <c r="CJ35" s="133"/>
      <c r="CK35" s="133"/>
      <c r="CL35" s="133"/>
      <c r="CM35" s="132"/>
      <c r="CN35" s="133"/>
      <c r="CO35" s="133"/>
      <c r="CP35" s="133"/>
      <c r="CQ35" s="133"/>
      <c r="CR35" s="133"/>
      <c r="CS35" s="133"/>
      <c r="CT35" s="133"/>
      <c r="CU35" s="158"/>
      <c r="CV35" s="36"/>
    </row>
    <row r="36" spans="1:100" ht="12" customHeight="1" x14ac:dyDescent="0.3">
      <c r="A36" s="120" t="s">
        <v>406</v>
      </c>
      <c r="B36" s="120"/>
      <c r="C36" s="120"/>
      <c r="D36" s="120"/>
      <c r="E36" s="120"/>
      <c r="F36" s="120"/>
      <c r="G36" s="120"/>
      <c r="H36" s="120"/>
      <c r="I36" s="121"/>
      <c r="J36" s="142" t="str">
        <f>IFERROR(VLOOKUP(J34,Conditions[],2,FALSE),"")</f>
        <v/>
      </c>
      <c r="K36" s="143"/>
      <c r="L36" s="143"/>
      <c r="M36" s="143"/>
      <c r="N36" s="143"/>
      <c r="O36" s="143"/>
      <c r="P36" s="143"/>
      <c r="Q36" s="143"/>
      <c r="R36" s="143"/>
      <c r="S36" s="142" t="str">
        <f>IFERROR(VLOOKUP(S34,Conditions[],2,FALSE),"")</f>
        <v/>
      </c>
      <c r="T36" s="143"/>
      <c r="U36" s="143"/>
      <c r="V36" s="143"/>
      <c r="W36" s="143"/>
      <c r="X36" s="143"/>
      <c r="Y36" s="143"/>
      <c r="Z36" s="143"/>
      <c r="AA36" s="143"/>
      <c r="AB36" s="142" t="str">
        <f>IFERROR(VLOOKUP(AB34,Conditions[],2,FALSE),"")</f>
        <v/>
      </c>
      <c r="AC36" s="143"/>
      <c r="AD36" s="143"/>
      <c r="AE36" s="143"/>
      <c r="AF36" s="143"/>
      <c r="AG36" s="143"/>
      <c r="AH36" s="143"/>
      <c r="AI36" s="143"/>
      <c r="AJ36" s="143"/>
      <c r="AK36" s="142" t="str">
        <f>IFERROR(VLOOKUP(AK34,Conditions[],2,FALSE),"")</f>
        <v/>
      </c>
      <c r="AL36" s="143"/>
      <c r="AM36" s="143"/>
      <c r="AN36" s="143"/>
      <c r="AO36" s="143"/>
      <c r="AP36" s="143"/>
      <c r="AQ36" s="143"/>
      <c r="AR36" s="143"/>
      <c r="AS36" s="143"/>
      <c r="AT36" s="142" t="str">
        <f>IFERROR(VLOOKUP(AT34,Conditions[],2,FALSE),"")</f>
        <v/>
      </c>
      <c r="AU36" s="143"/>
      <c r="AV36" s="143"/>
      <c r="AW36" s="143"/>
      <c r="AX36" s="143"/>
      <c r="AY36" s="143"/>
      <c r="AZ36" s="143"/>
      <c r="BA36" s="143"/>
      <c r="BB36" s="143"/>
      <c r="BC36" s="142" t="str">
        <f>IFERROR(VLOOKUP(BC34,Conditions[],2,FALSE),"")</f>
        <v/>
      </c>
      <c r="BD36" s="143"/>
      <c r="BE36" s="143"/>
      <c r="BF36" s="143"/>
      <c r="BG36" s="143"/>
      <c r="BH36" s="143"/>
      <c r="BI36" s="143"/>
      <c r="BJ36" s="143"/>
      <c r="BK36" s="143"/>
      <c r="BL36" s="142" t="str">
        <f>IFERROR(VLOOKUP(BL34,Conditions[],2,FALSE),"")</f>
        <v/>
      </c>
      <c r="BM36" s="143"/>
      <c r="BN36" s="143"/>
      <c r="BO36" s="143"/>
      <c r="BP36" s="143"/>
      <c r="BQ36" s="143"/>
      <c r="BR36" s="143"/>
      <c r="BS36" s="143"/>
      <c r="BT36" s="143"/>
      <c r="BU36" s="142" t="str">
        <f>IFERROR(VLOOKUP(BU34,Conditions[],2,FALSE),"")</f>
        <v/>
      </c>
      <c r="BV36" s="143"/>
      <c r="BW36" s="143"/>
      <c r="BX36" s="143"/>
      <c r="BY36" s="143"/>
      <c r="BZ36" s="143"/>
      <c r="CA36" s="143"/>
      <c r="CB36" s="143"/>
      <c r="CC36" s="143"/>
      <c r="CD36" s="142" t="str">
        <f>IFERROR(VLOOKUP(CD34,Conditions[],2,FALSE),"")</f>
        <v/>
      </c>
      <c r="CE36" s="143"/>
      <c r="CF36" s="143"/>
      <c r="CG36" s="143"/>
      <c r="CH36" s="143"/>
      <c r="CI36" s="143"/>
      <c r="CJ36" s="143"/>
      <c r="CK36" s="143"/>
      <c r="CL36" s="143"/>
      <c r="CM36" s="142" t="str">
        <f>IFERROR(VLOOKUP(CM34,Conditions[],2,FALSE),"")</f>
        <v/>
      </c>
      <c r="CN36" s="143"/>
      <c r="CO36" s="143"/>
      <c r="CP36" s="143"/>
      <c r="CQ36" s="143"/>
      <c r="CR36" s="143"/>
      <c r="CS36" s="143"/>
      <c r="CT36" s="143"/>
      <c r="CU36" s="164"/>
      <c r="CV36" s="36"/>
    </row>
    <row r="37" spans="1:100" ht="12" customHeight="1" x14ac:dyDescent="0.3">
      <c r="A37" s="120"/>
      <c r="B37" s="120"/>
      <c r="C37" s="120"/>
      <c r="D37" s="120"/>
      <c r="E37" s="120"/>
      <c r="F37" s="120"/>
      <c r="G37" s="120"/>
      <c r="H37" s="120"/>
      <c r="I37" s="121"/>
      <c r="J37" s="142"/>
      <c r="K37" s="143"/>
      <c r="L37" s="143"/>
      <c r="M37" s="143"/>
      <c r="N37" s="143"/>
      <c r="O37" s="143"/>
      <c r="P37" s="143"/>
      <c r="Q37" s="143"/>
      <c r="R37" s="143"/>
      <c r="S37" s="142"/>
      <c r="T37" s="143"/>
      <c r="U37" s="143"/>
      <c r="V37" s="143"/>
      <c r="W37" s="143"/>
      <c r="X37" s="143"/>
      <c r="Y37" s="143"/>
      <c r="Z37" s="143"/>
      <c r="AA37" s="143"/>
      <c r="AB37" s="142"/>
      <c r="AC37" s="143"/>
      <c r="AD37" s="143"/>
      <c r="AE37" s="143"/>
      <c r="AF37" s="143"/>
      <c r="AG37" s="143"/>
      <c r="AH37" s="143"/>
      <c r="AI37" s="143"/>
      <c r="AJ37" s="143"/>
      <c r="AK37" s="142"/>
      <c r="AL37" s="143"/>
      <c r="AM37" s="143"/>
      <c r="AN37" s="143"/>
      <c r="AO37" s="143"/>
      <c r="AP37" s="143"/>
      <c r="AQ37" s="143"/>
      <c r="AR37" s="143"/>
      <c r="AS37" s="143"/>
      <c r="AT37" s="142"/>
      <c r="AU37" s="143"/>
      <c r="AV37" s="143"/>
      <c r="AW37" s="143"/>
      <c r="AX37" s="143"/>
      <c r="AY37" s="143"/>
      <c r="AZ37" s="143"/>
      <c r="BA37" s="143"/>
      <c r="BB37" s="143"/>
      <c r="BC37" s="142"/>
      <c r="BD37" s="143"/>
      <c r="BE37" s="143"/>
      <c r="BF37" s="143"/>
      <c r="BG37" s="143"/>
      <c r="BH37" s="143"/>
      <c r="BI37" s="143"/>
      <c r="BJ37" s="143"/>
      <c r="BK37" s="143"/>
      <c r="BL37" s="142"/>
      <c r="BM37" s="143"/>
      <c r="BN37" s="143"/>
      <c r="BO37" s="143"/>
      <c r="BP37" s="143"/>
      <c r="BQ37" s="143"/>
      <c r="BR37" s="143"/>
      <c r="BS37" s="143"/>
      <c r="BT37" s="143"/>
      <c r="BU37" s="142"/>
      <c r="BV37" s="143"/>
      <c r="BW37" s="143"/>
      <c r="BX37" s="143"/>
      <c r="BY37" s="143"/>
      <c r="BZ37" s="143"/>
      <c r="CA37" s="143"/>
      <c r="CB37" s="143"/>
      <c r="CC37" s="143"/>
      <c r="CD37" s="142"/>
      <c r="CE37" s="143"/>
      <c r="CF37" s="143"/>
      <c r="CG37" s="143"/>
      <c r="CH37" s="143"/>
      <c r="CI37" s="143"/>
      <c r="CJ37" s="143"/>
      <c r="CK37" s="143"/>
      <c r="CL37" s="143"/>
      <c r="CM37" s="142"/>
      <c r="CN37" s="143"/>
      <c r="CO37" s="143"/>
      <c r="CP37" s="143"/>
      <c r="CQ37" s="143"/>
      <c r="CR37" s="143"/>
      <c r="CS37" s="143"/>
      <c r="CT37" s="143"/>
      <c r="CU37" s="164"/>
      <c r="CV37" s="36"/>
    </row>
    <row r="38" spans="1:100" ht="12" customHeight="1" x14ac:dyDescent="0.3">
      <c r="A38" s="120"/>
      <c r="B38" s="120"/>
      <c r="C38" s="120"/>
      <c r="D38" s="120"/>
      <c r="E38" s="120"/>
      <c r="F38" s="120"/>
      <c r="G38" s="120"/>
      <c r="H38" s="120"/>
      <c r="I38" s="121"/>
      <c r="J38" s="142"/>
      <c r="K38" s="143"/>
      <c r="L38" s="143"/>
      <c r="M38" s="143"/>
      <c r="N38" s="143"/>
      <c r="O38" s="143"/>
      <c r="P38" s="143"/>
      <c r="Q38" s="143"/>
      <c r="R38" s="143"/>
      <c r="S38" s="142"/>
      <c r="T38" s="143"/>
      <c r="U38" s="143"/>
      <c r="V38" s="143"/>
      <c r="W38" s="143"/>
      <c r="X38" s="143"/>
      <c r="Y38" s="143"/>
      <c r="Z38" s="143"/>
      <c r="AA38" s="143"/>
      <c r="AB38" s="142"/>
      <c r="AC38" s="143"/>
      <c r="AD38" s="143"/>
      <c r="AE38" s="143"/>
      <c r="AF38" s="143"/>
      <c r="AG38" s="143"/>
      <c r="AH38" s="143"/>
      <c r="AI38" s="143"/>
      <c r="AJ38" s="143"/>
      <c r="AK38" s="142"/>
      <c r="AL38" s="143"/>
      <c r="AM38" s="143"/>
      <c r="AN38" s="143"/>
      <c r="AO38" s="143"/>
      <c r="AP38" s="143"/>
      <c r="AQ38" s="143"/>
      <c r="AR38" s="143"/>
      <c r="AS38" s="143"/>
      <c r="AT38" s="142"/>
      <c r="AU38" s="143"/>
      <c r="AV38" s="143"/>
      <c r="AW38" s="143"/>
      <c r="AX38" s="143"/>
      <c r="AY38" s="143"/>
      <c r="AZ38" s="143"/>
      <c r="BA38" s="143"/>
      <c r="BB38" s="143"/>
      <c r="BC38" s="142"/>
      <c r="BD38" s="143"/>
      <c r="BE38" s="143"/>
      <c r="BF38" s="143"/>
      <c r="BG38" s="143"/>
      <c r="BH38" s="143"/>
      <c r="BI38" s="143"/>
      <c r="BJ38" s="143"/>
      <c r="BK38" s="143"/>
      <c r="BL38" s="142"/>
      <c r="BM38" s="143"/>
      <c r="BN38" s="143"/>
      <c r="BO38" s="143"/>
      <c r="BP38" s="143"/>
      <c r="BQ38" s="143"/>
      <c r="BR38" s="143"/>
      <c r="BS38" s="143"/>
      <c r="BT38" s="143"/>
      <c r="BU38" s="142"/>
      <c r="BV38" s="143"/>
      <c r="BW38" s="143"/>
      <c r="BX38" s="143"/>
      <c r="BY38" s="143"/>
      <c r="BZ38" s="143"/>
      <c r="CA38" s="143"/>
      <c r="CB38" s="143"/>
      <c r="CC38" s="143"/>
      <c r="CD38" s="142"/>
      <c r="CE38" s="143"/>
      <c r="CF38" s="143"/>
      <c r="CG38" s="143"/>
      <c r="CH38" s="143"/>
      <c r="CI38" s="143"/>
      <c r="CJ38" s="143"/>
      <c r="CK38" s="143"/>
      <c r="CL38" s="143"/>
      <c r="CM38" s="142"/>
      <c r="CN38" s="143"/>
      <c r="CO38" s="143"/>
      <c r="CP38" s="143"/>
      <c r="CQ38" s="143"/>
      <c r="CR38" s="143"/>
      <c r="CS38" s="143"/>
      <c r="CT38" s="143"/>
      <c r="CU38" s="164"/>
      <c r="CV38" s="36"/>
    </row>
    <row r="39" spans="1:100" ht="12" customHeight="1" x14ac:dyDescent="0.3">
      <c r="A39" s="120"/>
      <c r="B39" s="120"/>
      <c r="C39" s="120"/>
      <c r="D39" s="120"/>
      <c r="E39" s="120"/>
      <c r="F39" s="120"/>
      <c r="G39" s="120"/>
      <c r="H39" s="120"/>
      <c r="I39" s="121"/>
      <c r="J39" s="142"/>
      <c r="K39" s="143"/>
      <c r="L39" s="143"/>
      <c r="M39" s="143"/>
      <c r="N39" s="143"/>
      <c r="O39" s="143"/>
      <c r="P39" s="143"/>
      <c r="Q39" s="143"/>
      <c r="R39" s="143"/>
      <c r="S39" s="142"/>
      <c r="T39" s="143"/>
      <c r="U39" s="143"/>
      <c r="V39" s="143"/>
      <c r="W39" s="143"/>
      <c r="X39" s="143"/>
      <c r="Y39" s="143"/>
      <c r="Z39" s="143"/>
      <c r="AA39" s="143"/>
      <c r="AB39" s="142"/>
      <c r="AC39" s="143"/>
      <c r="AD39" s="143"/>
      <c r="AE39" s="143"/>
      <c r="AF39" s="143"/>
      <c r="AG39" s="143"/>
      <c r="AH39" s="143"/>
      <c r="AI39" s="143"/>
      <c r="AJ39" s="143"/>
      <c r="AK39" s="142"/>
      <c r="AL39" s="143"/>
      <c r="AM39" s="143"/>
      <c r="AN39" s="143"/>
      <c r="AO39" s="143"/>
      <c r="AP39" s="143"/>
      <c r="AQ39" s="143"/>
      <c r="AR39" s="143"/>
      <c r="AS39" s="143"/>
      <c r="AT39" s="142"/>
      <c r="AU39" s="143"/>
      <c r="AV39" s="143"/>
      <c r="AW39" s="143"/>
      <c r="AX39" s="143"/>
      <c r="AY39" s="143"/>
      <c r="AZ39" s="143"/>
      <c r="BA39" s="143"/>
      <c r="BB39" s="143"/>
      <c r="BC39" s="142"/>
      <c r="BD39" s="143"/>
      <c r="BE39" s="143"/>
      <c r="BF39" s="143"/>
      <c r="BG39" s="143"/>
      <c r="BH39" s="143"/>
      <c r="BI39" s="143"/>
      <c r="BJ39" s="143"/>
      <c r="BK39" s="143"/>
      <c r="BL39" s="142"/>
      <c r="BM39" s="143"/>
      <c r="BN39" s="143"/>
      <c r="BO39" s="143"/>
      <c r="BP39" s="143"/>
      <c r="BQ39" s="143"/>
      <c r="BR39" s="143"/>
      <c r="BS39" s="143"/>
      <c r="BT39" s="143"/>
      <c r="BU39" s="142"/>
      <c r="BV39" s="143"/>
      <c r="BW39" s="143"/>
      <c r="BX39" s="143"/>
      <c r="BY39" s="143"/>
      <c r="BZ39" s="143"/>
      <c r="CA39" s="143"/>
      <c r="CB39" s="143"/>
      <c r="CC39" s="143"/>
      <c r="CD39" s="142"/>
      <c r="CE39" s="143"/>
      <c r="CF39" s="143"/>
      <c r="CG39" s="143"/>
      <c r="CH39" s="143"/>
      <c r="CI39" s="143"/>
      <c r="CJ39" s="143"/>
      <c r="CK39" s="143"/>
      <c r="CL39" s="143"/>
      <c r="CM39" s="142"/>
      <c r="CN39" s="143"/>
      <c r="CO39" s="143"/>
      <c r="CP39" s="143"/>
      <c r="CQ39" s="143"/>
      <c r="CR39" s="143"/>
      <c r="CS39" s="143"/>
      <c r="CT39" s="143"/>
      <c r="CU39" s="164"/>
      <c r="CV39" s="36"/>
    </row>
    <row r="40" spans="1:100" ht="12" customHeight="1" x14ac:dyDescent="0.3">
      <c r="A40" s="120"/>
      <c r="B40" s="120"/>
      <c r="C40" s="120"/>
      <c r="D40" s="120"/>
      <c r="E40" s="120"/>
      <c r="F40" s="120"/>
      <c r="G40" s="120"/>
      <c r="H40" s="120"/>
      <c r="I40" s="121"/>
      <c r="J40" s="142"/>
      <c r="K40" s="143"/>
      <c r="L40" s="143"/>
      <c r="M40" s="143"/>
      <c r="N40" s="143"/>
      <c r="O40" s="143"/>
      <c r="P40" s="143"/>
      <c r="Q40" s="143"/>
      <c r="R40" s="143"/>
      <c r="S40" s="142"/>
      <c r="T40" s="143"/>
      <c r="U40" s="143"/>
      <c r="V40" s="143"/>
      <c r="W40" s="143"/>
      <c r="X40" s="143"/>
      <c r="Y40" s="143"/>
      <c r="Z40" s="143"/>
      <c r="AA40" s="143"/>
      <c r="AB40" s="142"/>
      <c r="AC40" s="143"/>
      <c r="AD40" s="143"/>
      <c r="AE40" s="143"/>
      <c r="AF40" s="143"/>
      <c r="AG40" s="143"/>
      <c r="AH40" s="143"/>
      <c r="AI40" s="143"/>
      <c r="AJ40" s="143"/>
      <c r="AK40" s="142"/>
      <c r="AL40" s="143"/>
      <c r="AM40" s="143"/>
      <c r="AN40" s="143"/>
      <c r="AO40" s="143"/>
      <c r="AP40" s="143"/>
      <c r="AQ40" s="143"/>
      <c r="AR40" s="143"/>
      <c r="AS40" s="143"/>
      <c r="AT40" s="142"/>
      <c r="AU40" s="143"/>
      <c r="AV40" s="143"/>
      <c r="AW40" s="143"/>
      <c r="AX40" s="143"/>
      <c r="AY40" s="143"/>
      <c r="AZ40" s="143"/>
      <c r="BA40" s="143"/>
      <c r="BB40" s="143"/>
      <c r="BC40" s="142"/>
      <c r="BD40" s="143"/>
      <c r="BE40" s="143"/>
      <c r="BF40" s="143"/>
      <c r="BG40" s="143"/>
      <c r="BH40" s="143"/>
      <c r="BI40" s="143"/>
      <c r="BJ40" s="143"/>
      <c r="BK40" s="143"/>
      <c r="BL40" s="142"/>
      <c r="BM40" s="143"/>
      <c r="BN40" s="143"/>
      <c r="BO40" s="143"/>
      <c r="BP40" s="143"/>
      <c r="BQ40" s="143"/>
      <c r="BR40" s="143"/>
      <c r="BS40" s="143"/>
      <c r="BT40" s="143"/>
      <c r="BU40" s="142"/>
      <c r="BV40" s="143"/>
      <c r="BW40" s="143"/>
      <c r="BX40" s="143"/>
      <c r="BY40" s="143"/>
      <c r="BZ40" s="143"/>
      <c r="CA40" s="143"/>
      <c r="CB40" s="143"/>
      <c r="CC40" s="143"/>
      <c r="CD40" s="142"/>
      <c r="CE40" s="143"/>
      <c r="CF40" s="143"/>
      <c r="CG40" s="143"/>
      <c r="CH40" s="143"/>
      <c r="CI40" s="143"/>
      <c r="CJ40" s="143"/>
      <c r="CK40" s="143"/>
      <c r="CL40" s="143"/>
      <c r="CM40" s="142"/>
      <c r="CN40" s="143"/>
      <c r="CO40" s="143"/>
      <c r="CP40" s="143"/>
      <c r="CQ40" s="143"/>
      <c r="CR40" s="143"/>
      <c r="CS40" s="143"/>
      <c r="CT40" s="143"/>
      <c r="CU40" s="164"/>
      <c r="CV40" s="36"/>
    </row>
    <row r="41" spans="1:100" ht="12" customHeight="1" x14ac:dyDescent="0.3">
      <c r="A41" s="120"/>
      <c r="B41" s="120"/>
      <c r="C41" s="120"/>
      <c r="D41" s="120"/>
      <c r="E41" s="120"/>
      <c r="F41" s="120"/>
      <c r="G41" s="120"/>
      <c r="H41" s="120"/>
      <c r="I41" s="121"/>
      <c r="J41" s="142"/>
      <c r="K41" s="143"/>
      <c r="L41" s="143"/>
      <c r="M41" s="143"/>
      <c r="N41" s="143"/>
      <c r="O41" s="143"/>
      <c r="P41" s="143"/>
      <c r="Q41" s="143"/>
      <c r="R41" s="143"/>
      <c r="S41" s="142"/>
      <c r="T41" s="143"/>
      <c r="U41" s="143"/>
      <c r="V41" s="143"/>
      <c r="W41" s="143"/>
      <c r="X41" s="143"/>
      <c r="Y41" s="143"/>
      <c r="Z41" s="143"/>
      <c r="AA41" s="143"/>
      <c r="AB41" s="142"/>
      <c r="AC41" s="143"/>
      <c r="AD41" s="143"/>
      <c r="AE41" s="143"/>
      <c r="AF41" s="143"/>
      <c r="AG41" s="143"/>
      <c r="AH41" s="143"/>
      <c r="AI41" s="143"/>
      <c r="AJ41" s="143"/>
      <c r="AK41" s="142"/>
      <c r="AL41" s="143"/>
      <c r="AM41" s="143"/>
      <c r="AN41" s="143"/>
      <c r="AO41" s="143"/>
      <c r="AP41" s="143"/>
      <c r="AQ41" s="143"/>
      <c r="AR41" s="143"/>
      <c r="AS41" s="143"/>
      <c r="AT41" s="142"/>
      <c r="AU41" s="143"/>
      <c r="AV41" s="143"/>
      <c r="AW41" s="143"/>
      <c r="AX41" s="143"/>
      <c r="AY41" s="143"/>
      <c r="AZ41" s="143"/>
      <c r="BA41" s="143"/>
      <c r="BB41" s="143"/>
      <c r="BC41" s="142"/>
      <c r="BD41" s="143"/>
      <c r="BE41" s="143"/>
      <c r="BF41" s="143"/>
      <c r="BG41" s="143"/>
      <c r="BH41" s="143"/>
      <c r="BI41" s="143"/>
      <c r="BJ41" s="143"/>
      <c r="BK41" s="143"/>
      <c r="BL41" s="142"/>
      <c r="BM41" s="143"/>
      <c r="BN41" s="143"/>
      <c r="BO41" s="143"/>
      <c r="BP41" s="143"/>
      <c r="BQ41" s="143"/>
      <c r="BR41" s="143"/>
      <c r="BS41" s="143"/>
      <c r="BT41" s="143"/>
      <c r="BU41" s="142"/>
      <c r="BV41" s="143"/>
      <c r="BW41" s="143"/>
      <c r="BX41" s="143"/>
      <c r="BY41" s="143"/>
      <c r="BZ41" s="143"/>
      <c r="CA41" s="143"/>
      <c r="CB41" s="143"/>
      <c r="CC41" s="143"/>
      <c r="CD41" s="142"/>
      <c r="CE41" s="143"/>
      <c r="CF41" s="143"/>
      <c r="CG41" s="143"/>
      <c r="CH41" s="143"/>
      <c r="CI41" s="143"/>
      <c r="CJ41" s="143"/>
      <c r="CK41" s="143"/>
      <c r="CL41" s="143"/>
      <c r="CM41" s="142"/>
      <c r="CN41" s="143"/>
      <c r="CO41" s="143"/>
      <c r="CP41" s="143"/>
      <c r="CQ41" s="143"/>
      <c r="CR41" s="143"/>
      <c r="CS41" s="143"/>
      <c r="CT41" s="143"/>
      <c r="CU41" s="164"/>
      <c r="CV41" s="36"/>
    </row>
    <row r="42" spans="1:100" ht="12" customHeight="1" x14ac:dyDescent="0.3">
      <c r="A42" s="120"/>
      <c r="B42" s="120"/>
      <c r="C42" s="120"/>
      <c r="D42" s="120"/>
      <c r="E42" s="120"/>
      <c r="F42" s="120"/>
      <c r="G42" s="120"/>
      <c r="H42" s="120"/>
      <c r="I42" s="121"/>
      <c r="J42" s="142"/>
      <c r="K42" s="143"/>
      <c r="L42" s="143"/>
      <c r="M42" s="143"/>
      <c r="N42" s="143"/>
      <c r="O42" s="143"/>
      <c r="P42" s="143"/>
      <c r="Q42" s="143"/>
      <c r="R42" s="143"/>
      <c r="S42" s="142"/>
      <c r="T42" s="143"/>
      <c r="U42" s="143"/>
      <c r="V42" s="143"/>
      <c r="W42" s="143"/>
      <c r="X42" s="143"/>
      <c r="Y42" s="143"/>
      <c r="Z42" s="143"/>
      <c r="AA42" s="143"/>
      <c r="AB42" s="142"/>
      <c r="AC42" s="143"/>
      <c r="AD42" s="143"/>
      <c r="AE42" s="143"/>
      <c r="AF42" s="143"/>
      <c r="AG42" s="143"/>
      <c r="AH42" s="143"/>
      <c r="AI42" s="143"/>
      <c r="AJ42" s="143"/>
      <c r="AK42" s="142"/>
      <c r="AL42" s="143"/>
      <c r="AM42" s="143"/>
      <c r="AN42" s="143"/>
      <c r="AO42" s="143"/>
      <c r="AP42" s="143"/>
      <c r="AQ42" s="143"/>
      <c r="AR42" s="143"/>
      <c r="AS42" s="143"/>
      <c r="AT42" s="142"/>
      <c r="AU42" s="143"/>
      <c r="AV42" s="143"/>
      <c r="AW42" s="143"/>
      <c r="AX42" s="143"/>
      <c r="AY42" s="143"/>
      <c r="AZ42" s="143"/>
      <c r="BA42" s="143"/>
      <c r="BB42" s="143"/>
      <c r="BC42" s="142"/>
      <c r="BD42" s="143"/>
      <c r="BE42" s="143"/>
      <c r="BF42" s="143"/>
      <c r="BG42" s="143"/>
      <c r="BH42" s="143"/>
      <c r="BI42" s="143"/>
      <c r="BJ42" s="143"/>
      <c r="BK42" s="143"/>
      <c r="BL42" s="142"/>
      <c r="BM42" s="143"/>
      <c r="BN42" s="143"/>
      <c r="BO42" s="143"/>
      <c r="BP42" s="143"/>
      <c r="BQ42" s="143"/>
      <c r="BR42" s="143"/>
      <c r="BS42" s="143"/>
      <c r="BT42" s="143"/>
      <c r="BU42" s="142"/>
      <c r="BV42" s="143"/>
      <c r="BW42" s="143"/>
      <c r="BX42" s="143"/>
      <c r="BY42" s="143"/>
      <c r="BZ42" s="143"/>
      <c r="CA42" s="143"/>
      <c r="CB42" s="143"/>
      <c r="CC42" s="143"/>
      <c r="CD42" s="142"/>
      <c r="CE42" s="143"/>
      <c r="CF42" s="143"/>
      <c r="CG42" s="143"/>
      <c r="CH42" s="143"/>
      <c r="CI42" s="143"/>
      <c r="CJ42" s="143"/>
      <c r="CK42" s="143"/>
      <c r="CL42" s="143"/>
      <c r="CM42" s="142"/>
      <c r="CN42" s="143"/>
      <c r="CO42" s="143"/>
      <c r="CP42" s="143"/>
      <c r="CQ42" s="143"/>
      <c r="CR42" s="143"/>
      <c r="CS42" s="143"/>
      <c r="CT42" s="143"/>
      <c r="CU42" s="164"/>
      <c r="CV42" s="36"/>
    </row>
    <row r="43" spans="1:100" ht="12" customHeight="1" x14ac:dyDescent="0.3">
      <c r="A43" s="120"/>
      <c r="B43" s="120"/>
      <c r="C43" s="120"/>
      <c r="D43" s="120"/>
      <c r="E43" s="120"/>
      <c r="F43" s="120"/>
      <c r="G43" s="120"/>
      <c r="H43" s="120"/>
      <c r="I43" s="121"/>
      <c r="J43" s="142"/>
      <c r="K43" s="143"/>
      <c r="L43" s="143"/>
      <c r="M43" s="143"/>
      <c r="N43" s="143"/>
      <c r="O43" s="143"/>
      <c r="P43" s="143"/>
      <c r="Q43" s="143"/>
      <c r="R43" s="143"/>
      <c r="S43" s="142"/>
      <c r="T43" s="143"/>
      <c r="U43" s="143"/>
      <c r="V43" s="143"/>
      <c r="W43" s="143"/>
      <c r="X43" s="143"/>
      <c r="Y43" s="143"/>
      <c r="Z43" s="143"/>
      <c r="AA43" s="143"/>
      <c r="AB43" s="142"/>
      <c r="AC43" s="143"/>
      <c r="AD43" s="143"/>
      <c r="AE43" s="143"/>
      <c r="AF43" s="143"/>
      <c r="AG43" s="143"/>
      <c r="AH43" s="143"/>
      <c r="AI43" s="143"/>
      <c r="AJ43" s="143"/>
      <c r="AK43" s="142"/>
      <c r="AL43" s="143"/>
      <c r="AM43" s="143"/>
      <c r="AN43" s="143"/>
      <c r="AO43" s="143"/>
      <c r="AP43" s="143"/>
      <c r="AQ43" s="143"/>
      <c r="AR43" s="143"/>
      <c r="AS43" s="143"/>
      <c r="AT43" s="142"/>
      <c r="AU43" s="143"/>
      <c r="AV43" s="143"/>
      <c r="AW43" s="143"/>
      <c r="AX43" s="143"/>
      <c r="AY43" s="143"/>
      <c r="AZ43" s="143"/>
      <c r="BA43" s="143"/>
      <c r="BB43" s="143"/>
      <c r="BC43" s="142"/>
      <c r="BD43" s="143"/>
      <c r="BE43" s="143"/>
      <c r="BF43" s="143"/>
      <c r="BG43" s="143"/>
      <c r="BH43" s="143"/>
      <c r="BI43" s="143"/>
      <c r="BJ43" s="143"/>
      <c r="BK43" s="143"/>
      <c r="BL43" s="142"/>
      <c r="BM43" s="143"/>
      <c r="BN43" s="143"/>
      <c r="BO43" s="143"/>
      <c r="BP43" s="143"/>
      <c r="BQ43" s="143"/>
      <c r="BR43" s="143"/>
      <c r="BS43" s="143"/>
      <c r="BT43" s="143"/>
      <c r="BU43" s="142"/>
      <c r="BV43" s="143"/>
      <c r="BW43" s="143"/>
      <c r="BX43" s="143"/>
      <c r="BY43" s="143"/>
      <c r="BZ43" s="143"/>
      <c r="CA43" s="143"/>
      <c r="CB43" s="143"/>
      <c r="CC43" s="143"/>
      <c r="CD43" s="142"/>
      <c r="CE43" s="143"/>
      <c r="CF43" s="143"/>
      <c r="CG43" s="143"/>
      <c r="CH43" s="143"/>
      <c r="CI43" s="143"/>
      <c r="CJ43" s="143"/>
      <c r="CK43" s="143"/>
      <c r="CL43" s="143"/>
      <c r="CM43" s="142"/>
      <c r="CN43" s="143"/>
      <c r="CO43" s="143"/>
      <c r="CP43" s="143"/>
      <c r="CQ43" s="143"/>
      <c r="CR43" s="143"/>
      <c r="CS43" s="143"/>
      <c r="CT43" s="143"/>
      <c r="CU43" s="164"/>
      <c r="CV43" s="36"/>
    </row>
    <row r="44" spans="1:100" ht="12" customHeight="1" x14ac:dyDescent="0.3">
      <c r="A44" s="120"/>
      <c r="B44" s="120"/>
      <c r="C44" s="120"/>
      <c r="D44" s="120"/>
      <c r="E44" s="120"/>
      <c r="F44" s="120"/>
      <c r="G44" s="120"/>
      <c r="H44" s="120"/>
      <c r="I44" s="121"/>
      <c r="J44" s="142"/>
      <c r="K44" s="143"/>
      <c r="L44" s="143"/>
      <c r="M44" s="143"/>
      <c r="N44" s="143"/>
      <c r="O44" s="143"/>
      <c r="P44" s="143"/>
      <c r="Q44" s="143"/>
      <c r="R44" s="143"/>
      <c r="S44" s="142"/>
      <c r="T44" s="143"/>
      <c r="U44" s="143"/>
      <c r="V44" s="143"/>
      <c r="W44" s="143"/>
      <c r="X44" s="143"/>
      <c r="Y44" s="143"/>
      <c r="Z44" s="143"/>
      <c r="AA44" s="143"/>
      <c r="AB44" s="142"/>
      <c r="AC44" s="143"/>
      <c r="AD44" s="143"/>
      <c r="AE44" s="143"/>
      <c r="AF44" s="143"/>
      <c r="AG44" s="143"/>
      <c r="AH44" s="143"/>
      <c r="AI44" s="143"/>
      <c r="AJ44" s="143"/>
      <c r="AK44" s="142"/>
      <c r="AL44" s="143"/>
      <c r="AM44" s="143"/>
      <c r="AN44" s="143"/>
      <c r="AO44" s="143"/>
      <c r="AP44" s="143"/>
      <c r="AQ44" s="143"/>
      <c r="AR44" s="143"/>
      <c r="AS44" s="143"/>
      <c r="AT44" s="142"/>
      <c r="AU44" s="143"/>
      <c r="AV44" s="143"/>
      <c r="AW44" s="143"/>
      <c r="AX44" s="143"/>
      <c r="AY44" s="143"/>
      <c r="AZ44" s="143"/>
      <c r="BA44" s="143"/>
      <c r="BB44" s="143"/>
      <c r="BC44" s="142"/>
      <c r="BD44" s="143"/>
      <c r="BE44" s="143"/>
      <c r="BF44" s="143"/>
      <c r="BG44" s="143"/>
      <c r="BH44" s="143"/>
      <c r="BI44" s="143"/>
      <c r="BJ44" s="143"/>
      <c r="BK44" s="143"/>
      <c r="BL44" s="142"/>
      <c r="BM44" s="143"/>
      <c r="BN44" s="143"/>
      <c r="BO44" s="143"/>
      <c r="BP44" s="143"/>
      <c r="BQ44" s="143"/>
      <c r="BR44" s="143"/>
      <c r="BS44" s="143"/>
      <c r="BT44" s="143"/>
      <c r="BU44" s="142"/>
      <c r="BV44" s="143"/>
      <c r="BW44" s="143"/>
      <c r="BX44" s="143"/>
      <c r="BY44" s="143"/>
      <c r="BZ44" s="143"/>
      <c r="CA44" s="143"/>
      <c r="CB44" s="143"/>
      <c r="CC44" s="143"/>
      <c r="CD44" s="142"/>
      <c r="CE44" s="143"/>
      <c r="CF44" s="143"/>
      <c r="CG44" s="143"/>
      <c r="CH44" s="143"/>
      <c r="CI44" s="143"/>
      <c r="CJ44" s="143"/>
      <c r="CK44" s="143"/>
      <c r="CL44" s="143"/>
      <c r="CM44" s="142"/>
      <c r="CN44" s="143"/>
      <c r="CO44" s="143"/>
      <c r="CP44" s="143"/>
      <c r="CQ44" s="143"/>
      <c r="CR44" s="143"/>
      <c r="CS44" s="143"/>
      <c r="CT44" s="143"/>
      <c r="CU44" s="164"/>
      <c r="CV44" s="36"/>
    </row>
    <row r="45" spans="1:100" ht="12" customHeight="1" x14ac:dyDescent="0.3">
      <c r="A45" s="120" t="s">
        <v>407</v>
      </c>
      <c r="B45" s="120"/>
      <c r="C45" s="120"/>
      <c r="D45" s="120"/>
      <c r="E45" s="120"/>
      <c r="F45" s="120"/>
      <c r="G45" s="120"/>
      <c r="H45" s="120"/>
      <c r="I45" s="121"/>
      <c r="J45" s="150" t="str">
        <f>IFERROR(IF(VLOOKUP(J$11,Encounter[],4,FALSE)=0,"",VLOOKUP(J$11,Encounter[],4,FALSE)),"")</f>
        <v/>
      </c>
      <c r="K45" s="133"/>
      <c r="L45" s="133"/>
      <c r="M45" s="133"/>
      <c r="N45" s="133"/>
      <c r="O45" s="133"/>
      <c r="P45" s="133"/>
      <c r="Q45" s="133"/>
      <c r="R45" s="133"/>
      <c r="S45" s="150" t="str">
        <f>IFERROR(IF(VLOOKUP(S$11,Encounter[],4,FALSE)=0,"",VLOOKUP(S$11,Encounter[],4,FALSE)),"")</f>
        <v/>
      </c>
      <c r="T45" s="133"/>
      <c r="U45" s="133"/>
      <c r="V45" s="133"/>
      <c r="W45" s="133"/>
      <c r="X45" s="133"/>
      <c r="Y45" s="133"/>
      <c r="Z45" s="133"/>
      <c r="AA45" s="133"/>
      <c r="AB45" s="150" t="str">
        <f>IFERROR(IF(VLOOKUP(AB$11,Encounter[],4,FALSE)=0,"",VLOOKUP(AB$11,Encounter[],4,FALSE)),"")</f>
        <v/>
      </c>
      <c r="AC45" s="133"/>
      <c r="AD45" s="133"/>
      <c r="AE45" s="133"/>
      <c r="AF45" s="133"/>
      <c r="AG45" s="133"/>
      <c r="AH45" s="133"/>
      <c r="AI45" s="133"/>
      <c r="AJ45" s="133"/>
      <c r="AK45" s="150" t="str">
        <f>IFERROR(IF(VLOOKUP(AK$11,Encounter[],4,FALSE)=0,"",VLOOKUP(AK$11,Encounter[],4,FALSE)),"")</f>
        <v/>
      </c>
      <c r="AL45" s="133"/>
      <c r="AM45" s="133"/>
      <c r="AN45" s="133"/>
      <c r="AO45" s="133"/>
      <c r="AP45" s="133"/>
      <c r="AQ45" s="133"/>
      <c r="AR45" s="133"/>
      <c r="AS45" s="133"/>
      <c r="AT45" s="150" t="str">
        <f>IFERROR(IF(VLOOKUP(AT$11,Encounter[],4,FALSE)=0,"",VLOOKUP(AT$11,Encounter[],4,FALSE)),"")</f>
        <v/>
      </c>
      <c r="AU45" s="133"/>
      <c r="AV45" s="133"/>
      <c r="AW45" s="133"/>
      <c r="AX45" s="133"/>
      <c r="AY45" s="133"/>
      <c r="AZ45" s="133"/>
      <c r="BA45" s="133"/>
      <c r="BB45" s="133"/>
      <c r="BC45" s="150" t="str">
        <f>IFERROR(IF(VLOOKUP(BC$11,Encounter[],4,FALSE)=0,"",VLOOKUP(BC$11,Encounter[],4,FALSE)),"")</f>
        <v/>
      </c>
      <c r="BD45" s="133"/>
      <c r="BE45" s="133"/>
      <c r="BF45" s="133"/>
      <c r="BG45" s="133"/>
      <c r="BH45" s="133"/>
      <c r="BI45" s="133"/>
      <c r="BJ45" s="133"/>
      <c r="BK45" s="133"/>
      <c r="BL45" s="150" t="str">
        <f>IFERROR(IF(VLOOKUP(BL$11,Encounter[],4,FALSE)=0,"",VLOOKUP(BL$11,Encounter[],4,FALSE)),"")</f>
        <v/>
      </c>
      <c r="BM45" s="133"/>
      <c r="BN45" s="133"/>
      <c r="BO45" s="133"/>
      <c r="BP45" s="133"/>
      <c r="BQ45" s="133"/>
      <c r="BR45" s="133"/>
      <c r="BS45" s="133"/>
      <c r="BT45" s="133"/>
      <c r="BU45" s="150" t="str">
        <f>IFERROR(IF(VLOOKUP(BU$11,Encounter[],4,FALSE)=0,"",VLOOKUP(BU$11,Encounter[],4,FALSE)),"")</f>
        <v/>
      </c>
      <c r="BV45" s="133"/>
      <c r="BW45" s="133"/>
      <c r="BX45" s="133"/>
      <c r="BY45" s="133"/>
      <c r="BZ45" s="133"/>
      <c r="CA45" s="133"/>
      <c r="CB45" s="133"/>
      <c r="CC45" s="133"/>
      <c r="CD45" s="150" t="str">
        <f>IFERROR(IF(VLOOKUP(CD$11,Encounter[],4,FALSE)=0,"",VLOOKUP(CD$11,Encounter[],4,FALSE)),"")</f>
        <v/>
      </c>
      <c r="CE45" s="133"/>
      <c r="CF45" s="133"/>
      <c r="CG45" s="133"/>
      <c r="CH45" s="133"/>
      <c r="CI45" s="133"/>
      <c r="CJ45" s="133"/>
      <c r="CK45" s="133"/>
      <c r="CL45" s="133"/>
      <c r="CM45" s="150" t="str">
        <f>IFERROR(IF(VLOOKUP(CM$11,Encounter[],4,FALSE)=0,"",VLOOKUP(CM$11,Encounter[],4,FALSE)),"")</f>
        <v/>
      </c>
      <c r="CN45" s="133"/>
      <c r="CO45" s="133"/>
      <c r="CP45" s="133"/>
      <c r="CQ45" s="133"/>
      <c r="CR45" s="133"/>
      <c r="CS45" s="133"/>
      <c r="CT45" s="133"/>
      <c r="CU45" s="133"/>
      <c r="CV45" s="36"/>
    </row>
    <row r="46" spans="1:100" ht="12" customHeight="1" x14ac:dyDescent="0.3">
      <c r="A46" s="120"/>
      <c r="B46" s="120"/>
      <c r="C46" s="120"/>
      <c r="D46" s="120"/>
      <c r="E46" s="120"/>
      <c r="F46" s="120"/>
      <c r="G46" s="120"/>
      <c r="H46" s="120"/>
      <c r="I46" s="121"/>
      <c r="J46" s="132"/>
      <c r="K46" s="133"/>
      <c r="L46" s="133"/>
      <c r="M46" s="133"/>
      <c r="N46" s="133"/>
      <c r="O46" s="133"/>
      <c r="P46" s="133"/>
      <c r="Q46" s="133"/>
      <c r="R46" s="133"/>
      <c r="S46" s="132"/>
      <c r="T46" s="133"/>
      <c r="U46" s="133"/>
      <c r="V46" s="133"/>
      <c r="W46" s="133"/>
      <c r="X46" s="133"/>
      <c r="Y46" s="133"/>
      <c r="Z46" s="133"/>
      <c r="AA46" s="133"/>
      <c r="AB46" s="132"/>
      <c r="AC46" s="133"/>
      <c r="AD46" s="133"/>
      <c r="AE46" s="133"/>
      <c r="AF46" s="133"/>
      <c r="AG46" s="133"/>
      <c r="AH46" s="133"/>
      <c r="AI46" s="133"/>
      <c r="AJ46" s="133"/>
      <c r="AK46" s="132"/>
      <c r="AL46" s="133"/>
      <c r="AM46" s="133"/>
      <c r="AN46" s="133"/>
      <c r="AO46" s="133"/>
      <c r="AP46" s="133"/>
      <c r="AQ46" s="133"/>
      <c r="AR46" s="133"/>
      <c r="AS46" s="133"/>
      <c r="AT46" s="132"/>
      <c r="AU46" s="133"/>
      <c r="AV46" s="133"/>
      <c r="AW46" s="133"/>
      <c r="AX46" s="133"/>
      <c r="AY46" s="133"/>
      <c r="AZ46" s="133"/>
      <c r="BA46" s="133"/>
      <c r="BB46" s="133"/>
      <c r="BC46" s="132"/>
      <c r="BD46" s="133"/>
      <c r="BE46" s="133"/>
      <c r="BF46" s="133"/>
      <c r="BG46" s="133"/>
      <c r="BH46" s="133"/>
      <c r="BI46" s="133"/>
      <c r="BJ46" s="133"/>
      <c r="BK46" s="133"/>
      <c r="BL46" s="132"/>
      <c r="BM46" s="133"/>
      <c r="BN46" s="133"/>
      <c r="BO46" s="133"/>
      <c r="BP46" s="133"/>
      <c r="BQ46" s="133"/>
      <c r="BR46" s="133"/>
      <c r="BS46" s="133"/>
      <c r="BT46" s="133"/>
      <c r="BU46" s="132"/>
      <c r="BV46" s="133"/>
      <c r="BW46" s="133"/>
      <c r="BX46" s="133"/>
      <c r="BY46" s="133"/>
      <c r="BZ46" s="133"/>
      <c r="CA46" s="133"/>
      <c r="CB46" s="133"/>
      <c r="CC46" s="133"/>
      <c r="CD46" s="132"/>
      <c r="CE46" s="133"/>
      <c r="CF46" s="133"/>
      <c r="CG46" s="133"/>
      <c r="CH46" s="133"/>
      <c r="CI46" s="133"/>
      <c r="CJ46" s="133"/>
      <c r="CK46" s="133"/>
      <c r="CL46" s="133"/>
      <c r="CM46" s="132"/>
      <c r="CN46" s="133"/>
      <c r="CO46" s="133"/>
      <c r="CP46" s="133"/>
      <c r="CQ46" s="133"/>
      <c r="CR46" s="133"/>
      <c r="CS46" s="133"/>
      <c r="CT46" s="133"/>
      <c r="CU46" s="133"/>
      <c r="CV46" s="36"/>
    </row>
    <row r="47" spans="1:100" ht="12" hidden="1" customHeight="1" x14ac:dyDescent="0.3">
      <c r="A47" s="114" t="s">
        <v>408</v>
      </c>
      <c r="B47" s="114"/>
      <c r="C47" s="114"/>
      <c r="D47" s="114"/>
      <c r="E47" s="114"/>
      <c r="F47" s="114"/>
      <c r="G47" s="114"/>
      <c r="H47" s="114"/>
      <c r="I47" s="115"/>
      <c r="J47" s="112"/>
      <c r="K47" s="113"/>
      <c r="L47" s="113"/>
      <c r="M47" s="113"/>
      <c r="N47" s="113"/>
      <c r="O47" s="113"/>
      <c r="P47" s="113"/>
      <c r="Q47" s="113"/>
      <c r="R47" s="113"/>
      <c r="S47" s="112"/>
      <c r="T47" s="113"/>
      <c r="U47" s="113"/>
      <c r="V47" s="113"/>
      <c r="W47" s="113"/>
      <c r="X47" s="113"/>
      <c r="Y47" s="113"/>
      <c r="Z47" s="113"/>
      <c r="AA47" s="113"/>
      <c r="AB47" s="112"/>
      <c r="AC47" s="113"/>
      <c r="AD47" s="113"/>
      <c r="AE47" s="113"/>
      <c r="AF47" s="113"/>
      <c r="AG47" s="113"/>
      <c r="AH47" s="113"/>
      <c r="AI47" s="113"/>
      <c r="AJ47" s="113"/>
      <c r="AK47" s="112"/>
      <c r="AL47" s="113"/>
      <c r="AM47" s="113"/>
      <c r="AN47" s="113"/>
      <c r="AO47" s="113"/>
      <c r="AP47" s="113"/>
      <c r="AQ47" s="113"/>
      <c r="AR47" s="113"/>
      <c r="AS47" s="113"/>
      <c r="AT47" s="112"/>
      <c r="AU47" s="113"/>
      <c r="AV47" s="113"/>
      <c r="AW47" s="113"/>
      <c r="AX47" s="113"/>
      <c r="AY47" s="113"/>
      <c r="AZ47" s="113"/>
      <c r="BA47" s="113"/>
      <c r="BB47" s="113"/>
      <c r="BC47" s="112"/>
      <c r="BD47" s="113"/>
      <c r="BE47" s="113"/>
      <c r="BF47" s="113"/>
      <c r="BG47" s="113"/>
      <c r="BH47" s="113"/>
      <c r="BI47" s="113"/>
      <c r="BJ47" s="113"/>
      <c r="BK47" s="113"/>
      <c r="BL47" s="112"/>
      <c r="BM47" s="113"/>
      <c r="BN47" s="113"/>
      <c r="BO47" s="113"/>
      <c r="BP47" s="113"/>
      <c r="BQ47" s="113"/>
      <c r="BR47" s="113"/>
      <c r="BS47" s="113"/>
      <c r="BT47" s="113"/>
      <c r="BU47" s="112"/>
      <c r="BV47" s="113"/>
      <c r="BW47" s="113"/>
      <c r="BX47" s="113"/>
      <c r="BY47" s="113"/>
      <c r="BZ47" s="113"/>
      <c r="CA47" s="113"/>
      <c r="CB47" s="113"/>
      <c r="CC47" s="113"/>
      <c r="CD47" s="112"/>
      <c r="CE47" s="113"/>
      <c r="CF47" s="113"/>
      <c r="CG47" s="113"/>
      <c r="CH47" s="113"/>
      <c r="CI47" s="113"/>
      <c r="CJ47" s="113"/>
      <c r="CK47" s="113"/>
      <c r="CL47" s="113"/>
      <c r="CM47" s="112"/>
      <c r="CN47" s="113"/>
      <c r="CO47" s="113"/>
      <c r="CP47" s="113"/>
      <c r="CQ47" s="113"/>
      <c r="CR47" s="113"/>
      <c r="CS47" s="113"/>
      <c r="CT47" s="113"/>
      <c r="CU47" s="163"/>
      <c r="CV47" s="36"/>
    </row>
    <row r="48" spans="1:100" ht="12" hidden="1" customHeight="1" x14ac:dyDescent="0.3">
      <c r="A48" s="114" t="s">
        <v>409</v>
      </c>
      <c r="B48" s="114"/>
      <c r="C48" s="114"/>
      <c r="D48" s="114"/>
      <c r="E48" s="114"/>
      <c r="F48" s="114"/>
      <c r="G48" s="114"/>
      <c r="H48" s="114"/>
      <c r="I48" s="115"/>
      <c r="J48" s="112"/>
      <c r="K48" s="113"/>
      <c r="L48" s="113"/>
      <c r="M48" s="113"/>
      <c r="N48" s="113"/>
      <c r="O48" s="113"/>
      <c r="P48" s="113"/>
      <c r="Q48" s="113"/>
      <c r="R48" s="113"/>
      <c r="S48" s="112"/>
      <c r="T48" s="113"/>
      <c r="U48" s="113"/>
      <c r="V48" s="113"/>
      <c r="W48" s="113"/>
      <c r="X48" s="113"/>
      <c r="Y48" s="113"/>
      <c r="Z48" s="113"/>
      <c r="AA48" s="113"/>
      <c r="AB48" s="112"/>
      <c r="AC48" s="113"/>
      <c r="AD48" s="113"/>
      <c r="AE48" s="113"/>
      <c r="AF48" s="113"/>
      <c r="AG48" s="113"/>
      <c r="AH48" s="113"/>
      <c r="AI48" s="113"/>
      <c r="AJ48" s="113"/>
      <c r="AK48" s="112"/>
      <c r="AL48" s="113"/>
      <c r="AM48" s="113"/>
      <c r="AN48" s="113"/>
      <c r="AO48" s="113"/>
      <c r="AP48" s="113"/>
      <c r="AQ48" s="113"/>
      <c r="AR48" s="113"/>
      <c r="AS48" s="113"/>
      <c r="AT48" s="112"/>
      <c r="AU48" s="113"/>
      <c r="AV48" s="113"/>
      <c r="AW48" s="113"/>
      <c r="AX48" s="113"/>
      <c r="AY48" s="113"/>
      <c r="AZ48" s="113"/>
      <c r="BA48" s="113"/>
      <c r="BB48" s="113"/>
      <c r="BC48" s="112"/>
      <c r="BD48" s="113"/>
      <c r="BE48" s="113"/>
      <c r="BF48" s="113"/>
      <c r="BG48" s="113"/>
      <c r="BH48" s="113"/>
      <c r="BI48" s="113"/>
      <c r="BJ48" s="113"/>
      <c r="BK48" s="113"/>
      <c r="BL48" s="112"/>
      <c r="BM48" s="113"/>
      <c r="BN48" s="113"/>
      <c r="BO48" s="113"/>
      <c r="BP48" s="113"/>
      <c r="BQ48" s="113"/>
      <c r="BR48" s="113"/>
      <c r="BS48" s="113"/>
      <c r="BT48" s="113"/>
      <c r="BU48" s="112"/>
      <c r="BV48" s="113"/>
      <c r="BW48" s="113"/>
      <c r="BX48" s="113"/>
      <c r="BY48" s="113"/>
      <c r="BZ48" s="113"/>
      <c r="CA48" s="113"/>
      <c r="CB48" s="113"/>
      <c r="CC48" s="113"/>
      <c r="CD48" s="112"/>
      <c r="CE48" s="113"/>
      <c r="CF48" s="113"/>
      <c r="CG48" s="113"/>
      <c r="CH48" s="113"/>
      <c r="CI48" s="113"/>
      <c r="CJ48" s="113"/>
      <c r="CK48" s="113"/>
      <c r="CL48" s="113"/>
      <c r="CM48" s="112"/>
      <c r="CN48" s="113"/>
      <c r="CO48" s="113"/>
      <c r="CP48" s="113"/>
      <c r="CQ48" s="113"/>
      <c r="CR48" s="113"/>
      <c r="CS48" s="113"/>
      <c r="CT48" s="113"/>
      <c r="CU48" s="163"/>
      <c r="CV48" s="36"/>
    </row>
    <row r="49" spans="1:100" ht="12" customHeight="1" x14ac:dyDescent="0.3">
      <c r="A49" s="116" t="s">
        <v>410</v>
      </c>
      <c r="B49" s="116"/>
      <c r="C49" s="116"/>
      <c r="D49" s="116"/>
      <c r="E49" s="116"/>
      <c r="F49" s="116"/>
      <c r="G49" s="116"/>
      <c r="H49" s="116"/>
      <c r="I49" s="117"/>
      <c r="J49" s="107">
        <v>10</v>
      </c>
      <c r="K49" s="108"/>
      <c r="L49" s="108"/>
      <c r="M49" s="108"/>
      <c r="N49" s="108"/>
      <c r="O49" s="108"/>
      <c r="P49" s="108"/>
      <c r="Q49" s="108"/>
      <c r="R49" s="108"/>
      <c r="S49" s="107">
        <v>14</v>
      </c>
      <c r="T49" s="108"/>
      <c r="U49" s="108"/>
      <c r="V49" s="108"/>
      <c r="W49" s="108"/>
      <c r="X49" s="108"/>
      <c r="Y49" s="108"/>
      <c r="Z49" s="108"/>
      <c r="AA49" s="108"/>
      <c r="AB49" s="107">
        <v>14</v>
      </c>
      <c r="AC49" s="108"/>
      <c r="AD49" s="108"/>
      <c r="AE49" s="108"/>
      <c r="AF49" s="108"/>
      <c r="AG49" s="108"/>
      <c r="AH49" s="108"/>
      <c r="AI49" s="108"/>
      <c r="AJ49" s="108"/>
      <c r="AK49" s="107">
        <v>13</v>
      </c>
      <c r="AL49" s="108"/>
      <c r="AM49" s="108"/>
      <c r="AN49" s="108"/>
      <c r="AO49" s="108"/>
      <c r="AP49" s="108"/>
      <c r="AQ49" s="108"/>
      <c r="AR49" s="108"/>
      <c r="AS49" s="108"/>
      <c r="AT49" s="107">
        <v>15</v>
      </c>
      <c r="AU49" s="108"/>
      <c r="AV49" s="108"/>
      <c r="AW49" s="108"/>
      <c r="AX49" s="108"/>
      <c r="AY49" s="108"/>
      <c r="AZ49" s="108"/>
      <c r="BA49" s="108"/>
      <c r="BB49" s="108"/>
      <c r="BC49" s="107"/>
      <c r="BD49" s="108"/>
      <c r="BE49" s="108"/>
      <c r="BF49" s="108"/>
      <c r="BG49" s="108"/>
      <c r="BH49" s="108"/>
      <c r="BI49" s="108"/>
      <c r="BJ49" s="108"/>
      <c r="BK49" s="108"/>
      <c r="BL49" s="107"/>
      <c r="BM49" s="108"/>
      <c r="BN49" s="108"/>
      <c r="BO49" s="108"/>
      <c r="BP49" s="108"/>
      <c r="BQ49" s="108"/>
      <c r="BR49" s="108"/>
      <c r="BS49" s="108"/>
      <c r="BT49" s="108"/>
      <c r="BU49" s="107"/>
      <c r="BV49" s="108"/>
      <c r="BW49" s="108"/>
      <c r="BX49" s="108"/>
      <c r="BY49" s="108"/>
      <c r="BZ49" s="108"/>
      <c r="CA49" s="108"/>
      <c r="CB49" s="108"/>
      <c r="CC49" s="108"/>
      <c r="CD49" s="107"/>
      <c r="CE49" s="108"/>
      <c r="CF49" s="108"/>
      <c r="CG49" s="108"/>
      <c r="CH49" s="108"/>
      <c r="CI49" s="108"/>
      <c r="CJ49" s="108"/>
      <c r="CK49" s="108"/>
      <c r="CL49" s="108"/>
      <c r="CM49" s="107"/>
      <c r="CN49" s="108"/>
      <c r="CO49" s="108"/>
      <c r="CP49" s="108"/>
      <c r="CQ49" s="108"/>
      <c r="CR49" s="108"/>
      <c r="CS49" s="108"/>
      <c r="CT49" s="108"/>
      <c r="CU49" s="109"/>
      <c r="CV49" s="36"/>
    </row>
    <row r="50" spans="1:100" ht="12" customHeight="1" x14ac:dyDescent="0.3">
      <c r="A50" s="116" t="s">
        <v>411</v>
      </c>
      <c r="B50" s="116"/>
      <c r="C50" s="116"/>
      <c r="D50" s="116"/>
      <c r="E50" s="116"/>
      <c r="F50" s="116"/>
      <c r="G50" s="116"/>
      <c r="H50" s="116"/>
      <c r="I50" s="117"/>
      <c r="J50" s="107">
        <v>16</v>
      </c>
      <c r="K50" s="108"/>
      <c r="L50" s="108"/>
      <c r="M50" s="108"/>
      <c r="N50" s="108"/>
      <c r="O50" s="108"/>
      <c r="P50" s="108"/>
      <c r="Q50" s="108"/>
      <c r="R50" s="108"/>
      <c r="S50" s="107">
        <v>10</v>
      </c>
      <c r="T50" s="108"/>
      <c r="U50" s="108"/>
      <c r="V50" s="108"/>
      <c r="W50" s="108"/>
      <c r="X50" s="108"/>
      <c r="Y50" s="108"/>
      <c r="Z50" s="108"/>
      <c r="AA50" s="108"/>
      <c r="AB50" s="107">
        <v>10</v>
      </c>
      <c r="AC50" s="108"/>
      <c r="AD50" s="108"/>
      <c r="AE50" s="108"/>
      <c r="AF50" s="108"/>
      <c r="AG50" s="108"/>
      <c r="AH50" s="108"/>
      <c r="AI50" s="108"/>
      <c r="AJ50" s="108"/>
      <c r="AK50" s="107">
        <v>9</v>
      </c>
      <c r="AL50" s="108"/>
      <c r="AM50" s="108"/>
      <c r="AN50" s="108"/>
      <c r="AO50" s="108"/>
      <c r="AP50" s="108"/>
      <c r="AQ50" s="108"/>
      <c r="AR50" s="108"/>
      <c r="AS50" s="108"/>
      <c r="AT50" s="107">
        <v>10</v>
      </c>
      <c r="AU50" s="108"/>
      <c r="AV50" s="108"/>
      <c r="AW50" s="108"/>
      <c r="AX50" s="108"/>
      <c r="AY50" s="108"/>
      <c r="AZ50" s="108"/>
      <c r="BA50" s="108"/>
      <c r="BB50" s="108"/>
      <c r="BC50" s="107"/>
      <c r="BD50" s="108"/>
      <c r="BE50" s="108"/>
      <c r="BF50" s="108"/>
      <c r="BG50" s="108"/>
      <c r="BH50" s="108"/>
      <c r="BI50" s="108"/>
      <c r="BJ50" s="108"/>
      <c r="BK50" s="108"/>
      <c r="BL50" s="107"/>
      <c r="BM50" s="108"/>
      <c r="BN50" s="108"/>
      <c r="BO50" s="108"/>
      <c r="BP50" s="108"/>
      <c r="BQ50" s="108"/>
      <c r="BR50" s="108"/>
      <c r="BS50" s="108"/>
      <c r="BT50" s="108"/>
      <c r="BU50" s="107"/>
      <c r="BV50" s="108"/>
      <c r="BW50" s="108"/>
      <c r="BX50" s="108"/>
      <c r="BY50" s="108"/>
      <c r="BZ50" s="108"/>
      <c r="CA50" s="108"/>
      <c r="CB50" s="108"/>
      <c r="CC50" s="108"/>
      <c r="CD50" s="107"/>
      <c r="CE50" s="108"/>
      <c r="CF50" s="108"/>
      <c r="CG50" s="108"/>
      <c r="CH50" s="108"/>
      <c r="CI50" s="108"/>
      <c r="CJ50" s="108"/>
      <c r="CK50" s="108"/>
      <c r="CL50" s="108"/>
      <c r="CM50" s="107"/>
      <c r="CN50" s="108"/>
      <c r="CO50" s="108"/>
      <c r="CP50" s="108"/>
      <c r="CQ50" s="108"/>
      <c r="CR50" s="108"/>
      <c r="CS50" s="108"/>
      <c r="CT50" s="108"/>
      <c r="CU50" s="109"/>
      <c r="CV50" s="36"/>
    </row>
    <row r="51" spans="1:100" ht="12" customHeight="1" x14ac:dyDescent="0.3">
      <c r="A51" s="116" t="s">
        <v>412</v>
      </c>
      <c r="B51" s="116"/>
      <c r="C51" s="116"/>
      <c r="D51" s="116"/>
      <c r="E51" s="116"/>
      <c r="F51" s="116"/>
      <c r="G51" s="116"/>
      <c r="H51" s="116"/>
      <c r="I51" s="117"/>
      <c r="J51" s="107">
        <v>16</v>
      </c>
      <c r="K51" s="108"/>
      <c r="L51" s="108"/>
      <c r="M51" s="108"/>
      <c r="N51" s="108"/>
      <c r="O51" s="108"/>
      <c r="P51" s="108"/>
      <c r="Q51" s="108"/>
      <c r="R51" s="108"/>
      <c r="S51" s="107">
        <v>14</v>
      </c>
      <c r="T51" s="108"/>
      <c r="U51" s="108"/>
      <c r="V51" s="108"/>
      <c r="W51" s="108"/>
      <c r="X51" s="108"/>
      <c r="Y51" s="108"/>
      <c r="Z51" s="108"/>
      <c r="AA51" s="108"/>
      <c r="AB51" s="107">
        <v>14</v>
      </c>
      <c r="AC51" s="108"/>
      <c r="AD51" s="108"/>
      <c r="AE51" s="108"/>
      <c r="AF51" s="108"/>
      <c r="AG51" s="108"/>
      <c r="AH51" s="108"/>
      <c r="AI51" s="108"/>
      <c r="AJ51" s="108"/>
      <c r="AK51" s="107">
        <v>16</v>
      </c>
      <c r="AL51" s="108"/>
      <c r="AM51" s="108"/>
      <c r="AN51" s="108"/>
      <c r="AO51" s="108"/>
      <c r="AP51" s="108"/>
      <c r="AQ51" s="108"/>
      <c r="AR51" s="108"/>
      <c r="AS51" s="108"/>
      <c r="AT51" s="107">
        <v>16</v>
      </c>
      <c r="AU51" s="108"/>
      <c r="AV51" s="108"/>
      <c r="AW51" s="108"/>
      <c r="AX51" s="108"/>
      <c r="AY51" s="108"/>
      <c r="AZ51" s="108"/>
      <c r="BA51" s="108"/>
      <c r="BB51" s="108"/>
      <c r="BC51" s="107"/>
      <c r="BD51" s="108"/>
      <c r="BE51" s="108"/>
      <c r="BF51" s="108"/>
      <c r="BG51" s="108"/>
      <c r="BH51" s="108"/>
      <c r="BI51" s="108"/>
      <c r="BJ51" s="108"/>
      <c r="BK51" s="108"/>
      <c r="BL51" s="107"/>
      <c r="BM51" s="108"/>
      <c r="BN51" s="108"/>
      <c r="BO51" s="108"/>
      <c r="BP51" s="108"/>
      <c r="BQ51" s="108"/>
      <c r="BR51" s="108"/>
      <c r="BS51" s="108"/>
      <c r="BT51" s="108"/>
      <c r="BU51" s="107"/>
      <c r="BV51" s="108"/>
      <c r="BW51" s="108"/>
      <c r="BX51" s="108"/>
      <c r="BY51" s="108"/>
      <c r="BZ51" s="108"/>
      <c r="CA51" s="108"/>
      <c r="CB51" s="108"/>
      <c r="CC51" s="108"/>
      <c r="CD51" s="107"/>
      <c r="CE51" s="108"/>
      <c r="CF51" s="108"/>
      <c r="CG51" s="108"/>
      <c r="CH51" s="108"/>
      <c r="CI51" s="108"/>
      <c r="CJ51" s="108"/>
      <c r="CK51" s="108"/>
      <c r="CL51" s="108"/>
      <c r="CM51" s="107"/>
      <c r="CN51" s="108"/>
      <c r="CO51" s="108"/>
      <c r="CP51" s="108"/>
      <c r="CQ51" s="108"/>
      <c r="CR51" s="108"/>
      <c r="CS51" s="108"/>
      <c r="CT51" s="108"/>
      <c r="CU51" s="109"/>
      <c r="CV51" s="36"/>
    </row>
    <row r="52" spans="1:100" ht="12" customHeight="1" x14ac:dyDescent="0.3">
      <c r="A52" s="116" t="s">
        <v>413</v>
      </c>
      <c r="B52" s="116"/>
      <c r="C52" s="116"/>
      <c r="D52" s="116"/>
      <c r="E52" s="116"/>
      <c r="F52" s="116"/>
      <c r="G52" s="116"/>
      <c r="H52" s="116"/>
      <c r="I52" s="117"/>
      <c r="J52" s="107">
        <v>16</v>
      </c>
      <c r="K52" s="108"/>
      <c r="L52" s="108"/>
      <c r="M52" s="108"/>
      <c r="N52" s="108"/>
      <c r="O52" s="108"/>
      <c r="P52" s="108"/>
      <c r="Q52" s="108"/>
      <c r="R52" s="108"/>
      <c r="S52" s="107">
        <v>15</v>
      </c>
      <c r="T52" s="108"/>
      <c r="U52" s="108"/>
      <c r="V52" s="108"/>
      <c r="W52" s="108"/>
      <c r="X52" s="108"/>
      <c r="Y52" s="108"/>
      <c r="Z52" s="108"/>
      <c r="AA52" s="108"/>
      <c r="AB52" s="107">
        <v>14</v>
      </c>
      <c r="AC52" s="108"/>
      <c r="AD52" s="108"/>
      <c r="AE52" s="108"/>
      <c r="AF52" s="108"/>
      <c r="AG52" s="108"/>
      <c r="AH52" s="108"/>
      <c r="AI52" s="108"/>
      <c r="AJ52" s="108"/>
      <c r="AK52" s="107">
        <v>16</v>
      </c>
      <c r="AL52" s="108"/>
      <c r="AM52" s="108"/>
      <c r="AN52" s="108"/>
      <c r="AO52" s="108"/>
      <c r="AP52" s="108"/>
      <c r="AQ52" s="108"/>
      <c r="AR52" s="108"/>
      <c r="AS52" s="108"/>
      <c r="AT52" s="107">
        <v>16</v>
      </c>
      <c r="AU52" s="108"/>
      <c r="AV52" s="108"/>
      <c r="AW52" s="108"/>
      <c r="AX52" s="108"/>
      <c r="AY52" s="108"/>
      <c r="AZ52" s="108"/>
      <c r="BA52" s="108"/>
      <c r="BB52" s="108"/>
      <c r="BC52" s="107"/>
      <c r="BD52" s="108"/>
      <c r="BE52" s="108"/>
      <c r="BF52" s="108"/>
      <c r="BG52" s="108"/>
      <c r="BH52" s="108"/>
      <c r="BI52" s="108"/>
      <c r="BJ52" s="108"/>
      <c r="BK52" s="108"/>
      <c r="BL52" s="107"/>
      <c r="BM52" s="108"/>
      <c r="BN52" s="108"/>
      <c r="BO52" s="108"/>
      <c r="BP52" s="108"/>
      <c r="BQ52" s="108"/>
      <c r="BR52" s="108"/>
      <c r="BS52" s="108"/>
      <c r="BT52" s="108"/>
      <c r="BU52" s="107"/>
      <c r="BV52" s="108"/>
      <c r="BW52" s="108"/>
      <c r="BX52" s="108"/>
      <c r="BY52" s="108"/>
      <c r="BZ52" s="108"/>
      <c r="CA52" s="108"/>
      <c r="CB52" s="108"/>
      <c r="CC52" s="108"/>
      <c r="CD52" s="107"/>
      <c r="CE52" s="108"/>
      <c r="CF52" s="108"/>
      <c r="CG52" s="108"/>
      <c r="CH52" s="108"/>
      <c r="CI52" s="108"/>
      <c r="CJ52" s="108"/>
      <c r="CK52" s="108"/>
      <c r="CL52" s="108"/>
      <c r="CM52" s="107"/>
      <c r="CN52" s="108"/>
      <c r="CO52" s="108"/>
      <c r="CP52" s="108"/>
      <c r="CQ52" s="108"/>
      <c r="CR52" s="108"/>
      <c r="CS52" s="108"/>
      <c r="CT52" s="108"/>
      <c r="CU52" s="108"/>
      <c r="CV52" s="36"/>
    </row>
    <row r="53" spans="1:100" ht="12" customHeight="1" x14ac:dyDescent="0.3">
      <c r="A53" s="116" t="s">
        <v>414</v>
      </c>
      <c r="B53" s="116"/>
      <c r="C53" s="116"/>
      <c r="D53" s="116"/>
      <c r="E53" s="116"/>
      <c r="F53" s="116"/>
      <c r="G53" s="116"/>
      <c r="H53" s="116"/>
      <c r="I53" s="117"/>
      <c r="J53" s="107">
        <f>DexModifier(J51)</f>
        <v>3</v>
      </c>
      <c r="K53" s="108"/>
      <c r="L53" s="108"/>
      <c r="M53" s="108"/>
      <c r="N53" s="108"/>
      <c r="O53" s="108"/>
      <c r="P53" s="108"/>
      <c r="Q53" s="108"/>
      <c r="R53" s="109"/>
      <c r="S53" s="107">
        <f>DexModifier(S51)</f>
        <v>2</v>
      </c>
      <c r="T53" s="108"/>
      <c r="U53" s="108"/>
      <c r="V53" s="108"/>
      <c r="W53" s="108"/>
      <c r="X53" s="108"/>
      <c r="Y53" s="108"/>
      <c r="Z53" s="108"/>
      <c r="AA53" s="109"/>
      <c r="AB53" s="107">
        <f>DexModifier(AB51)</f>
        <v>2</v>
      </c>
      <c r="AC53" s="108"/>
      <c r="AD53" s="108"/>
      <c r="AE53" s="108"/>
      <c r="AF53" s="108"/>
      <c r="AG53" s="108"/>
      <c r="AH53" s="108"/>
      <c r="AI53" s="108"/>
      <c r="AJ53" s="109"/>
      <c r="AK53" s="107">
        <f>DexModifier(AK51)</f>
        <v>3</v>
      </c>
      <c r="AL53" s="108"/>
      <c r="AM53" s="108"/>
      <c r="AN53" s="108"/>
      <c r="AO53" s="108"/>
      <c r="AP53" s="108"/>
      <c r="AQ53" s="108"/>
      <c r="AR53" s="108"/>
      <c r="AS53" s="109"/>
      <c r="AT53" s="107">
        <f>DexModifier(AT51)</f>
        <v>3</v>
      </c>
      <c r="AU53" s="108"/>
      <c r="AV53" s="108"/>
      <c r="AW53" s="108"/>
      <c r="AX53" s="108"/>
      <c r="AY53" s="108"/>
      <c r="AZ53" s="108"/>
      <c r="BA53" s="108"/>
      <c r="BB53" s="109"/>
      <c r="BC53" s="107">
        <f>DexModifier(BC51)</f>
        <v>-5</v>
      </c>
      <c r="BD53" s="108"/>
      <c r="BE53" s="108"/>
      <c r="BF53" s="108"/>
      <c r="BG53" s="108"/>
      <c r="BH53" s="108"/>
      <c r="BI53" s="108"/>
      <c r="BJ53" s="108"/>
      <c r="BK53" s="109"/>
      <c r="BL53" s="107">
        <f>DexModifier(BL51)</f>
        <v>-5</v>
      </c>
      <c r="BM53" s="108"/>
      <c r="BN53" s="108"/>
      <c r="BO53" s="108"/>
      <c r="BP53" s="108"/>
      <c r="BQ53" s="108"/>
      <c r="BR53" s="108"/>
      <c r="BS53" s="108"/>
      <c r="BT53" s="109"/>
      <c r="BU53" s="107">
        <f>DexModifier(BU51)</f>
        <v>-5</v>
      </c>
      <c r="BV53" s="108"/>
      <c r="BW53" s="108"/>
      <c r="BX53" s="108"/>
      <c r="BY53" s="108"/>
      <c r="BZ53" s="108"/>
      <c r="CA53" s="108"/>
      <c r="CB53" s="108"/>
      <c r="CC53" s="109"/>
      <c r="CD53" s="107">
        <f>DexModifier(CD51)</f>
        <v>-5</v>
      </c>
      <c r="CE53" s="108"/>
      <c r="CF53" s="108"/>
      <c r="CG53" s="108"/>
      <c r="CH53" s="108"/>
      <c r="CI53" s="108"/>
      <c r="CJ53" s="108"/>
      <c r="CK53" s="108"/>
      <c r="CL53" s="109"/>
      <c r="CM53" s="107">
        <f>DexModifier(CM51)</f>
        <v>-5</v>
      </c>
      <c r="CN53" s="108"/>
      <c r="CO53" s="108"/>
      <c r="CP53" s="108"/>
      <c r="CQ53" s="108"/>
      <c r="CR53" s="108"/>
      <c r="CS53" s="108"/>
      <c r="CT53" s="108"/>
      <c r="CU53" s="109"/>
      <c r="CV53" s="36"/>
    </row>
    <row r="54" spans="1:100" ht="12" customHeight="1" x14ac:dyDescent="0.3">
      <c r="A54" s="120" t="s">
        <v>415</v>
      </c>
      <c r="B54" s="120"/>
      <c r="C54" s="120"/>
      <c r="D54" s="120"/>
      <c r="E54" s="120"/>
      <c r="F54" s="120"/>
      <c r="G54" s="120"/>
      <c r="H54" s="120"/>
      <c r="I54" s="121"/>
      <c r="J54" s="130" t="str">
        <f>LiftingCarrying(J50,J21,Races[])</f>
        <v>Push/Drag/Lift: 480_x000D_
 Carrying Capacity: 240</v>
      </c>
      <c r="K54" s="131"/>
      <c r="L54" s="131"/>
      <c r="M54" s="131"/>
      <c r="N54" s="131"/>
      <c r="O54" s="131"/>
      <c r="P54" s="131"/>
      <c r="Q54" s="131"/>
      <c r="R54" s="131"/>
      <c r="S54" s="130" t="str">
        <f>LiftingCarrying(S50,S21,Races[])</f>
        <v>Push/Drag/Lift: 300_x000D_
 Carrying Capacity: 150</v>
      </c>
      <c r="T54" s="131"/>
      <c r="U54" s="131"/>
      <c r="V54" s="131"/>
      <c r="W54" s="131"/>
      <c r="X54" s="131"/>
      <c r="Y54" s="131"/>
      <c r="Z54" s="131"/>
      <c r="AA54" s="131"/>
      <c r="AB54" s="130" t="str">
        <f>LiftingCarrying(AB50,AB21,Races[])</f>
        <v>Push/Drag/Lift: 300_x000D_
 Carrying Capacity: 150</v>
      </c>
      <c r="AC54" s="131"/>
      <c r="AD54" s="131"/>
      <c r="AE54" s="131"/>
      <c r="AF54" s="131"/>
      <c r="AG54" s="131"/>
      <c r="AH54" s="131"/>
      <c r="AI54" s="131"/>
      <c r="AJ54" s="131"/>
      <c r="AK54" s="130" t="str">
        <f>LiftingCarrying(AK50,AK21,Races[])</f>
        <v>Push/Drag/Lift: 270_x000D_
 Carrying Capacity: 135</v>
      </c>
      <c r="AL54" s="131"/>
      <c r="AM54" s="131"/>
      <c r="AN54" s="131"/>
      <c r="AO54" s="131"/>
      <c r="AP54" s="131"/>
      <c r="AQ54" s="131"/>
      <c r="AR54" s="131"/>
      <c r="AS54" s="131"/>
      <c r="AT54" s="130" t="str">
        <f>LiftingCarrying(AT50,AT21,Races[])</f>
        <v>Push/Drag/Lift: 300_x000D_
 Carrying Capacity: 150</v>
      </c>
      <c r="AU54" s="131"/>
      <c r="AV54" s="131"/>
      <c r="AW54" s="131"/>
      <c r="AX54" s="131"/>
      <c r="AY54" s="131"/>
      <c r="AZ54" s="131"/>
      <c r="BA54" s="131"/>
      <c r="BB54" s="131"/>
      <c r="BC54" s="130" t="str">
        <f>LiftingCarrying(BC50,BC21,Races[])</f>
        <v>Push/Drag/Lift: 0_x000D_
 Carrying Capacity: 0</v>
      </c>
      <c r="BD54" s="131"/>
      <c r="BE54" s="131"/>
      <c r="BF54" s="131"/>
      <c r="BG54" s="131"/>
      <c r="BH54" s="131"/>
      <c r="BI54" s="131"/>
      <c r="BJ54" s="131"/>
      <c r="BK54" s="131"/>
      <c r="BL54" s="130" t="str">
        <f>LiftingCarrying(BL50,BL21,Races[])</f>
        <v>Push/Drag/Lift: 0_x000D_
 Carrying Capacity: 0</v>
      </c>
      <c r="BM54" s="131"/>
      <c r="BN54" s="131"/>
      <c r="BO54" s="131"/>
      <c r="BP54" s="131"/>
      <c r="BQ54" s="131"/>
      <c r="BR54" s="131"/>
      <c r="BS54" s="131"/>
      <c r="BT54" s="131"/>
      <c r="BU54" s="130" t="str">
        <f>LiftingCarrying(BU50,BU21,Races[])</f>
        <v>Push/Drag/Lift: 0_x000D_
 Carrying Capacity: 0</v>
      </c>
      <c r="BV54" s="131"/>
      <c r="BW54" s="131"/>
      <c r="BX54" s="131"/>
      <c r="BY54" s="131"/>
      <c r="BZ54" s="131"/>
      <c r="CA54" s="131"/>
      <c r="CB54" s="131"/>
      <c r="CC54" s="131"/>
      <c r="CD54" s="130" t="str">
        <f>LiftingCarrying(CD50,CD21,Races[])</f>
        <v>Push/Drag/Lift: 0_x000D_
 Carrying Capacity: 0</v>
      </c>
      <c r="CE54" s="131"/>
      <c r="CF54" s="131"/>
      <c r="CG54" s="131"/>
      <c r="CH54" s="131"/>
      <c r="CI54" s="131"/>
      <c r="CJ54" s="131"/>
      <c r="CK54" s="131"/>
      <c r="CL54" s="131"/>
      <c r="CM54" s="130" t="str">
        <f>LiftingCarrying(CM50,CM21,Races[])</f>
        <v>Push/Drag/Lift: 0_x000D_
 Carrying Capacity: 0</v>
      </c>
      <c r="CN54" s="131"/>
      <c r="CO54" s="131"/>
      <c r="CP54" s="131"/>
      <c r="CQ54" s="131"/>
      <c r="CR54" s="131"/>
      <c r="CS54" s="131"/>
      <c r="CT54" s="131"/>
      <c r="CU54" s="170"/>
      <c r="CV54" s="36"/>
    </row>
    <row r="55" spans="1:100" ht="12" customHeight="1" x14ac:dyDescent="0.3">
      <c r="A55" s="120"/>
      <c r="B55" s="120"/>
      <c r="C55" s="120"/>
      <c r="D55" s="120"/>
      <c r="E55" s="120"/>
      <c r="F55" s="120"/>
      <c r="G55" s="120"/>
      <c r="H55" s="120"/>
      <c r="I55" s="121"/>
      <c r="J55" s="130"/>
      <c r="K55" s="131"/>
      <c r="L55" s="131"/>
      <c r="M55" s="131"/>
      <c r="N55" s="131"/>
      <c r="O55" s="131"/>
      <c r="P55" s="131"/>
      <c r="Q55" s="131"/>
      <c r="R55" s="131"/>
      <c r="S55" s="130"/>
      <c r="T55" s="131"/>
      <c r="U55" s="131"/>
      <c r="V55" s="131"/>
      <c r="W55" s="131"/>
      <c r="X55" s="131"/>
      <c r="Y55" s="131"/>
      <c r="Z55" s="131"/>
      <c r="AA55" s="131"/>
      <c r="AB55" s="130"/>
      <c r="AC55" s="131"/>
      <c r="AD55" s="131"/>
      <c r="AE55" s="131"/>
      <c r="AF55" s="131"/>
      <c r="AG55" s="131"/>
      <c r="AH55" s="131"/>
      <c r="AI55" s="131"/>
      <c r="AJ55" s="131"/>
      <c r="AK55" s="130"/>
      <c r="AL55" s="131"/>
      <c r="AM55" s="131"/>
      <c r="AN55" s="131"/>
      <c r="AO55" s="131"/>
      <c r="AP55" s="131"/>
      <c r="AQ55" s="131"/>
      <c r="AR55" s="131"/>
      <c r="AS55" s="131"/>
      <c r="AT55" s="130"/>
      <c r="AU55" s="131"/>
      <c r="AV55" s="131"/>
      <c r="AW55" s="131"/>
      <c r="AX55" s="131"/>
      <c r="AY55" s="131"/>
      <c r="AZ55" s="131"/>
      <c r="BA55" s="131"/>
      <c r="BB55" s="131"/>
      <c r="BC55" s="130"/>
      <c r="BD55" s="131"/>
      <c r="BE55" s="131"/>
      <c r="BF55" s="131"/>
      <c r="BG55" s="131"/>
      <c r="BH55" s="131"/>
      <c r="BI55" s="131"/>
      <c r="BJ55" s="131"/>
      <c r="BK55" s="131"/>
      <c r="BL55" s="130"/>
      <c r="BM55" s="131"/>
      <c r="BN55" s="131"/>
      <c r="BO55" s="131"/>
      <c r="BP55" s="131"/>
      <c r="BQ55" s="131"/>
      <c r="BR55" s="131"/>
      <c r="BS55" s="131"/>
      <c r="BT55" s="131"/>
      <c r="BU55" s="130"/>
      <c r="BV55" s="131"/>
      <c r="BW55" s="131"/>
      <c r="BX55" s="131"/>
      <c r="BY55" s="131"/>
      <c r="BZ55" s="131"/>
      <c r="CA55" s="131"/>
      <c r="CB55" s="131"/>
      <c r="CC55" s="131"/>
      <c r="CD55" s="130"/>
      <c r="CE55" s="131"/>
      <c r="CF55" s="131"/>
      <c r="CG55" s="131"/>
      <c r="CH55" s="131"/>
      <c r="CI55" s="131"/>
      <c r="CJ55" s="131"/>
      <c r="CK55" s="131"/>
      <c r="CL55" s="131"/>
      <c r="CM55" s="130"/>
      <c r="CN55" s="131"/>
      <c r="CO55" s="131"/>
      <c r="CP55" s="131"/>
      <c r="CQ55" s="131"/>
      <c r="CR55" s="131"/>
      <c r="CS55" s="131"/>
      <c r="CT55" s="131"/>
      <c r="CU55" s="170"/>
      <c r="CV55" s="36"/>
    </row>
    <row r="56" spans="1:100" ht="12" customHeight="1" x14ac:dyDescent="0.3">
      <c r="A56" s="120"/>
      <c r="B56" s="120"/>
      <c r="C56" s="120"/>
      <c r="D56" s="120"/>
      <c r="E56" s="120"/>
      <c r="F56" s="120"/>
      <c r="G56" s="120"/>
      <c r="H56" s="120"/>
      <c r="I56" s="121"/>
      <c r="J56" s="130"/>
      <c r="K56" s="131"/>
      <c r="L56" s="131"/>
      <c r="M56" s="131"/>
      <c r="N56" s="131"/>
      <c r="O56" s="131"/>
      <c r="P56" s="131"/>
      <c r="Q56" s="131"/>
      <c r="R56" s="131"/>
      <c r="S56" s="130"/>
      <c r="T56" s="131"/>
      <c r="U56" s="131"/>
      <c r="V56" s="131"/>
      <c r="W56" s="131"/>
      <c r="X56" s="131"/>
      <c r="Y56" s="131"/>
      <c r="Z56" s="131"/>
      <c r="AA56" s="131"/>
      <c r="AB56" s="130"/>
      <c r="AC56" s="131"/>
      <c r="AD56" s="131"/>
      <c r="AE56" s="131"/>
      <c r="AF56" s="131"/>
      <c r="AG56" s="131"/>
      <c r="AH56" s="131"/>
      <c r="AI56" s="131"/>
      <c r="AJ56" s="131"/>
      <c r="AK56" s="130"/>
      <c r="AL56" s="131"/>
      <c r="AM56" s="131"/>
      <c r="AN56" s="131"/>
      <c r="AO56" s="131"/>
      <c r="AP56" s="131"/>
      <c r="AQ56" s="131"/>
      <c r="AR56" s="131"/>
      <c r="AS56" s="131"/>
      <c r="AT56" s="130"/>
      <c r="AU56" s="131"/>
      <c r="AV56" s="131"/>
      <c r="AW56" s="131"/>
      <c r="AX56" s="131"/>
      <c r="AY56" s="131"/>
      <c r="AZ56" s="131"/>
      <c r="BA56" s="131"/>
      <c r="BB56" s="131"/>
      <c r="BC56" s="130"/>
      <c r="BD56" s="131"/>
      <c r="BE56" s="131"/>
      <c r="BF56" s="131"/>
      <c r="BG56" s="131"/>
      <c r="BH56" s="131"/>
      <c r="BI56" s="131"/>
      <c r="BJ56" s="131"/>
      <c r="BK56" s="131"/>
      <c r="BL56" s="130"/>
      <c r="BM56" s="131"/>
      <c r="BN56" s="131"/>
      <c r="BO56" s="131"/>
      <c r="BP56" s="131"/>
      <c r="BQ56" s="131"/>
      <c r="BR56" s="131"/>
      <c r="BS56" s="131"/>
      <c r="BT56" s="131"/>
      <c r="BU56" s="130"/>
      <c r="BV56" s="131"/>
      <c r="BW56" s="131"/>
      <c r="BX56" s="131"/>
      <c r="BY56" s="131"/>
      <c r="BZ56" s="131"/>
      <c r="CA56" s="131"/>
      <c r="CB56" s="131"/>
      <c r="CC56" s="131"/>
      <c r="CD56" s="130"/>
      <c r="CE56" s="131"/>
      <c r="CF56" s="131"/>
      <c r="CG56" s="131"/>
      <c r="CH56" s="131"/>
      <c r="CI56" s="131"/>
      <c r="CJ56" s="131"/>
      <c r="CK56" s="131"/>
      <c r="CL56" s="131"/>
      <c r="CM56" s="130"/>
      <c r="CN56" s="131"/>
      <c r="CO56" s="131"/>
      <c r="CP56" s="131"/>
      <c r="CQ56" s="131"/>
      <c r="CR56" s="131"/>
      <c r="CS56" s="131"/>
      <c r="CT56" s="131"/>
      <c r="CU56" s="170"/>
      <c r="CV56" s="36"/>
    </row>
    <row r="57" spans="1:100" ht="12" customHeight="1" x14ac:dyDescent="0.3">
      <c r="A57" s="120" t="s">
        <v>416</v>
      </c>
      <c r="B57" s="120"/>
      <c r="C57" s="120"/>
      <c r="D57" s="120"/>
      <c r="E57" s="120"/>
      <c r="F57" s="120"/>
      <c r="G57" s="120"/>
      <c r="H57" s="120"/>
      <c r="I57" s="121"/>
      <c r="J57" s="107"/>
      <c r="K57" s="108"/>
      <c r="L57" s="108"/>
      <c r="M57" s="108"/>
      <c r="N57" s="108"/>
      <c r="O57" s="108"/>
      <c r="P57" s="108"/>
      <c r="Q57" s="108"/>
      <c r="R57" s="108"/>
      <c r="S57" s="107" t="s">
        <v>59</v>
      </c>
      <c r="T57" s="108"/>
      <c r="U57" s="108"/>
      <c r="V57" s="108"/>
      <c r="W57" s="108"/>
      <c r="X57" s="108"/>
      <c r="Y57" s="108"/>
      <c r="Z57" s="108"/>
      <c r="AA57" s="108"/>
      <c r="AB57" s="107"/>
      <c r="AC57" s="108"/>
      <c r="AD57" s="108"/>
      <c r="AE57" s="108"/>
      <c r="AF57" s="108"/>
      <c r="AG57" s="108"/>
      <c r="AH57" s="108"/>
      <c r="AI57" s="108"/>
      <c r="AJ57" s="108"/>
      <c r="AK57" s="107"/>
      <c r="AL57" s="108"/>
      <c r="AM57" s="108"/>
      <c r="AN57" s="108"/>
      <c r="AO57" s="108"/>
      <c r="AP57" s="108"/>
      <c r="AQ57" s="108"/>
      <c r="AR57" s="108"/>
      <c r="AS57" s="108"/>
      <c r="AT57" s="107" t="s">
        <v>59</v>
      </c>
      <c r="AU57" s="108"/>
      <c r="AV57" s="108"/>
      <c r="AW57" s="108"/>
      <c r="AX57" s="108"/>
      <c r="AY57" s="108"/>
      <c r="AZ57" s="108"/>
      <c r="BA57" s="108"/>
      <c r="BB57" s="108"/>
      <c r="BC57" s="107"/>
      <c r="BD57" s="108"/>
      <c r="BE57" s="108"/>
      <c r="BF57" s="108"/>
      <c r="BG57" s="108"/>
      <c r="BH57" s="108"/>
      <c r="BI57" s="108"/>
      <c r="BJ57" s="108"/>
      <c r="BK57" s="108"/>
      <c r="BL57" s="107"/>
      <c r="BM57" s="108"/>
      <c r="BN57" s="108"/>
      <c r="BO57" s="108"/>
      <c r="BP57" s="108"/>
      <c r="BQ57" s="108"/>
      <c r="BR57" s="108"/>
      <c r="BS57" s="108"/>
      <c r="BT57" s="108"/>
      <c r="BU57" s="107"/>
      <c r="BV57" s="108"/>
      <c r="BW57" s="108"/>
      <c r="BX57" s="108"/>
      <c r="BY57" s="108"/>
      <c r="BZ57" s="108"/>
      <c r="CA57" s="108"/>
      <c r="CB57" s="108"/>
      <c r="CC57" s="108"/>
      <c r="CD57" s="107"/>
      <c r="CE57" s="108"/>
      <c r="CF57" s="108"/>
      <c r="CG57" s="108"/>
      <c r="CH57" s="108"/>
      <c r="CI57" s="108"/>
      <c r="CJ57" s="108"/>
      <c r="CK57" s="108"/>
      <c r="CL57" s="108"/>
      <c r="CM57" s="107"/>
      <c r="CN57" s="108"/>
      <c r="CO57" s="108"/>
      <c r="CP57" s="108"/>
      <c r="CQ57" s="108"/>
      <c r="CR57" s="108"/>
      <c r="CS57" s="108"/>
      <c r="CT57" s="108"/>
      <c r="CU57" s="109"/>
      <c r="CV57" s="36"/>
    </row>
    <row r="58" spans="1:100" ht="12" customHeight="1" x14ac:dyDescent="0.3">
      <c r="A58" s="120" t="s">
        <v>150</v>
      </c>
      <c r="B58" s="120"/>
      <c r="C58" s="120"/>
      <c r="D58" s="120"/>
      <c r="E58" s="120"/>
      <c r="F58" s="120"/>
      <c r="G58" s="120"/>
      <c r="H58" s="120"/>
      <c r="I58" s="121"/>
      <c r="J58" s="122" t="s">
        <v>304</v>
      </c>
      <c r="K58" s="123"/>
      <c r="L58" s="123"/>
      <c r="M58" s="123"/>
      <c r="N58" s="123"/>
      <c r="O58" s="123"/>
      <c r="P58" s="123"/>
      <c r="Q58" s="123"/>
      <c r="R58" s="123"/>
      <c r="S58" s="122" t="s">
        <v>184</v>
      </c>
      <c r="T58" s="123"/>
      <c r="U58" s="123"/>
      <c r="V58" s="123"/>
      <c r="W58" s="123"/>
      <c r="X58" s="123"/>
      <c r="Y58" s="123"/>
      <c r="Z58" s="123"/>
      <c r="AA58" s="123"/>
      <c r="AB58" s="122"/>
      <c r="AC58" s="123"/>
      <c r="AD58" s="123"/>
      <c r="AE58" s="123"/>
      <c r="AF58" s="123"/>
      <c r="AG58" s="123"/>
      <c r="AH58" s="123"/>
      <c r="AI58" s="123"/>
      <c r="AJ58" s="123"/>
      <c r="AK58" s="122" t="s">
        <v>184</v>
      </c>
      <c r="AL58" s="123"/>
      <c r="AM58" s="123"/>
      <c r="AN58" s="123"/>
      <c r="AO58" s="123"/>
      <c r="AP58" s="123"/>
      <c r="AQ58" s="123"/>
      <c r="AR58" s="123"/>
      <c r="AS58" s="123"/>
      <c r="AT58" s="122" t="s">
        <v>227</v>
      </c>
      <c r="AU58" s="123"/>
      <c r="AV58" s="123"/>
      <c r="AW58" s="123"/>
      <c r="AX58" s="123"/>
      <c r="AY58" s="123"/>
      <c r="AZ58" s="123"/>
      <c r="BA58" s="123"/>
      <c r="BB58" s="123"/>
      <c r="BC58" s="122"/>
      <c r="BD58" s="123"/>
      <c r="BE58" s="123"/>
      <c r="BF58" s="123"/>
      <c r="BG58" s="123"/>
      <c r="BH58" s="123"/>
      <c r="BI58" s="123"/>
      <c r="BJ58" s="123"/>
      <c r="BK58" s="123"/>
      <c r="BL58" s="122"/>
      <c r="BM58" s="123"/>
      <c r="BN58" s="123"/>
      <c r="BO58" s="123"/>
      <c r="BP58" s="123"/>
      <c r="BQ58" s="123"/>
      <c r="BR58" s="123"/>
      <c r="BS58" s="123"/>
      <c r="BT58" s="123"/>
      <c r="BU58" s="122"/>
      <c r="BV58" s="123"/>
      <c r="BW58" s="123"/>
      <c r="BX58" s="123"/>
      <c r="BY58" s="123"/>
      <c r="BZ58" s="123"/>
      <c r="CA58" s="123"/>
      <c r="CB58" s="123"/>
      <c r="CC58" s="123"/>
      <c r="CD58" s="122"/>
      <c r="CE58" s="123"/>
      <c r="CF58" s="123"/>
      <c r="CG58" s="123"/>
      <c r="CH58" s="123"/>
      <c r="CI58" s="123"/>
      <c r="CJ58" s="123"/>
      <c r="CK58" s="123"/>
      <c r="CL58" s="123"/>
      <c r="CM58" s="122"/>
      <c r="CN58" s="123"/>
      <c r="CO58" s="123"/>
      <c r="CP58" s="123"/>
      <c r="CQ58" s="123"/>
      <c r="CR58" s="123"/>
      <c r="CS58" s="123"/>
      <c r="CT58" s="123"/>
      <c r="CU58" s="166"/>
      <c r="CV58" s="36"/>
    </row>
    <row r="59" spans="1:100" ht="12" customHeight="1" x14ac:dyDescent="0.3">
      <c r="A59" s="120"/>
      <c r="B59" s="120"/>
      <c r="C59" s="120"/>
      <c r="D59" s="120"/>
      <c r="E59" s="120"/>
      <c r="F59" s="120"/>
      <c r="G59" s="120"/>
      <c r="H59" s="120"/>
      <c r="I59" s="121"/>
      <c r="J59" s="122"/>
      <c r="K59" s="123"/>
      <c r="L59" s="123"/>
      <c r="M59" s="123"/>
      <c r="N59" s="123"/>
      <c r="O59" s="123"/>
      <c r="P59" s="123"/>
      <c r="Q59" s="123"/>
      <c r="R59" s="123"/>
      <c r="S59" s="122"/>
      <c r="T59" s="123"/>
      <c r="U59" s="123"/>
      <c r="V59" s="123"/>
      <c r="W59" s="123"/>
      <c r="X59" s="123"/>
      <c r="Y59" s="123"/>
      <c r="Z59" s="123"/>
      <c r="AA59" s="123"/>
      <c r="AB59" s="122"/>
      <c r="AC59" s="123"/>
      <c r="AD59" s="123"/>
      <c r="AE59" s="123"/>
      <c r="AF59" s="123"/>
      <c r="AG59" s="123"/>
      <c r="AH59" s="123"/>
      <c r="AI59" s="123"/>
      <c r="AJ59" s="123"/>
      <c r="AK59" s="122"/>
      <c r="AL59" s="123"/>
      <c r="AM59" s="123"/>
      <c r="AN59" s="123"/>
      <c r="AO59" s="123"/>
      <c r="AP59" s="123"/>
      <c r="AQ59" s="123"/>
      <c r="AR59" s="123"/>
      <c r="AS59" s="123"/>
      <c r="AT59" s="122"/>
      <c r="AU59" s="123"/>
      <c r="AV59" s="123"/>
      <c r="AW59" s="123"/>
      <c r="AX59" s="123"/>
      <c r="AY59" s="123"/>
      <c r="AZ59" s="123"/>
      <c r="BA59" s="123"/>
      <c r="BB59" s="123"/>
      <c r="BC59" s="122"/>
      <c r="BD59" s="123"/>
      <c r="BE59" s="123"/>
      <c r="BF59" s="123"/>
      <c r="BG59" s="123"/>
      <c r="BH59" s="123"/>
      <c r="BI59" s="123"/>
      <c r="BJ59" s="123"/>
      <c r="BK59" s="123"/>
      <c r="BL59" s="122"/>
      <c r="BM59" s="123"/>
      <c r="BN59" s="123"/>
      <c r="BO59" s="123"/>
      <c r="BP59" s="123"/>
      <c r="BQ59" s="123"/>
      <c r="BR59" s="123"/>
      <c r="BS59" s="123"/>
      <c r="BT59" s="123"/>
      <c r="BU59" s="122"/>
      <c r="BV59" s="123"/>
      <c r="BW59" s="123"/>
      <c r="BX59" s="123"/>
      <c r="BY59" s="123"/>
      <c r="BZ59" s="123"/>
      <c r="CA59" s="123"/>
      <c r="CB59" s="123"/>
      <c r="CC59" s="123"/>
      <c r="CD59" s="122"/>
      <c r="CE59" s="123"/>
      <c r="CF59" s="123"/>
      <c r="CG59" s="123"/>
      <c r="CH59" s="123"/>
      <c r="CI59" s="123"/>
      <c r="CJ59" s="123"/>
      <c r="CK59" s="123"/>
      <c r="CL59" s="123"/>
      <c r="CM59" s="122"/>
      <c r="CN59" s="123"/>
      <c r="CO59" s="123"/>
      <c r="CP59" s="123"/>
      <c r="CQ59" s="123"/>
      <c r="CR59" s="123"/>
      <c r="CS59" s="123"/>
      <c r="CT59" s="123"/>
      <c r="CU59" s="166"/>
      <c r="CV59" s="36"/>
    </row>
    <row r="60" spans="1:100" ht="12" customHeight="1" x14ac:dyDescent="0.3">
      <c r="A60" s="118" t="s">
        <v>417</v>
      </c>
      <c r="B60" s="118"/>
      <c r="C60" s="118"/>
      <c r="D60" s="118"/>
      <c r="E60" s="118"/>
      <c r="F60" s="118"/>
      <c r="G60" s="118"/>
      <c r="H60" s="118"/>
      <c r="I60" s="119"/>
      <c r="J60" s="124" t="str">
        <f>IF(IFERROR(VLOOKUP(J58,Armors[],5,FALSE) &amp; ": " &amp; VLOOKUP(J58,Armors[],4,FALSE),"")=0,"",IFERROR(VLOOKUP(J58,Armors[],5,FALSE) &amp; ": " &amp; VLOOKUP(J58,Armors[],4,FALSE),""))</f>
        <v>Natural: AC: 13+Dex Modifier.</v>
      </c>
      <c r="K60" s="125"/>
      <c r="L60" s="125"/>
      <c r="M60" s="125"/>
      <c r="N60" s="125"/>
      <c r="O60" s="125"/>
      <c r="P60" s="125"/>
      <c r="Q60" s="125"/>
      <c r="R60" s="125"/>
      <c r="S60" s="124" t="str">
        <f>IF(IFERROR(VLOOKUP(S58,Armors[],5,FALSE) &amp; ": " &amp; VLOOKUP(S58,Armors[],4,FALSE),"")=0,"",IFERROR(VLOOKUP(S58,Armors[],5,FALSE) &amp; ": " &amp; VLOOKUP(S58,Armors[],4,FALSE),""))</f>
        <v>Light Armor: AC: 11+Dex Modifier.</v>
      </c>
      <c r="T60" s="125"/>
      <c r="U60" s="125"/>
      <c r="V60" s="125"/>
      <c r="W60" s="125"/>
      <c r="X60" s="125"/>
      <c r="Y60" s="125"/>
      <c r="Z60" s="125"/>
      <c r="AA60" s="125"/>
      <c r="AB60" s="124" t="str">
        <f>IF(IFERROR(VLOOKUP(AB58,Armors[],5,FALSE) &amp; ": " &amp; VLOOKUP(AB58,Armors[],4,FALSE),"")=0,"",IFERROR(VLOOKUP(AB58,Armors[],5,FALSE) &amp; ": " &amp; VLOOKUP(AB58,Armors[],4,FALSE),""))</f>
        <v/>
      </c>
      <c r="AC60" s="125"/>
      <c r="AD60" s="125"/>
      <c r="AE60" s="125"/>
      <c r="AF60" s="125"/>
      <c r="AG60" s="125"/>
      <c r="AH60" s="125"/>
      <c r="AI60" s="125"/>
      <c r="AJ60" s="125"/>
      <c r="AK60" s="124" t="str">
        <f>IF(IFERROR(VLOOKUP(AK58,Armors[],5,FALSE) &amp; ": " &amp; VLOOKUP(AK58,Armors[],4,FALSE),"")=0,"",IFERROR(VLOOKUP(AK58,Armors[],5,FALSE) &amp; ": " &amp; VLOOKUP(AK58,Armors[],4,FALSE),""))</f>
        <v>Light Armor: AC: 11+Dex Modifier.</v>
      </c>
      <c r="AL60" s="125"/>
      <c r="AM60" s="125"/>
      <c r="AN60" s="125"/>
      <c r="AO60" s="125"/>
      <c r="AP60" s="125"/>
      <c r="AQ60" s="125"/>
      <c r="AR60" s="125"/>
      <c r="AS60" s="125"/>
      <c r="AT60" s="124" t="str">
        <f>IF(IFERROR(VLOOKUP(AT58,Armors[],5,FALSE) &amp; ": " &amp; VLOOKUP(AT58,Armors[],4,FALSE),"")=0,"",IFERROR(VLOOKUP(AT58,Armors[],5,FALSE) &amp; ": " &amp; VLOOKUP(AT58,Armors[],4,FALSE),""))</f>
        <v>Medium Armor: AC: 14+Dex Modifier (Max 2). Stealth: Disadvantage</v>
      </c>
      <c r="AU60" s="125"/>
      <c r="AV60" s="125"/>
      <c r="AW60" s="125"/>
      <c r="AX60" s="125"/>
      <c r="AY60" s="125"/>
      <c r="AZ60" s="125"/>
      <c r="BA60" s="125"/>
      <c r="BB60" s="125"/>
      <c r="BC60" s="124" t="str">
        <f>IF(IFERROR(VLOOKUP(BC58,Armors[],5,FALSE) &amp; ": " &amp; VLOOKUP(BC58,Armors[],4,FALSE),"")=0,"",IFERROR(VLOOKUP(BC58,Armors[],5,FALSE) &amp; ": " &amp; VLOOKUP(BC58,Armors[],4,FALSE),""))</f>
        <v/>
      </c>
      <c r="BD60" s="125"/>
      <c r="BE60" s="125"/>
      <c r="BF60" s="125"/>
      <c r="BG60" s="125"/>
      <c r="BH60" s="125"/>
      <c r="BI60" s="125"/>
      <c r="BJ60" s="125"/>
      <c r="BK60" s="125"/>
      <c r="BL60" s="124" t="str">
        <f>IF(IFERROR(VLOOKUP(BL58,Armors[],5,FALSE) &amp; ": " &amp; VLOOKUP(BL58,Armors[],4,FALSE),"")=0,"",IFERROR(VLOOKUP(BL58,Armors[],5,FALSE) &amp; ": " &amp; VLOOKUP(BL58,Armors[],4,FALSE),""))</f>
        <v/>
      </c>
      <c r="BM60" s="125"/>
      <c r="BN60" s="125"/>
      <c r="BO60" s="125"/>
      <c r="BP60" s="125"/>
      <c r="BQ60" s="125"/>
      <c r="BR60" s="125"/>
      <c r="BS60" s="125"/>
      <c r="BT60" s="125"/>
      <c r="BU60" s="124" t="str">
        <f>IF(IFERROR(VLOOKUP(BU58,Armors[],5,FALSE) &amp; ": " &amp; VLOOKUP(BU58,Armors[],4,FALSE),"")=0,"",IFERROR(VLOOKUP(BU58,Armors[],5,FALSE) &amp; ": " &amp; VLOOKUP(BU58,Armors[],4,FALSE),""))</f>
        <v/>
      </c>
      <c r="BV60" s="125"/>
      <c r="BW60" s="125"/>
      <c r="BX60" s="125"/>
      <c r="BY60" s="125"/>
      <c r="BZ60" s="125"/>
      <c r="CA60" s="125"/>
      <c r="CB60" s="125"/>
      <c r="CC60" s="125"/>
      <c r="CD60" s="124" t="str">
        <f>IF(IFERROR(VLOOKUP(CD58,Armors[],5,FALSE) &amp; ": " &amp; VLOOKUP(CD58,Armors[],4,FALSE),"")=0,"",IFERROR(VLOOKUP(CD58,Armors[],5,FALSE) &amp; ": " &amp; VLOOKUP(CD58,Armors[],4,FALSE),""))</f>
        <v/>
      </c>
      <c r="CE60" s="125"/>
      <c r="CF60" s="125"/>
      <c r="CG60" s="125"/>
      <c r="CH60" s="125"/>
      <c r="CI60" s="125"/>
      <c r="CJ60" s="125"/>
      <c r="CK60" s="125"/>
      <c r="CL60" s="125"/>
      <c r="CM60" s="124" t="str">
        <f>IF(IFERROR(VLOOKUP(CM58,Armors[],5,FALSE) &amp; ": " &amp; VLOOKUP(CM58,Armors[],4,FALSE),"")=0,"",IFERROR(VLOOKUP(CM58,Armors[],5,FALSE) &amp; ": " &amp; VLOOKUP(CM58,Armors[],4,FALSE),""))</f>
        <v/>
      </c>
      <c r="CN60" s="125"/>
      <c r="CO60" s="125"/>
      <c r="CP60" s="125"/>
      <c r="CQ60" s="125"/>
      <c r="CR60" s="125"/>
      <c r="CS60" s="125"/>
      <c r="CT60" s="125"/>
      <c r="CU60" s="167"/>
      <c r="CV60" s="36"/>
    </row>
    <row r="61" spans="1:100" ht="12" customHeight="1" x14ac:dyDescent="0.3">
      <c r="A61" s="118"/>
      <c r="B61" s="118"/>
      <c r="C61" s="118"/>
      <c r="D61" s="118"/>
      <c r="E61" s="118"/>
      <c r="F61" s="118"/>
      <c r="G61" s="118"/>
      <c r="H61" s="118"/>
      <c r="I61" s="119"/>
      <c r="J61" s="126"/>
      <c r="K61" s="127"/>
      <c r="L61" s="127"/>
      <c r="M61" s="127"/>
      <c r="N61" s="127"/>
      <c r="O61" s="127"/>
      <c r="P61" s="127"/>
      <c r="Q61" s="127"/>
      <c r="R61" s="127"/>
      <c r="S61" s="126"/>
      <c r="T61" s="127"/>
      <c r="U61" s="127"/>
      <c r="V61" s="127"/>
      <c r="W61" s="127"/>
      <c r="X61" s="127"/>
      <c r="Y61" s="127"/>
      <c r="Z61" s="127"/>
      <c r="AA61" s="127"/>
      <c r="AB61" s="126"/>
      <c r="AC61" s="127"/>
      <c r="AD61" s="127"/>
      <c r="AE61" s="127"/>
      <c r="AF61" s="127"/>
      <c r="AG61" s="127"/>
      <c r="AH61" s="127"/>
      <c r="AI61" s="127"/>
      <c r="AJ61" s="127"/>
      <c r="AK61" s="126"/>
      <c r="AL61" s="127"/>
      <c r="AM61" s="127"/>
      <c r="AN61" s="127"/>
      <c r="AO61" s="127"/>
      <c r="AP61" s="127"/>
      <c r="AQ61" s="127"/>
      <c r="AR61" s="127"/>
      <c r="AS61" s="127"/>
      <c r="AT61" s="126"/>
      <c r="AU61" s="127"/>
      <c r="AV61" s="127"/>
      <c r="AW61" s="127"/>
      <c r="AX61" s="127"/>
      <c r="AY61" s="127"/>
      <c r="AZ61" s="127"/>
      <c r="BA61" s="127"/>
      <c r="BB61" s="127"/>
      <c r="BC61" s="126"/>
      <c r="BD61" s="127"/>
      <c r="BE61" s="127"/>
      <c r="BF61" s="127"/>
      <c r="BG61" s="127"/>
      <c r="BH61" s="127"/>
      <c r="BI61" s="127"/>
      <c r="BJ61" s="127"/>
      <c r="BK61" s="127"/>
      <c r="BL61" s="126"/>
      <c r="BM61" s="127"/>
      <c r="BN61" s="127"/>
      <c r="BO61" s="127"/>
      <c r="BP61" s="127"/>
      <c r="BQ61" s="127"/>
      <c r="BR61" s="127"/>
      <c r="BS61" s="127"/>
      <c r="BT61" s="127"/>
      <c r="BU61" s="126"/>
      <c r="BV61" s="127"/>
      <c r="BW61" s="127"/>
      <c r="BX61" s="127"/>
      <c r="BY61" s="127"/>
      <c r="BZ61" s="127"/>
      <c r="CA61" s="127"/>
      <c r="CB61" s="127"/>
      <c r="CC61" s="127"/>
      <c r="CD61" s="126"/>
      <c r="CE61" s="127"/>
      <c r="CF61" s="127"/>
      <c r="CG61" s="127"/>
      <c r="CH61" s="127"/>
      <c r="CI61" s="127"/>
      <c r="CJ61" s="127"/>
      <c r="CK61" s="127"/>
      <c r="CL61" s="127"/>
      <c r="CM61" s="126"/>
      <c r="CN61" s="127"/>
      <c r="CO61" s="127"/>
      <c r="CP61" s="127"/>
      <c r="CQ61" s="127"/>
      <c r="CR61" s="127"/>
      <c r="CS61" s="127"/>
      <c r="CT61" s="127"/>
      <c r="CU61" s="168"/>
      <c r="CV61" s="36"/>
    </row>
    <row r="62" spans="1:100" ht="12" customHeight="1" x14ac:dyDescent="0.3">
      <c r="A62" s="118"/>
      <c r="B62" s="118"/>
      <c r="C62" s="118"/>
      <c r="D62" s="118"/>
      <c r="E62" s="118"/>
      <c r="F62" s="118"/>
      <c r="G62" s="118"/>
      <c r="H62" s="118"/>
      <c r="I62" s="119"/>
      <c r="J62" s="128"/>
      <c r="K62" s="129"/>
      <c r="L62" s="129"/>
      <c r="M62" s="129"/>
      <c r="N62" s="129"/>
      <c r="O62" s="129"/>
      <c r="P62" s="129"/>
      <c r="Q62" s="129"/>
      <c r="R62" s="129"/>
      <c r="S62" s="128"/>
      <c r="T62" s="129"/>
      <c r="U62" s="129"/>
      <c r="V62" s="129"/>
      <c r="W62" s="129"/>
      <c r="X62" s="129"/>
      <c r="Y62" s="129"/>
      <c r="Z62" s="129"/>
      <c r="AA62" s="129"/>
      <c r="AB62" s="128"/>
      <c r="AC62" s="129"/>
      <c r="AD62" s="129"/>
      <c r="AE62" s="129"/>
      <c r="AF62" s="129"/>
      <c r="AG62" s="129"/>
      <c r="AH62" s="129"/>
      <c r="AI62" s="129"/>
      <c r="AJ62" s="129"/>
      <c r="AK62" s="128"/>
      <c r="AL62" s="129"/>
      <c r="AM62" s="129"/>
      <c r="AN62" s="129"/>
      <c r="AO62" s="129"/>
      <c r="AP62" s="129"/>
      <c r="AQ62" s="129"/>
      <c r="AR62" s="129"/>
      <c r="AS62" s="129"/>
      <c r="AT62" s="128"/>
      <c r="AU62" s="129"/>
      <c r="AV62" s="129"/>
      <c r="AW62" s="129"/>
      <c r="AX62" s="129"/>
      <c r="AY62" s="129"/>
      <c r="AZ62" s="129"/>
      <c r="BA62" s="129"/>
      <c r="BB62" s="129"/>
      <c r="BC62" s="128"/>
      <c r="BD62" s="129"/>
      <c r="BE62" s="129"/>
      <c r="BF62" s="129"/>
      <c r="BG62" s="129"/>
      <c r="BH62" s="129"/>
      <c r="BI62" s="129"/>
      <c r="BJ62" s="129"/>
      <c r="BK62" s="129"/>
      <c r="BL62" s="128"/>
      <c r="BM62" s="129"/>
      <c r="BN62" s="129"/>
      <c r="BO62" s="129"/>
      <c r="BP62" s="129"/>
      <c r="BQ62" s="129"/>
      <c r="BR62" s="129"/>
      <c r="BS62" s="129"/>
      <c r="BT62" s="129"/>
      <c r="BU62" s="128"/>
      <c r="BV62" s="129"/>
      <c r="BW62" s="129"/>
      <c r="BX62" s="129"/>
      <c r="BY62" s="129"/>
      <c r="BZ62" s="129"/>
      <c r="CA62" s="129"/>
      <c r="CB62" s="129"/>
      <c r="CC62" s="129"/>
      <c r="CD62" s="128"/>
      <c r="CE62" s="129"/>
      <c r="CF62" s="129"/>
      <c r="CG62" s="129"/>
      <c r="CH62" s="129"/>
      <c r="CI62" s="129"/>
      <c r="CJ62" s="129"/>
      <c r="CK62" s="129"/>
      <c r="CL62" s="129"/>
      <c r="CM62" s="128"/>
      <c r="CN62" s="129"/>
      <c r="CO62" s="129"/>
      <c r="CP62" s="129"/>
      <c r="CQ62" s="129"/>
      <c r="CR62" s="129"/>
      <c r="CS62" s="129"/>
      <c r="CT62" s="129"/>
      <c r="CU62" s="169"/>
      <c r="CV62" s="36"/>
    </row>
    <row r="63" spans="1:100" ht="12" customHeight="1" x14ac:dyDescent="0.3">
      <c r="A63" s="118" t="s">
        <v>418</v>
      </c>
      <c r="B63" s="118"/>
      <c r="C63" s="118"/>
      <c r="D63" s="118"/>
      <c r="E63" s="118"/>
      <c r="F63" s="118"/>
      <c r="G63" s="118"/>
      <c r="H63" s="118"/>
      <c r="I63" s="119"/>
      <c r="J63" s="107"/>
      <c r="K63" s="108"/>
      <c r="L63" s="108"/>
      <c r="M63" s="108"/>
      <c r="N63" s="108"/>
      <c r="O63" s="108"/>
      <c r="P63" s="108"/>
      <c r="Q63" s="108"/>
      <c r="R63" s="109"/>
      <c r="S63" s="107"/>
      <c r="T63" s="108"/>
      <c r="U63" s="108"/>
      <c r="V63" s="108"/>
      <c r="W63" s="108"/>
      <c r="X63" s="108"/>
      <c r="Y63" s="108"/>
      <c r="Z63" s="108"/>
      <c r="AA63" s="109"/>
      <c r="AB63" s="107">
        <v>2</v>
      </c>
      <c r="AC63" s="108"/>
      <c r="AD63" s="108"/>
      <c r="AE63" s="108"/>
      <c r="AF63" s="108"/>
      <c r="AG63" s="108"/>
      <c r="AH63" s="108"/>
      <c r="AI63" s="108"/>
      <c r="AJ63" s="109"/>
      <c r="AK63" s="107"/>
      <c r="AL63" s="108"/>
      <c r="AM63" s="108"/>
      <c r="AN63" s="108"/>
      <c r="AO63" s="108"/>
      <c r="AP63" s="108"/>
      <c r="AQ63" s="108"/>
      <c r="AR63" s="108"/>
      <c r="AS63" s="109"/>
      <c r="AT63" s="107"/>
      <c r="AU63" s="108"/>
      <c r="AV63" s="108"/>
      <c r="AW63" s="108"/>
      <c r="AX63" s="108"/>
      <c r="AY63" s="108"/>
      <c r="AZ63" s="108"/>
      <c r="BA63" s="108"/>
      <c r="BB63" s="109"/>
      <c r="BC63" s="107"/>
      <c r="BD63" s="108"/>
      <c r="BE63" s="108"/>
      <c r="BF63" s="108"/>
      <c r="BG63" s="108"/>
      <c r="BH63" s="108"/>
      <c r="BI63" s="108"/>
      <c r="BJ63" s="108"/>
      <c r="BK63" s="109"/>
      <c r="BL63" s="107"/>
      <c r="BM63" s="108"/>
      <c r="BN63" s="108"/>
      <c r="BO63" s="108"/>
      <c r="BP63" s="108"/>
      <c r="BQ63" s="108"/>
      <c r="BR63" s="108"/>
      <c r="BS63" s="108"/>
      <c r="BT63" s="109"/>
      <c r="BU63" s="107"/>
      <c r="BV63" s="108"/>
      <c r="BW63" s="108"/>
      <c r="BX63" s="108"/>
      <c r="BY63" s="108"/>
      <c r="BZ63" s="108"/>
      <c r="CA63" s="108"/>
      <c r="CB63" s="108"/>
      <c r="CC63" s="109"/>
      <c r="CD63" s="107"/>
      <c r="CE63" s="108"/>
      <c r="CF63" s="108"/>
      <c r="CG63" s="108"/>
      <c r="CH63" s="108"/>
      <c r="CI63" s="108"/>
      <c r="CJ63" s="108"/>
      <c r="CK63" s="108"/>
      <c r="CL63" s="109"/>
      <c r="CM63" s="107"/>
      <c r="CN63" s="108"/>
      <c r="CO63" s="108"/>
      <c r="CP63" s="108"/>
      <c r="CQ63" s="108"/>
      <c r="CR63" s="108"/>
      <c r="CS63" s="108"/>
      <c r="CT63" s="108"/>
      <c r="CU63" s="109"/>
      <c r="CV63" s="36"/>
    </row>
    <row r="64" spans="1:100" ht="12" customHeight="1" thickBot="1" x14ac:dyDescent="0.35">
      <c r="A64" s="116" t="s">
        <v>419</v>
      </c>
      <c r="B64" s="116"/>
      <c r="C64" s="116"/>
      <c r="D64" s="116"/>
      <c r="E64" s="116"/>
      <c r="F64" s="116"/>
      <c r="G64" s="116"/>
      <c r="H64" s="116"/>
      <c r="I64" s="117"/>
      <c r="J64" s="110">
        <f>getac(J51,J52,J60,J63,J57,J18)</f>
        <v>16</v>
      </c>
      <c r="K64" s="111"/>
      <c r="L64" s="111"/>
      <c r="M64" s="111"/>
      <c r="N64" s="111"/>
      <c r="O64" s="111"/>
      <c r="P64" s="111"/>
      <c r="Q64" s="111"/>
      <c r="R64" s="111"/>
      <c r="S64" s="110">
        <f>getac(S51,S52,S60,S63,S57,S18)</f>
        <v>15</v>
      </c>
      <c r="T64" s="111"/>
      <c r="U64" s="111"/>
      <c r="V64" s="111"/>
      <c r="W64" s="111"/>
      <c r="X64" s="111"/>
      <c r="Y64" s="111"/>
      <c r="Z64" s="111"/>
      <c r="AA64" s="111"/>
      <c r="AB64" s="110">
        <f>getac(AB51,AB52,AB60,AB63,AB57,AB18)</f>
        <v>12</v>
      </c>
      <c r="AC64" s="111"/>
      <c r="AD64" s="111"/>
      <c r="AE64" s="111"/>
      <c r="AF64" s="111"/>
      <c r="AG64" s="111"/>
      <c r="AH64" s="111"/>
      <c r="AI64" s="111"/>
      <c r="AJ64" s="111"/>
      <c r="AK64" s="110">
        <f>getac(AK51,AK52,AK60,AK63,AK57,AK18)</f>
        <v>14</v>
      </c>
      <c r="AL64" s="111"/>
      <c r="AM64" s="111"/>
      <c r="AN64" s="111"/>
      <c r="AO64" s="111"/>
      <c r="AP64" s="111"/>
      <c r="AQ64" s="111"/>
      <c r="AR64" s="111"/>
      <c r="AS64" s="111"/>
      <c r="AT64" s="110">
        <f>getac(AT51,AT52,AT60,AT63,AT57,AT18)</f>
        <v>18</v>
      </c>
      <c r="AU64" s="111"/>
      <c r="AV64" s="111"/>
      <c r="AW64" s="111"/>
      <c r="AX64" s="111"/>
      <c r="AY64" s="111"/>
      <c r="AZ64" s="111"/>
      <c r="BA64" s="111"/>
      <c r="BB64" s="111"/>
      <c r="BC64" s="110">
        <f ca="1">getac(BC51,BC52,BC60,BC63,BC57,BC18)</f>
        <v>10</v>
      </c>
      <c r="BD64" s="111"/>
      <c r="BE64" s="111"/>
      <c r="BF64" s="111"/>
      <c r="BG64" s="111"/>
      <c r="BH64" s="111"/>
      <c r="BI64" s="111"/>
      <c r="BJ64" s="111"/>
      <c r="BK64" s="111"/>
      <c r="BL64" s="110">
        <f ca="1">getac(BL51,BL52,BL60,BL63,BL57,BL18)</f>
        <v>10</v>
      </c>
      <c r="BM64" s="111"/>
      <c r="BN64" s="111"/>
      <c r="BO64" s="111"/>
      <c r="BP64" s="111"/>
      <c r="BQ64" s="111"/>
      <c r="BR64" s="111"/>
      <c r="BS64" s="111"/>
      <c r="BT64" s="111"/>
      <c r="BU64" s="110">
        <f ca="1">getac(BU51,BU52,BU60,BU63,BU57,BU18)</f>
        <v>10</v>
      </c>
      <c r="BV64" s="111"/>
      <c r="BW64" s="111"/>
      <c r="BX64" s="111"/>
      <c r="BY64" s="111"/>
      <c r="BZ64" s="111"/>
      <c r="CA64" s="111"/>
      <c r="CB64" s="111"/>
      <c r="CC64" s="111"/>
      <c r="CD64" s="110">
        <f ca="1">getac(CD51,CD52,CD60,CD63,CD57,CD18)</f>
        <v>10</v>
      </c>
      <c r="CE64" s="111"/>
      <c r="CF64" s="111"/>
      <c r="CG64" s="111"/>
      <c r="CH64" s="111"/>
      <c r="CI64" s="111"/>
      <c r="CJ64" s="111"/>
      <c r="CK64" s="111"/>
      <c r="CL64" s="111"/>
      <c r="CM64" s="110">
        <f ca="1">getac(CM51,CM52,CM60,CM63,CM57,CM18)</f>
        <v>10</v>
      </c>
      <c r="CN64" s="111"/>
      <c r="CO64" s="111"/>
      <c r="CP64" s="111"/>
      <c r="CQ64" s="111"/>
      <c r="CR64" s="111"/>
      <c r="CS64" s="111"/>
      <c r="CT64" s="111"/>
      <c r="CU64" s="165"/>
      <c r="CV64" s="36"/>
    </row>
    <row r="65" spans="1:99" ht="12" customHeight="1" x14ac:dyDescent="0.3">
      <c r="A65" s="5"/>
      <c r="B65" s="5"/>
      <c r="C65" s="5"/>
      <c r="D65" s="5"/>
      <c r="E65" s="5"/>
      <c r="F65" s="5"/>
      <c r="G65" s="5"/>
      <c r="H65" s="5"/>
      <c r="I65" s="47"/>
      <c r="J65" s="75"/>
      <c r="K65" s="76"/>
      <c r="L65" s="76"/>
      <c r="M65" s="76"/>
      <c r="N65" s="76"/>
      <c r="O65" s="76"/>
      <c r="P65" s="76"/>
      <c r="Q65" s="76"/>
      <c r="R65" s="76"/>
      <c r="S65" s="76"/>
      <c r="T65" s="76"/>
      <c r="U65" s="76"/>
      <c r="V65" s="76"/>
      <c r="W65" s="76"/>
      <c r="X65" s="76"/>
      <c r="Y65" s="76"/>
      <c r="Z65" s="76"/>
      <c r="AA65" s="76"/>
      <c r="AB65" s="76"/>
      <c r="AC65" s="76"/>
      <c r="AD65" s="76"/>
      <c r="AE65" s="76"/>
      <c r="AF65" s="76"/>
      <c r="AG65" s="76"/>
      <c r="AH65" s="76"/>
      <c r="AI65" s="76"/>
      <c r="AJ65" s="76"/>
      <c r="AK65" s="76"/>
      <c r="AL65" s="76"/>
      <c r="AM65" s="76"/>
      <c r="AN65" s="76"/>
      <c r="AO65" s="76"/>
      <c r="AP65" s="76"/>
      <c r="AQ65" s="76"/>
      <c r="AR65" s="76"/>
      <c r="AS65" s="76"/>
      <c r="AT65" s="76"/>
      <c r="AU65" s="76"/>
      <c r="AV65" s="76"/>
      <c r="AW65" s="76"/>
      <c r="AX65" s="76"/>
      <c r="AY65" s="76"/>
      <c r="AZ65" s="76"/>
      <c r="BA65" s="76"/>
      <c r="BB65" s="76"/>
      <c r="BC65" s="76"/>
      <c r="BD65" s="76"/>
      <c r="BE65" s="76"/>
      <c r="BF65" s="76"/>
      <c r="BG65" s="76"/>
      <c r="BH65" s="76"/>
      <c r="BI65" s="76"/>
      <c r="BJ65" s="76"/>
      <c r="BK65" s="76"/>
      <c r="BL65" s="76"/>
      <c r="BM65" s="76"/>
      <c r="BN65" s="76"/>
      <c r="BO65" s="76"/>
      <c r="BP65" s="76"/>
      <c r="BQ65" s="76"/>
      <c r="BR65" s="76"/>
      <c r="BS65" s="76"/>
      <c r="BT65" s="76"/>
      <c r="BU65" s="76"/>
      <c r="BV65" s="76"/>
      <c r="BW65" s="76"/>
      <c r="BX65" s="76"/>
      <c r="BY65" s="76"/>
      <c r="BZ65" s="76"/>
      <c r="CA65" s="76"/>
      <c r="CB65" s="76"/>
      <c r="CC65" s="76"/>
      <c r="CD65" s="76"/>
      <c r="CE65" s="76"/>
      <c r="CF65" s="76"/>
      <c r="CG65" s="76"/>
      <c r="CH65" s="76"/>
      <c r="CI65" s="76"/>
      <c r="CJ65" s="76"/>
      <c r="CK65" s="76"/>
      <c r="CL65" s="76"/>
      <c r="CM65" s="76"/>
      <c r="CN65" s="76"/>
      <c r="CO65" s="76"/>
      <c r="CP65" s="76"/>
      <c r="CQ65" s="76"/>
      <c r="CR65" s="76"/>
      <c r="CS65" s="76"/>
      <c r="CT65" s="76"/>
      <c r="CU65" s="76"/>
    </row>
    <row r="66" spans="1:99" ht="15.75" customHeight="1" thickBot="1" x14ac:dyDescent="0.35">
      <c r="A66" s="37"/>
      <c r="B66" s="37"/>
      <c r="C66" s="37"/>
      <c r="D66" s="37"/>
      <c r="E66" s="37"/>
      <c r="F66" s="37"/>
      <c r="G66" s="37"/>
      <c r="H66" s="37"/>
      <c r="I66" s="38"/>
    </row>
    <row r="67" spans="1:99" ht="12" customHeight="1" thickBot="1" x14ac:dyDescent="0.35">
      <c r="A67" s="37"/>
      <c r="B67" s="37"/>
      <c r="C67" s="37"/>
      <c r="D67" s="37"/>
      <c r="E67" s="37"/>
      <c r="F67" s="37"/>
      <c r="G67" s="37"/>
      <c r="H67" s="37"/>
      <c r="I67" s="38"/>
    </row>
  </sheetData>
  <mergeCells count="339">
    <mergeCell ref="A1:R8"/>
    <mergeCell ref="S9:AA10"/>
    <mergeCell ref="J9:R10"/>
    <mergeCell ref="S1:AA2"/>
    <mergeCell ref="AB3:AJ4"/>
    <mergeCell ref="AB1:AJ2"/>
    <mergeCell ref="S3:AA4"/>
    <mergeCell ref="A9:I10"/>
    <mergeCell ref="S7:AA8"/>
    <mergeCell ref="S5:AA6"/>
    <mergeCell ref="AB5:AJ6"/>
    <mergeCell ref="AB7:AJ8"/>
    <mergeCell ref="AB9:AJ10"/>
    <mergeCell ref="CM64:CU64"/>
    <mergeCell ref="CM58:CU59"/>
    <mergeCell ref="CD60:CL62"/>
    <mergeCell ref="CM60:CU62"/>
    <mergeCell ref="CD63:CL63"/>
    <mergeCell ref="CM63:CU63"/>
    <mergeCell ref="CM50:CU50"/>
    <mergeCell ref="CD54:CL56"/>
    <mergeCell ref="CM54:CU56"/>
    <mergeCell ref="CD57:CL57"/>
    <mergeCell ref="CM57:CU57"/>
    <mergeCell ref="CM53:CU53"/>
    <mergeCell ref="CD53:CL53"/>
    <mergeCell ref="CD52:CL52"/>
    <mergeCell ref="CM52:CU52"/>
    <mergeCell ref="CM48:CU48"/>
    <mergeCell ref="CD49:CL49"/>
    <mergeCell ref="CM49:CU49"/>
    <mergeCell ref="CD51:CL51"/>
    <mergeCell ref="CM51:CU51"/>
    <mergeCell ref="CM36:CU44"/>
    <mergeCell ref="CD45:CL46"/>
    <mergeCell ref="CM45:CU46"/>
    <mergeCell ref="CD47:CL47"/>
    <mergeCell ref="CM47:CU47"/>
    <mergeCell ref="CM32:CU32"/>
    <mergeCell ref="CD33:CL33"/>
    <mergeCell ref="CM33:CU33"/>
    <mergeCell ref="CD34:CL35"/>
    <mergeCell ref="CM34:CU35"/>
    <mergeCell ref="CM21:CU22"/>
    <mergeCell ref="CD23:CL29"/>
    <mergeCell ref="CM23:CU29"/>
    <mergeCell ref="CD30:CL31"/>
    <mergeCell ref="CM30:CU31"/>
    <mergeCell ref="CM18:CU18"/>
    <mergeCell ref="CD19:CL19"/>
    <mergeCell ref="CM19:CU19"/>
    <mergeCell ref="CD20:CL20"/>
    <mergeCell ref="CM20:CU20"/>
    <mergeCell ref="CM15:CU15"/>
    <mergeCell ref="CD16:CL16"/>
    <mergeCell ref="CM16:CU16"/>
    <mergeCell ref="CD17:CL17"/>
    <mergeCell ref="CM17:CU17"/>
    <mergeCell ref="CM9:CU10"/>
    <mergeCell ref="CD11:CL12"/>
    <mergeCell ref="CM11:CU12"/>
    <mergeCell ref="CD13:CL14"/>
    <mergeCell ref="CM13:CU14"/>
    <mergeCell ref="AT64:BB64"/>
    <mergeCell ref="BC64:BK64"/>
    <mergeCell ref="BL64:BT64"/>
    <mergeCell ref="BU64:CC64"/>
    <mergeCell ref="CD9:CL10"/>
    <mergeCell ref="CD15:CL15"/>
    <mergeCell ref="CD18:CL18"/>
    <mergeCell ref="CD21:CL22"/>
    <mergeCell ref="CD32:CL32"/>
    <mergeCell ref="CD36:CL44"/>
    <mergeCell ref="CD48:CL48"/>
    <mergeCell ref="CD50:CL50"/>
    <mergeCell ref="CD58:CL59"/>
    <mergeCell ref="CD64:CL64"/>
    <mergeCell ref="AT60:BB62"/>
    <mergeCell ref="BC60:BK62"/>
    <mergeCell ref="BL60:BT62"/>
    <mergeCell ref="BU60:CC62"/>
    <mergeCell ref="AT63:BB63"/>
    <mergeCell ref="BC63:BK63"/>
    <mergeCell ref="BL63:BT63"/>
    <mergeCell ref="BU63:CC63"/>
    <mergeCell ref="AT57:BB57"/>
    <mergeCell ref="BC57:BK57"/>
    <mergeCell ref="BL57:BT57"/>
    <mergeCell ref="BU57:CC57"/>
    <mergeCell ref="AT58:BB59"/>
    <mergeCell ref="BC58:BK59"/>
    <mergeCell ref="BL58:BT59"/>
    <mergeCell ref="BU58:CC59"/>
    <mergeCell ref="BU50:CC50"/>
    <mergeCell ref="AT54:BB56"/>
    <mergeCell ref="BC54:BK56"/>
    <mergeCell ref="BL54:BT56"/>
    <mergeCell ref="BU54:CC56"/>
    <mergeCell ref="AT49:BB49"/>
    <mergeCell ref="BC49:BK49"/>
    <mergeCell ref="BL49:BT49"/>
    <mergeCell ref="BU49:CC49"/>
    <mergeCell ref="AT51:BB51"/>
    <mergeCell ref="BC51:BK51"/>
    <mergeCell ref="BL51:BT51"/>
    <mergeCell ref="BU51:CC51"/>
    <mergeCell ref="BU53:CC53"/>
    <mergeCell ref="BC53:BK53"/>
    <mergeCell ref="BL53:BT53"/>
    <mergeCell ref="BC52:BK52"/>
    <mergeCell ref="BL52:BT52"/>
    <mergeCell ref="BU52:CC52"/>
    <mergeCell ref="BC50:BK50"/>
    <mergeCell ref="BL50:BT50"/>
    <mergeCell ref="AT50:BB50"/>
    <mergeCell ref="BU47:CC47"/>
    <mergeCell ref="AT48:BB48"/>
    <mergeCell ref="BC48:BK48"/>
    <mergeCell ref="BL48:BT48"/>
    <mergeCell ref="BU48:CC48"/>
    <mergeCell ref="AT36:BB44"/>
    <mergeCell ref="BC36:BK44"/>
    <mergeCell ref="BL36:BT44"/>
    <mergeCell ref="BU36:CC44"/>
    <mergeCell ref="AT45:BB46"/>
    <mergeCell ref="BC45:BK46"/>
    <mergeCell ref="BL45:BT46"/>
    <mergeCell ref="BU45:CC46"/>
    <mergeCell ref="AT47:BB47"/>
    <mergeCell ref="AT34:BB35"/>
    <mergeCell ref="BC34:BK35"/>
    <mergeCell ref="BL34:BT35"/>
    <mergeCell ref="BU34:CC35"/>
    <mergeCell ref="AT30:BB31"/>
    <mergeCell ref="BC30:BK31"/>
    <mergeCell ref="BL30:BT31"/>
    <mergeCell ref="BU30:CC31"/>
    <mergeCell ref="AT32:BB32"/>
    <mergeCell ref="BC32:BK32"/>
    <mergeCell ref="BL32:BT32"/>
    <mergeCell ref="BU32:CC32"/>
    <mergeCell ref="AT33:BB33"/>
    <mergeCell ref="BC33:BK33"/>
    <mergeCell ref="BL33:BT33"/>
    <mergeCell ref="BU15:CC15"/>
    <mergeCell ref="AT16:BB16"/>
    <mergeCell ref="BC16:BK16"/>
    <mergeCell ref="BL16:BT16"/>
    <mergeCell ref="BU16:CC16"/>
    <mergeCell ref="BC15:BK15"/>
    <mergeCell ref="BL15:BT15"/>
    <mergeCell ref="BU20:CC20"/>
    <mergeCell ref="BU33:CC33"/>
    <mergeCell ref="BU21:CC22"/>
    <mergeCell ref="AT23:BB29"/>
    <mergeCell ref="BC23:BK29"/>
    <mergeCell ref="BL23:BT29"/>
    <mergeCell ref="BU23:CC29"/>
    <mergeCell ref="AT19:BB19"/>
    <mergeCell ref="BC19:BK19"/>
    <mergeCell ref="BL19:BT19"/>
    <mergeCell ref="BU19:CC19"/>
    <mergeCell ref="AT20:BB20"/>
    <mergeCell ref="BU17:CC17"/>
    <mergeCell ref="BU18:CC18"/>
    <mergeCell ref="AK32:AS32"/>
    <mergeCell ref="AK23:AS29"/>
    <mergeCell ref="AT17:BB17"/>
    <mergeCell ref="BC17:BK17"/>
    <mergeCell ref="BL17:BT17"/>
    <mergeCell ref="AT21:BB22"/>
    <mergeCell ref="BC21:BK22"/>
    <mergeCell ref="BL21:BT22"/>
    <mergeCell ref="BC20:BK20"/>
    <mergeCell ref="BL20:BT20"/>
    <mergeCell ref="AT18:BB18"/>
    <mergeCell ref="BC18:BK18"/>
    <mergeCell ref="BL18:BT18"/>
    <mergeCell ref="BC9:BK10"/>
    <mergeCell ref="BL9:BT10"/>
    <mergeCell ref="BU9:CC10"/>
    <mergeCell ref="AT11:BB12"/>
    <mergeCell ref="BC11:BK12"/>
    <mergeCell ref="BL11:BT12"/>
    <mergeCell ref="BU11:CC12"/>
    <mergeCell ref="AT13:BB14"/>
    <mergeCell ref="BC13:BK14"/>
    <mergeCell ref="BL13:BT14"/>
    <mergeCell ref="BU13:CC14"/>
    <mergeCell ref="AB63:AJ63"/>
    <mergeCell ref="AK63:AS63"/>
    <mergeCell ref="AK50:AS50"/>
    <mergeCell ref="AB54:AJ56"/>
    <mergeCell ref="AK54:AS56"/>
    <mergeCell ref="AB57:AJ57"/>
    <mergeCell ref="AK57:AS57"/>
    <mergeCell ref="AK64:AS64"/>
    <mergeCell ref="AT9:BB10"/>
    <mergeCell ref="AT15:BB15"/>
    <mergeCell ref="AK33:AS33"/>
    <mergeCell ref="AB34:AJ35"/>
    <mergeCell ref="AK34:AS35"/>
    <mergeCell ref="AK21:AS22"/>
    <mergeCell ref="AB23:AJ29"/>
    <mergeCell ref="AK30:AS31"/>
    <mergeCell ref="AK9:AS10"/>
    <mergeCell ref="AB11:AJ12"/>
    <mergeCell ref="AK11:AS12"/>
    <mergeCell ref="AB53:AJ53"/>
    <mergeCell ref="AK53:AS53"/>
    <mergeCell ref="AT53:BB53"/>
    <mergeCell ref="AB49:AJ49"/>
    <mergeCell ref="AK49:AS49"/>
    <mergeCell ref="S54:AA56"/>
    <mergeCell ref="S57:AA57"/>
    <mergeCell ref="S58:AA59"/>
    <mergeCell ref="S36:AA44"/>
    <mergeCell ref="AB19:AJ19"/>
    <mergeCell ref="AB20:AJ20"/>
    <mergeCell ref="AB16:AJ16"/>
    <mergeCell ref="AB17:AJ17"/>
    <mergeCell ref="AB33:AJ33"/>
    <mergeCell ref="AB45:AJ46"/>
    <mergeCell ref="S19:AA19"/>
    <mergeCell ref="S20:AA20"/>
    <mergeCell ref="S50:AA50"/>
    <mergeCell ref="AB15:AJ15"/>
    <mergeCell ref="AB18:AJ18"/>
    <mergeCell ref="AB21:AJ22"/>
    <mergeCell ref="AB32:AJ32"/>
    <mergeCell ref="AB36:AJ44"/>
    <mergeCell ref="AB48:AJ48"/>
    <mergeCell ref="AB50:AJ50"/>
    <mergeCell ref="AB58:AJ59"/>
    <mergeCell ref="AB30:AJ31"/>
    <mergeCell ref="S60:AA62"/>
    <mergeCell ref="AK36:AS44"/>
    <mergeCell ref="AK45:AS46"/>
    <mergeCell ref="AB47:AJ47"/>
    <mergeCell ref="AK47:AS47"/>
    <mergeCell ref="AB60:AJ62"/>
    <mergeCell ref="AK60:AS62"/>
    <mergeCell ref="AB13:AJ14"/>
    <mergeCell ref="AK13:AS14"/>
    <mergeCell ref="AK18:AS18"/>
    <mergeCell ref="AK19:AS19"/>
    <mergeCell ref="AK20:AS20"/>
    <mergeCell ref="AK15:AS15"/>
    <mergeCell ref="AK16:AS16"/>
    <mergeCell ref="AK17:AS17"/>
    <mergeCell ref="S45:AA46"/>
    <mergeCell ref="S23:AA29"/>
    <mergeCell ref="S30:AA31"/>
    <mergeCell ref="S32:AA32"/>
    <mergeCell ref="S33:AA33"/>
    <mergeCell ref="S34:AA35"/>
    <mergeCell ref="S53:AA53"/>
    <mergeCell ref="AK58:AS59"/>
    <mergeCell ref="S21:AA22"/>
    <mergeCell ref="A36:I44"/>
    <mergeCell ref="A45:I46"/>
    <mergeCell ref="A34:I35"/>
    <mergeCell ref="A19:I19"/>
    <mergeCell ref="A20:I20"/>
    <mergeCell ref="J19:R19"/>
    <mergeCell ref="J34:R35"/>
    <mergeCell ref="J36:R44"/>
    <mergeCell ref="J21:R22"/>
    <mergeCell ref="J30:R31"/>
    <mergeCell ref="J23:R29"/>
    <mergeCell ref="J32:R32"/>
    <mergeCell ref="J33:R33"/>
    <mergeCell ref="A21:I22"/>
    <mergeCell ref="A30:I31"/>
    <mergeCell ref="A32:I32"/>
    <mergeCell ref="A33:I33"/>
    <mergeCell ref="J45:R46"/>
    <mergeCell ref="A23:I29"/>
    <mergeCell ref="J20:R20"/>
    <mergeCell ref="S11:AA12"/>
    <mergeCell ref="S13:AA14"/>
    <mergeCell ref="A16:I16"/>
    <mergeCell ref="A17:I17"/>
    <mergeCell ref="A18:I18"/>
    <mergeCell ref="J15:R15"/>
    <mergeCell ref="J16:R16"/>
    <mergeCell ref="J17:R17"/>
    <mergeCell ref="J18:R18"/>
    <mergeCell ref="A11:I12"/>
    <mergeCell ref="A13:I14"/>
    <mergeCell ref="A15:I15"/>
    <mergeCell ref="J11:R12"/>
    <mergeCell ref="J13:R14"/>
    <mergeCell ref="S15:AA15"/>
    <mergeCell ref="S16:AA16"/>
    <mergeCell ref="S17:AA17"/>
    <mergeCell ref="S18:AA18"/>
    <mergeCell ref="A63:I63"/>
    <mergeCell ref="J63:R63"/>
    <mergeCell ref="A64:I64"/>
    <mergeCell ref="J64:R64"/>
    <mergeCell ref="J50:R50"/>
    <mergeCell ref="A57:I57"/>
    <mergeCell ref="J57:R57"/>
    <mergeCell ref="A50:I50"/>
    <mergeCell ref="A54:I56"/>
    <mergeCell ref="A51:I51"/>
    <mergeCell ref="J51:R51"/>
    <mergeCell ref="A58:I59"/>
    <mergeCell ref="J58:R59"/>
    <mergeCell ref="A60:I62"/>
    <mergeCell ref="J60:R62"/>
    <mergeCell ref="J54:R56"/>
    <mergeCell ref="A53:I53"/>
    <mergeCell ref="J53:R53"/>
    <mergeCell ref="S63:AA63"/>
    <mergeCell ref="S64:AA64"/>
    <mergeCell ref="AB64:AJ64"/>
    <mergeCell ref="S51:AA51"/>
    <mergeCell ref="BC47:BK47"/>
    <mergeCell ref="BL47:BT47"/>
    <mergeCell ref="A47:I47"/>
    <mergeCell ref="A48:I48"/>
    <mergeCell ref="A49:I49"/>
    <mergeCell ref="J47:R47"/>
    <mergeCell ref="J48:R48"/>
    <mergeCell ref="J49:R49"/>
    <mergeCell ref="S47:AA47"/>
    <mergeCell ref="S48:AA48"/>
    <mergeCell ref="S49:AA49"/>
    <mergeCell ref="AK48:AS48"/>
    <mergeCell ref="A52:I52"/>
    <mergeCell ref="J52:R52"/>
    <mergeCell ref="S52:AA52"/>
    <mergeCell ref="AB52:AJ52"/>
    <mergeCell ref="AK52:AS52"/>
    <mergeCell ref="AT52:BB52"/>
    <mergeCell ref="AB51:AJ51"/>
    <mergeCell ref="AK51:AS51"/>
  </mergeCells>
  <conditionalFormatting sqref="J20:R20">
    <cfRule type="colorScale" priority="129">
      <colorScale>
        <cfvo type="num" val="0"/>
        <cfvo type="num" val="$J$19/2"/>
        <cfvo type="num" val="$J$19*2"/>
        <color rgb="FFF8696B"/>
        <color rgb="FFFFEB84"/>
        <color rgb="FF47CFFF"/>
      </colorScale>
    </cfRule>
  </conditionalFormatting>
  <conditionalFormatting sqref="S20:AA20">
    <cfRule type="colorScale" priority="128">
      <colorScale>
        <cfvo type="num" val="0"/>
        <cfvo type="num" val="$S$19/2"/>
        <cfvo type="num" val="$S$19*2"/>
        <color rgb="FFF8696B"/>
        <color rgb="FFFFEB84"/>
        <color rgb="FF47CFFF"/>
      </colorScale>
    </cfRule>
  </conditionalFormatting>
  <conditionalFormatting sqref="AB20">
    <cfRule type="colorScale" priority="127">
      <colorScale>
        <cfvo type="num" val="0"/>
        <cfvo type="num" val="$AB$19/2"/>
        <cfvo type="num" val="$AB$19*2"/>
        <color rgb="FFF8696B"/>
        <color rgb="FFFFEB84"/>
        <color rgb="FF47CFFF"/>
      </colorScale>
    </cfRule>
  </conditionalFormatting>
  <conditionalFormatting sqref="AK20">
    <cfRule type="colorScale" priority="126">
      <colorScale>
        <cfvo type="num" val="0"/>
        <cfvo type="num" val="$AK$19/2"/>
        <cfvo type="num" val="$AK$19*2"/>
        <color rgb="FFF8696B"/>
        <color rgb="FFFFEB84"/>
        <color rgb="FF47CFFF"/>
      </colorScale>
    </cfRule>
  </conditionalFormatting>
  <conditionalFormatting sqref="AT20">
    <cfRule type="colorScale" priority="125">
      <colorScale>
        <cfvo type="num" val="0"/>
        <cfvo type="num" val="$AT$19/2"/>
        <cfvo type="num" val="$AT$19*2"/>
        <color rgb="FFF8696B"/>
        <color rgb="FFFFEB84"/>
        <color rgb="FF47CFFF"/>
      </colorScale>
    </cfRule>
  </conditionalFormatting>
  <conditionalFormatting sqref="BC20">
    <cfRule type="colorScale" priority="124">
      <colorScale>
        <cfvo type="num" val="0"/>
        <cfvo type="num" val="$BC$19/2"/>
        <cfvo type="num" val="$BC$19*2"/>
        <color rgb="FFF8696B"/>
        <color rgb="FFFFEB84"/>
        <color rgb="FF47CFFF"/>
      </colorScale>
    </cfRule>
  </conditionalFormatting>
  <conditionalFormatting sqref="BL20">
    <cfRule type="colorScale" priority="123">
      <colorScale>
        <cfvo type="num" val="0"/>
        <cfvo type="num" val="$BL$19/2"/>
        <cfvo type="num" val="$BL$19*2"/>
        <color rgb="FFF8696B"/>
        <color rgb="FFFFEB84"/>
        <color rgb="FF47CFFF"/>
      </colorScale>
    </cfRule>
  </conditionalFormatting>
  <conditionalFormatting sqref="BU20">
    <cfRule type="colorScale" priority="122">
      <colorScale>
        <cfvo type="num" val="0"/>
        <cfvo type="num" val="$BU$19/2"/>
        <cfvo type="num" val="$BU$19*2"/>
        <color rgb="FFF8696B"/>
        <color rgb="FFFFEB84"/>
        <color rgb="FF47CFFF"/>
      </colorScale>
    </cfRule>
  </conditionalFormatting>
  <conditionalFormatting sqref="CD20">
    <cfRule type="colorScale" priority="121">
      <colorScale>
        <cfvo type="num" val="0"/>
        <cfvo type="num" val="$CD$19/2"/>
        <cfvo type="num" val="$CD$19*2"/>
        <color rgb="FFF8696B"/>
        <color rgb="FFFFEB84"/>
        <color rgb="FF47CFFF"/>
      </colorScale>
    </cfRule>
  </conditionalFormatting>
  <conditionalFormatting sqref="J15:CU15">
    <cfRule type="colorScale" priority="75">
      <colorScale>
        <cfvo type="num" val="1"/>
        <cfvo type="num" val="10"/>
        <cfvo type="num" val="20"/>
        <color theme="9" tint="-0.249977111117893"/>
        <color theme="9" tint="0.79998168889431442"/>
        <color rgb="FFFFEF9C"/>
      </colorScale>
    </cfRule>
  </conditionalFormatting>
  <conditionalFormatting sqref="CM20:CU20">
    <cfRule type="colorScale" priority="74">
      <colorScale>
        <cfvo type="num" val="0"/>
        <cfvo type="num" val="$CM$19/2"/>
        <cfvo type="num" val="$CM$19*2"/>
        <color rgb="FFF8696B"/>
        <color rgb="FFFFEB84"/>
        <color rgb="FF47CFFF"/>
      </colorScale>
    </cfRule>
  </conditionalFormatting>
  <conditionalFormatting sqref="J20:CU20">
    <cfRule type="cellIs" dxfId="83" priority="73" stopIfTrue="1" operator="equal">
      <formula>0</formula>
    </cfRule>
  </conditionalFormatting>
  <conditionalFormatting sqref="J64:CU64 J63:R63 J9:CU62">
    <cfRule type="expression" dxfId="82" priority="15" stopIfTrue="1">
      <formula>J$13=""</formula>
    </cfRule>
  </conditionalFormatting>
  <conditionalFormatting sqref="J30:CU31">
    <cfRule type="cellIs" dxfId="81" priority="9" operator="equal">
      <formula>""</formula>
    </cfRule>
    <cfRule type="cellIs" dxfId="80" priority="117" operator="notEqual">
      <formula>""</formula>
    </cfRule>
  </conditionalFormatting>
  <conditionalFormatting sqref="S63:CU63">
    <cfRule type="expression" dxfId="79" priority="4" stopIfTrue="1">
      <formula>S$13=""</formula>
    </cfRule>
  </conditionalFormatting>
  <conditionalFormatting sqref="J52:CU52">
    <cfRule type="expression" dxfId="78" priority="14" stopIfTrue="1">
      <formula>J$13=""</formula>
    </cfRule>
  </conditionalFormatting>
  <conditionalFormatting sqref="J63:CU63">
    <cfRule type="expression" priority="21" stopIfTrue="1">
      <formula>IF(J$63="",FALSE,TRUE)</formula>
    </cfRule>
    <cfRule type="expression" dxfId="77" priority="499" stopIfTrue="1">
      <formula>ISNUMBER(SEARCH("Simic Hybrid",J$21))</formula>
    </cfRule>
    <cfRule type="expression" dxfId="76" priority="500" stopIfTrue="1">
      <formula>ISNUMBER(SEARCH("Barbarian",J$30))</formula>
    </cfRule>
    <cfRule type="expression" dxfId="75" priority="501" stopIfTrue="1">
      <formula>ISNUMBER(SEARCH("Monk",J$30))</formula>
    </cfRule>
    <cfRule type="cellIs" dxfId="74" priority="502" operator="equal">
      <formula>""</formula>
    </cfRule>
  </conditionalFormatting>
  <conditionalFormatting sqref="J9:CU12">
    <cfRule type="cellIs" dxfId="73" priority="13" operator="equal">
      <formula>""</formula>
    </cfRule>
  </conditionalFormatting>
  <conditionalFormatting sqref="J17:CU17">
    <cfRule type="cellIs" dxfId="72" priority="12" operator="equal">
      <formula>""</formula>
    </cfRule>
  </conditionalFormatting>
  <conditionalFormatting sqref="J19:CU19">
    <cfRule type="cellIs" dxfId="71" priority="11" operator="equal">
      <formula>""</formula>
    </cfRule>
  </conditionalFormatting>
  <conditionalFormatting sqref="J21:CU22">
    <cfRule type="cellIs" dxfId="70" priority="10" operator="equal">
      <formula>""</formula>
    </cfRule>
  </conditionalFormatting>
  <conditionalFormatting sqref="J57:CU57">
    <cfRule type="cellIs" dxfId="69" priority="6" operator="equal">
      <formula>""</formula>
    </cfRule>
  </conditionalFormatting>
  <conditionalFormatting sqref="J58:CU59">
    <cfRule type="cellIs" dxfId="68" priority="5" operator="equal">
      <formula>""</formula>
    </cfRule>
  </conditionalFormatting>
  <conditionalFormatting sqref="J49:CU49">
    <cfRule type="cellIs" dxfId="67" priority="3" operator="equal">
      <formula>""</formula>
    </cfRule>
  </conditionalFormatting>
  <conditionalFormatting sqref="J32:CU33">
    <cfRule type="cellIs" dxfId="66" priority="2" operator="equal">
      <formula>""</formula>
    </cfRule>
  </conditionalFormatting>
  <conditionalFormatting sqref="J50:CU52">
    <cfRule type="cellIs" dxfId="65" priority="1" operator="equal">
      <formula>""</formula>
    </cfRule>
  </conditionalFormatting>
  <dataValidations xWindow="240" yWindow="571" count="20">
    <dataValidation type="list" allowBlank="1" showInputMessage="1" promptTitle="Input" prompt="Input character race in this cell." sqref="J21:CU22" xr:uid="{00000000-0002-0000-0200-000000000000}">
      <formula1>INDIRECT("Races[Race]")</formula1>
    </dataValidation>
    <dataValidation type="list" allowBlank="1" showInputMessage="1" promptTitle="Input" prompt="Input character class in this cell." sqref="J30:CU31" xr:uid="{00000000-0002-0000-0200-000001000000}">
      <formula1>INDIRECT("Classes[Class]")</formula1>
    </dataValidation>
    <dataValidation allowBlank="1" showInputMessage="1" promptTitle="Warning!" prompt="Conditions are now applied to characters on the Readied Encounter tab." sqref="J34:CU35" xr:uid="{00000000-0002-0000-0200-000002000000}"/>
    <dataValidation type="list" allowBlank="1" showInputMessage="1" showErrorMessage="1" errorTitle="Error" error="Please either leave the cell blank, or select the checkmark from the dropdown." promptTitle="Active?" prompt="If this character is present for this session please select the check mark from the dropdown, if not leave the cell empty." sqref="J13:CU14" xr:uid="{00000000-0002-0000-0200-000003000000}">
      <formula1>INDIRECT("YesNo")</formula1>
    </dataValidation>
    <dataValidation type="list" allowBlank="1" showInputMessage="1" showErrorMessage="1" promptTitle="Armor?" prompt="Please select what armor the character is wearing from the dropdown or leave the cell blank. If non standard armors are input the AC and armor statistic cells will not calculate correctly." sqref="J58:CU59" xr:uid="{00000000-0002-0000-0200-000004000000}">
      <formula1>INDIRECT("Armors[Name]")</formula1>
    </dataValidation>
    <dataValidation allowBlank="1" showErrorMessage="1" promptTitle="Key Combo" prompt="Press Control+l to launch library lookup." sqref="A1:R8" xr:uid="{00000000-0002-0000-0200-000005000000}"/>
    <dataValidation type="whole" operator="greaterThan" allowBlank="1" showInputMessage="1" showErrorMessage="1" errorTitle="Input Error" error="HP must be a positive whole number." promptTitle="Input" prompt="Input character max health." sqref="J19:CU19" xr:uid="{00000000-0002-0000-0200-000007000000}">
      <formula1>0</formula1>
    </dataValidation>
    <dataValidation allowBlank="1" showInputMessage="1" showErrorMessage="1" promptTitle="Warning!" prompt="Do not modify this cell. Current HP is now changed on the Readied Encounter tab._x000a__x000a_Current HP will be blank until the encounter is readied and includes this player." sqref="J20:CU20" xr:uid="{00000000-0002-0000-0200-000008000000}"/>
    <dataValidation type="whole" operator="greaterThan" allowBlank="1" showInputMessage="1" showErrorMessage="1" errorTitle="Input Error" error="EXP must be a positive whole number or 0" promptTitle="Input" prompt="Input current player EXP in this cell." sqref="J17:CU17" xr:uid="{00000000-0002-0000-0200-000009000000}">
      <formula1>-1</formula1>
    </dataValidation>
    <dataValidation allowBlank="1" showInputMessage="1" showErrorMessage="1" promptTitle="Input" prompt="Input character height in this cell." sqref="J32:CU32" xr:uid="{00000000-0002-0000-0200-00000A000000}"/>
    <dataValidation allowBlank="1" showInputMessage="1" showErrorMessage="1" promptTitle="Input" prompt="Input character weight in this cell." sqref="J33:CU33" xr:uid="{00000000-0002-0000-0200-00000B000000}"/>
    <dataValidation type="list" allowBlank="1" showInputMessage="1" showErrorMessage="1" promptTitle="Sheild?" prompt="If the character is holding a shield please select the check mark from the drop down or leave the cell blank." sqref="J57:CU57" xr:uid="{00000000-0002-0000-0200-00000D000000}">
      <formula1>INDIRECT("YesNo")</formula1>
    </dataValidation>
    <dataValidation allowBlank="1" showInputMessage="1" promptTitle="Input" prompt="Please enter the character's name in this cell." sqref="J11:CU12" xr:uid="{00000000-0002-0000-0200-00000E000000}"/>
    <dataValidation allowBlank="1" showInputMessage="1" promptTitle="Input" prompt="Please enter the player's name in this cell." sqref="J9:CU10" xr:uid="{00000000-0002-0000-0200-00000F000000}"/>
    <dataValidation allowBlank="1" showInputMessage="1" showErrorMessage="1" promptTitle="Alert" prompt="For the best user experience please select from the players dropdown the number of players that will be in the campaign" sqref="S3" xr:uid="{00000000-0002-0000-0200-000010000000}"/>
    <dataValidation allowBlank="1" showInputMessage="1" showErrorMessage="1" promptTitle="Info" prompt="Delete all character information from the Player Manager" sqref="S1:AA2" xr:uid="{00000000-0002-0000-0200-000011000000}"/>
    <dataValidation allowBlank="1" showInputMessage="1" showErrorMessage="1" promptTitle="Info" prompt="Opns a form to award exp either as a party or individually" sqref="S5:AA6" xr:uid="{00000000-0002-0000-0200-000012000000}"/>
    <dataValidation allowBlank="1" showInputMessage="1" showErrorMessage="1" promptTitle="Search" prompt="Look up items, magic items, spells,conditions, environmental conditions, random encounters._x000a__x000a_Ctrl + l to launch." sqref="S7:AA8" xr:uid="{00000000-0002-0000-0200-000013000000}"/>
    <dataValidation allowBlank="1" showInputMessage="1" promptTitle="Warning!" prompt="Initiative modifier is automatically calculated based on dexterity score. If the character has any additional modifiers please just add a &quot;+ modifier&quot; to the end of the formula." sqref="J53:CU53" xr:uid="{00000000-0002-0000-0200-000006000000}"/>
    <dataValidation allowBlank="1" showInputMessage="1" promptTitle="Warning!" prompt="Concentration is managed on the Encounter Tab." sqref="J45:CU46" xr:uid="{5F939E69-3C07-40DC-BC0F-51A78491F694}"/>
  </dataValidations>
  <pageMargins left="0" right="0" top="0" bottom="0" header="0" footer="0"/>
  <pageSetup scale="105" fitToWidth="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CMBPlayer">
              <controlPr defaultSize="0" autoLine="0" autoPict="0" macro="[0]!NumberPlayers">
                <anchor moveWithCells="1">
                  <from>
                    <xdr:col>27</xdr:col>
                    <xdr:colOff>0</xdr:colOff>
                    <xdr:row>2</xdr:row>
                    <xdr:rowOff>7620</xdr:rowOff>
                  </from>
                  <to>
                    <xdr:col>35</xdr:col>
                    <xdr:colOff>137160</xdr:colOff>
                    <xdr:row>3</xdr:row>
                    <xdr:rowOff>137160</xdr:rowOff>
                  </to>
                </anchor>
              </controlPr>
            </control>
          </mc:Choice>
        </mc:AlternateContent>
        <mc:AlternateContent xmlns:mc="http://schemas.openxmlformats.org/markup-compatibility/2006">
          <mc:Choice Requires="x14">
            <control shapeId="4115" r:id="rId5" name="Button 19">
              <controlPr defaultSize="0" print="0" autoFill="0" autoPict="0" macro="[0]!ConditionButton">
                <anchor moveWithCells="1">
                  <from>
                    <xdr:col>27</xdr:col>
                    <xdr:colOff>7620</xdr:colOff>
                    <xdr:row>6</xdr:row>
                    <xdr:rowOff>7620</xdr:rowOff>
                  </from>
                  <to>
                    <xdr:col>35</xdr:col>
                    <xdr:colOff>137160</xdr:colOff>
                    <xdr:row>7</xdr:row>
                    <xdr:rowOff>137160</xdr:rowOff>
                  </to>
                </anchor>
              </controlPr>
            </control>
          </mc:Choice>
        </mc:AlternateContent>
        <mc:AlternateContent xmlns:mc="http://schemas.openxmlformats.org/markup-compatibility/2006">
          <mc:Choice Requires="x14">
            <control shapeId="4130" r:id="rId6" name="Button 34">
              <controlPr defaultSize="0" print="0" autoFill="0" autoPict="0" macro="[0]!ClearPlayerSheet">
                <anchor moveWithCells="1" sizeWithCells="1">
                  <from>
                    <xdr:col>27</xdr:col>
                    <xdr:colOff>7620</xdr:colOff>
                    <xdr:row>0</xdr:row>
                    <xdr:rowOff>22860</xdr:rowOff>
                  </from>
                  <to>
                    <xdr:col>35</xdr:col>
                    <xdr:colOff>137160</xdr:colOff>
                    <xdr:row>1</xdr:row>
                    <xdr:rowOff>144780</xdr:rowOff>
                  </to>
                </anchor>
              </controlPr>
            </control>
          </mc:Choice>
        </mc:AlternateContent>
        <mc:AlternateContent xmlns:mc="http://schemas.openxmlformats.org/markup-compatibility/2006">
          <mc:Choice Requires="x14">
            <control shapeId="4131" r:id="rId7" name="Button 35">
              <controlPr defaultSize="0" print="0" autoFill="0" autoPict="0" macro="[0]!AwardIt">
                <anchor moveWithCells="1" sizeWithCells="1">
                  <from>
                    <xdr:col>27</xdr:col>
                    <xdr:colOff>22860</xdr:colOff>
                    <xdr:row>4</xdr:row>
                    <xdr:rowOff>22860</xdr:rowOff>
                  </from>
                  <to>
                    <xdr:col>31</xdr:col>
                    <xdr:colOff>76200</xdr:colOff>
                    <xdr:row>5</xdr:row>
                    <xdr:rowOff>144780</xdr:rowOff>
                  </to>
                </anchor>
              </controlPr>
            </control>
          </mc:Choice>
        </mc:AlternateContent>
        <mc:AlternateContent xmlns:mc="http://schemas.openxmlformats.org/markup-compatibility/2006">
          <mc:Choice Requires="x14">
            <control shapeId="4140" r:id="rId8" name="Button 44">
              <controlPr defaultSize="0" print="0" autoFill="0" autoPict="0" macro="[0]!LoadLootGenerator">
                <anchor moveWithCells="1" sizeWithCells="1">
                  <from>
                    <xdr:col>31</xdr:col>
                    <xdr:colOff>76200</xdr:colOff>
                    <xdr:row>4</xdr:row>
                    <xdr:rowOff>22860</xdr:rowOff>
                  </from>
                  <to>
                    <xdr:col>35</xdr:col>
                    <xdr:colOff>137160</xdr:colOff>
                    <xdr:row>5</xdr:row>
                    <xdr:rowOff>144780</xdr:rowOff>
                  </to>
                </anchor>
              </controlPr>
            </control>
          </mc:Choice>
        </mc:AlternateContent>
        <mc:AlternateContent xmlns:mc="http://schemas.openxmlformats.org/markup-compatibility/2006">
          <mc:Choice Requires="x14">
            <control shapeId="4143" r:id="rId9" name="Button 47">
              <controlPr defaultSize="0" print="0" autoFill="0" autoPict="0" macro="[0]!ShowCharacterLists">
                <anchor moveWithCells="1" sizeWithCells="1">
                  <from>
                    <xdr:col>0</xdr:col>
                    <xdr:colOff>0</xdr:colOff>
                    <xdr:row>66</xdr:row>
                    <xdr:rowOff>0</xdr:rowOff>
                  </from>
                  <to>
                    <xdr:col>8</xdr:col>
                    <xdr:colOff>144780</xdr:colOff>
                    <xdr:row>67</xdr:row>
                    <xdr:rowOff>7620</xdr:rowOff>
                  </to>
                </anchor>
              </controlPr>
            </control>
          </mc:Choice>
        </mc:AlternateContent>
        <mc:AlternateContent xmlns:mc="http://schemas.openxmlformats.org/markup-compatibility/2006">
          <mc:Choice Requires="x14">
            <control shapeId="4137" r:id="rId10" name="Button 41">
              <controlPr defaultSize="0" print="0" autoFill="0" autoPict="0" macro="[0]!ShowCharacterLists">
                <anchor moveWithCells="1" sizeWithCells="1">
                  <from>
                    <xdr:col>0</xdr:col>
                    <xdr:colOff>0</xdr:colOff>
                    <xdr:row>65</xdr:row>
                    <xdr:rowOff>30480</xdr:rowOff>
                  </from>
                  <to>
                    <xdr:col>8</xdr:col>
                    <xdr:colOff>144780</xdr:colOff>
                    <xdr:row>65</xdr:row>
                    <xdr:rowOff>190500</xdr:rowOff>
                  </to>
                </anchor>
              </controlPr>
            </control>
          </mc:Choice>
        </mc:AlternateContent>
        <mc:AlternateContent xmlns:mc="http://schemas.openxmlformats.org/markup-compatibility/2006">
          <mc:Choice Requires="x14">
            <control shapeId="4139" r:id="rId11" name="Button 43">
              <controlPr defaultSize="0" print="0" autoFill="0" autoPict="0" macro="[0]!ShowHideRowsX">
                <anchor moveWithCells="1" sizeWithCells="1">
                  <from>
                    <xdr:col>0</xdr:col>
                    <xdr:colOff>0</xdr:colOff>
                    <xdr:row>64</xdr:row>
                    <xdr:rowOff>7620</xdr:rowOff>
                  </from>
                  <to>
                    <xdr:col>8</xdr:col>
                    <xdr:colOff>144780</xdr:colOff>
                    <xdr:row>65</xdr:row>
                    <xdr:rowOff>22860</xdr:rowOff>
                  </to>
                </anchor>
              </controlPr>
            </control>
          </mc:Choice>
        </mc:AlternateContent>
        <mc:AlternateContent xmlns:mc="http://schemas.openxmlformats.org/markup-compatibility/2006">
          <mc:Choice Requires="x14">
            <control shapeId="4144" r:id="rId12" name="Button 48">
              <controlPr defaultSize="0" print="0" autoFill="0" autoPict="0" macro="[0]!QuickStart">
                <anchor moveWithCells="1" sizeWithCells="1">
                  <from>
                    <xdr:col>0</xdr:col>
                    <xdr:colOff>0</xdr:colOff>
                    <xdr:row>66</xdr:row>
                    <xdr:rowOff>0</xdr:rowOff>
                  </from>
                  <to>
                    <xdr:col>8</xdr:col>
                    <xdr:colOff>144780</xdr:colOff>
                    <xdr:row>67</xdr:row>
                    <xdr:rowOff>7620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72" stopIfTrue="1" operator="equal" id="{AC9AB0F2-7CBF-4B0F-9DCB-0CFBB5F1C396}">
            <xm:f>'Character Lists'!$S$16</xm:f>
            <x14:dxf>
              <font>
                <color rgb="FF7030A0"/>
              </font>
              <fill>
                <patternFill patternType="lightTrellis">
                  <fgColor rgb="FFCDACE6"/>
                  <bgColor rgb="FFA66BD3"/>
                </patternFill>
              </fill>
            </x14:dxf>
          </x14:cfRule>
          <x14:cfRule type="cellIs" priority="104" stopIfTrue="1" operator="equal" id="{A71AEE36-2FD5-4699-BE2E-833866F20D07}">
            <xm:f>'Character Lists'!$S$15</xm:f>
            <x14:dxf>
              <font>
                <color theme="7" tint="0.79998168889431442"/>
              </font>
              <fill>
                <patternFill patternType="gray0625">
                  <fgColor theme="7" tint="0.79998168889431442"/>
                  <bgColor theme="2" tint="-9.9917600024414813E-2"/>
                </patternFill>
              </fill>
            </x14:dxf>
          </x14:cfRule>
          <x14:cfRule type="cellIs" priority="105" stopIfTrue="1" operator="equal" id="{EC2E2B3B-5942-4FCD-93C1-C76DB981494D}">
            <xm:f>'Character Lists'!$S$14</xm:f>
            <x14:dxf>
              <font>
                <color rgb="FF00B0F0"/>
              </font>
              <fill>
                <patternFill patternType="gray0625">
                  <fgColor rgb="FFBDD6D9"/>
                  <bgColor rgb="FFE7F0F1"/>
                </patternFill>
              </fill>
            </x14:dxf>
          </x14:cfRule>
          <x14:cfRule type="cellIs" priority="106" stopIfTrue="1" operator="equal" id="{3A150409-38AB-4C98-8CC8-6B0261FA8730}">
            <xm:f>'Character Lists'!$S$13</xm:f>
            <x14:dxf>
              <font>
                <color theme="0" tint="-0.24994659260841701"/>
              </font>
              <fill>
                <patternFill>
                  <bgColor rgb="FF7030A0"/>
                </patternFill>
              </fill>
            </x14:dxf>
          </x14:cfRule>
          <x14:cfRule type="cellIs" priority="107" stopIfTrue="1" operator="equal" id="{15C6AF92-1587-4773-BCDF-EA1312F6887E}">
            <xm:f>'Character Lists'!$S$12</xm:f>
            <x14:dxf>
              <font>
                <color theme="0"/>
              </font>
              <fill>
                <patternFill>
                  <bgColor rgb="FFDEC8EE"/>
                </patternFill>
              </fill>
            </x14:dxf>
          </x14:cfRule>
          <x14:cfRule type="cellIs" priority="108" stopIfTrue="1" operator="equal" id="{DF32552B-44C9-45B8-A96D-9EE986FBA7D1}">
            <xm:f>'Character Lists'!$S$11</xm:f>
            <x14:dxf>
              <font>
                <color theme="0" tint="-0.34998626667073579"/>
              </font>
              <fill>
                <patternFill>
                  <bgColor theme="1" tint="0.24994659260841701"/>
                </patternFill>
              </fill>
            </x14:dxf>
          </x14:cfRule>
          <x14:cfRule type="cellIs" priority="109" stopIfTrue="1" operator="equal" id="{9DE8FE2A-3661-4FA4-8FE0-FC0B1A27A345}">
            <xm:f>'Character Lists'!$S$10</xm:f>
            <x14:dxf>
              <font>
                <color theme="1"/>
              </font>
              <fill>
                <patternFill>
                  <bgColor theme="9" tint="0.59996337778862885"/>
                </patternFill>
              </fill>
            </x14:dxf>
          </x14:cfRule>
          <x14:cfRule type="cellIs" priority="110" stopIfTrue="1" operator="equal" id="{F08D0F17-2FC4-4C7A-A30C-3623B18D9D53}">
            <xm:f>'Character Lists'!$S$9</xm:f>
            <x14:dxf>
              <font>
                <color theme="1" tint="0.34998626667073579"/>
              </font>
              <fill>
                <patternFill>
                  <bgColor theme="7" tint="0.39994506668294322"/>
                </patternFill>
              </fill>
            </x14:dxf>
          </x14:cfRule>
          <x14:cfRule type="cellIs" priority="111" stopIfTrue="1" operator="equal" id="{671AB086-0583-41D7-957B-92B1F149E8F0}">
            <xm:f>'Character Lists'!$S$5</xm:f>
            <x14:dxf>
              <font>
                <color rgb="FF5A362F"/>
              </font>
              <fill>
                <patternFill>
                  <bgColor theme="7" tint="0.39994506668294322"/>
                </patternFill>
              </fill>
            </x14:dxf>
          </x14:cfRule>
          <x14:cfRule type="cellIs" priority="112" stopIfTrue="1" operator="equal" id="{FBAB789F-339B-4901-9E09-970DB744EA89}">
            <xm:f>'Character Lists'!$S$8</xm:f>
            <x14:dxf>
              <font>
                <color theme="1" tint="0.14996795556505021"/>
              </font>
              <fill>
                <patternFill>
                  <bgColor theme="0" tint="-0.14996795556505021"/>
                </patternFill>
              </fill>
            </x14:dxf>
          </x14:cfRule>
          <x14:cfRule type="cellIs" priority="113" stopIfTrue="1" operator="equal" id="{12D01D85-D8F8-45CB-B7F6-6C29EFFF5BB5}">
            <xm:f>'Character Lists'!$S$7</xm:f>
            <x14:dxf>
              <fill>
                <patternFill>
                  <bgColor rgb="FFFF6161"/>
                </patternFill>
              </fill>
            </x14:dxf>
          </x14:cfRule>
          <x14:cfRule type="cellIs" priority="114" stopIfTrue="1" operator="equal" id="{41AEEABC-7CE9-44C2-98EE-919942E5581C}">
            <xm:f>'Character Lists'!$S$6</xm:f>
            <x14:dxf>
              <font>
                <color theme="0"/>
              </font>
              <fill>
                <patternFill>
                  <bgColor rgb="FF00B050"/>
                </patternFill>
              </fill>
            </x14:dxf>
          </x14:cfRule>
          <x14:cfRule type="cellIs" priority="115" stopIfTrue="1" operator="equal" id="{F5598DCC-3CD4-4706-932E-4DFB744186B7}">
            <xm:f>'Character Lists'!$S$4</xm:f>
            <x14:dxf>
              <font>
                <color rgb="FF5A362F"/>
              </font>
              <fill>
                <patternFill>
                  <bgColor theme="7" tint="0.59996337778862885"/>
                </patternFill>
              </fill>
            </x14:dxf>
          </x14:cfRule>
          <x14:cfRule type="cellIs" priority="116" stopIfTrue="1" operator="equal" id="{D356EC80-4949-46A8-A256-0B5D4A0F06F3}">
            <xm:f>'Character Lists'!$S$3</xm:f>
            <x14:dxf>
              <font>
                <color theme="0"/>
              </font>
              <fill>
                <patternFill>
                  <bgColor rgb="FFC00000"/>
                </patternFill>
              </fill>
            </x14:dxf>
          </x14:cfRule>
          <xm:sqref>J30:R31</xm:sqref>
        </x14:conditionalFormatting>
        <x14:conditionalFormatting xmlns:xm="http://schemas.microsoft.com/office/excel/2006/main">
          <x14:cfRule type="cellIs" priority="58" stopIfTrue="1" operator="equal" id="{D4E205E1-89D8-438A-BCEC-A6CCF9E123BB}">
            <xm:f>'Character Lists'!$S$16</xm:f>
            <x14:dxf>
              <font>
                <color rgb="FF7030A0"/>
              </font>
              <fill>
                <patternFill patternType="lightTrellis">
                  <fgColor rgb="FFCDACE6"/>
                  <bgColor rgb="FFA66BD3"/>
                </patternFill>
              </fill>
            </x14:dxf>
          </x14:cfRule>
          <x14:cfRule type="cellIs" priority="59" stopIfTrue="1" operator="equal" id="{A24C266E-7997-454A-B554-51482C3E0017}">
            <xm:f>'Character Lists'!$S$15</xm:f>
            <x14:dxf>
              <font>
                <color theme="7" tint="0.79998168889431442"/>
              </font>
              <fill>
                <patternFill patternType="gray0625">
                  <fgColor theme="7" tint="0.79998168889431442"/>
                  <bgColor theme="2" tint="-9.9917600024414813E-2"/>
                </patternFill>
              </fill>
            </x14:dxf>
          </x14:cfRule>
          <x14:cfRule type="cellIs" priority="60" stopIfTrue="1" operator="equal" id="{675392D7-E32F-4ED0-A0FD-4EEBE0420BE5}">
            <xm:f>'Character Lists'!$S$14</xm:f>
            <x14:dxf>
              <font>
                <color rgb="FF00B0F0"/>
              </font>
              <fill>
                <patternFill patternType="gray0625">
                  <fgColor rgb="FFBDD6D9"/>
                  <bgColor rgb="FFE7F0F1"/>
                </patternFill>
              </fill>
            </x14:dxf>
          </x14:cfRule>
          <x14:cfRule type="cellIs" priority="61" stopIfTrue="1" operator="equal" id="{98D75FBB-8EBE-4274-B599-628A74E3D184}">
            <xm:f>'Character Lists'!$S$13</xm:f>
            <x14:dxf>
              <font>
                <color theme="0" tint="-0.24994659260841701"/>
              </font>
              <fill>
                <patternFill>
                  <bgColor rgb="FF7030A0"/>
                </patternFill>
              </fill>
            </x14:dxf>
          </x14:cfRule>
          <x14:cfRule type="cellIs" priority="62" stopIfTrue="1" operator="equal" id="{2C60B347-3272-40EF-A511-C0A032A3BF67}">
            <xm:f>'Character Lists'!$S$12</xm:f>
            <x14:dxf>
              <font>
                <color theme="0"/>
              </font>
              <fill>
                <patternFill>
                  <bgColor rgb="FFDEC8EE"/>
                </patternFill>
              </fill>
            </x14:dxf>
          </x14:cfRule>
          <x14:cfRule type="cellIs" priority="63" stopIfTrue="1" operator="equal" id="{BC40106C-EB04-41E7-BE83-2F1D8C782951}">
            <xm:f>'Character Lists'!$S$11</xm:f>
            <x14:dxf>
              <font>
                <color theme="0" tint="-0.34998626667073579"/>
              </font>
              <fill>
                <patternFill>
                  <bgColor theme="1" tint="0.24994659260841701"/>
                </patternFill>
              </fill>
            </x14:dxf>
          </x14:cfRule>
          <x14:cfRule type="cellIs" priority="64" stopIfTrue="1" operator="equal" id="{AB89DC69-9877-4D56-BBE0-0A95533A97E8}">
            <xm:f>'Character Lists'!$S$10</xm:f>
            <x14:dxf>
              <font>
                <color theme="1"/>
              </font>
              <fill>
                <patternFill>
                  <bgColor theme="9" tint="0.59996337778862885"/>
                </patternFill>
              </fill>
            </x14:dxf>
          </x14:cfRule>
          <x14:cfRule type="cellIs" priority="65" stopIfTrue="1" operator="equal" id="{D1588F2D-9FE0-4508-827B-7BA0A19F283C}">
            <xm:f>'Character Lists'!$S$9</xm:f>
            <x14:dxf>
              <font>
                <color theme="1" tint="0.34998626667073579"/>
              </font>
              <fill>
                <patternFill>
                  <bgColor theme="7" tint="0.39994506668294322"/>
                </patternFill>
              </fill>
            </x14:dxf>
          </x14:cfRule>
          <x14:cfRule type="cellIs" priority="66" stopIfTrue="1" operator="equal" id="{4502A13C-CE5F-4FC6-815A-F202893FBC79}">
            <xm:f>'Character Lists'!$S$5</xm:f>
            <x14:dxf>
              <font>
                <color rgb="FF5A362F"/>
              </font>
              <fill>
                <patternFill>
                  <bgColor theme="7" tint="0.39994506668294322"/>
                </patternFill>
              </fill>
            </x14:dxf>
          </x14:cfRule>
          <x14:cfRule type="cellIs" priority="67" stopIfTrue="1" operator="equal" id="{15BDDF7B-9278-411A-ACD6-73EDC4CB3661}">
            <xm:f>'Character Lists'!$S$8</xm:f>
            <x14:dxf>
              <font>
                <color theme="1" tint="0.14996795556505021"/>
              </font>
              <fill>
                <patternFill>
                  <bgColor theme="0" tint="-0.14996795556505021"/>
                </patternFill>
              </fill>
            </x14:dxf>
          </x14:cfRule>
          <x14:cfRule type="cellIs" priority="68" stopIfTrue="1" operator="equal" id="{C447CFC2-8F73-4DEE-87CC-2C388FA0D0DA}">
            <xm:f>'Character Lists'!$S$7</xm:f>
            <x14:dxf>
              <fill>
                <patternFill>
                  <bgColor rgb="FFFF6161"/>
                </patternFill>
              </fill>
            </x14:dxf>
          </x14:cfRule>
          <x14:cfRule type="cellIs" priority="69" stopIfTrue="1" operator="equal" id="{DDFAAF03-DE45-4E0E-A128-BA8EF82CE398}">
            <xm:f>'Character Lists'!$S$6</xm:f>
            <x14:dxf>
              <font>
                <color theme="0"/>
              </font>
              <fill>
                <patternFill>
                  <bgColor rgb="FF00B050"/>
                </patternFill>
              </fill>
            </x14:dxf>
          </x14:cfRule>
          <x14:cfRule type="cellIs" priority="70" stopIfTrue="1" operator="equal" id="{7FBA1D24-1C2D-4584-8854-A55DDB85BF93}">
            <xm:f>'Character Lists'!$S$4</xm:f>
            <x14:dxf>
              <font>
                <color rgb="FF5A362F"/>
              </font>
              <fill>
                <patternFill>
                  <bgColor theme="7" tint="0.59996337778862885"/>
                </patternFill>
              </fill>
            </x14:dxf>
          </x14:cfRule>
          <x14:cfRule type="cellIs" priority="71" stopIfTrue="1" operator="equal" id="{ACC31D67-FCC9-4D67-B74D-AEBE480BB257}">
            <xm:f>'Character Lists'!$S$3</xm:f>
            <x14:dxf>
              <font>
                <color theme="0"/>
              </font>
              <fill>
                <patternFill>
                  <bgColor rgb="FFC00000"/>
                </patternFill>
              </fill>
            </x14:dxf>
          </x14:cfRule>
          <xm:sqref>S30:CU31</xm:sqref>
        </x14:conditionalFormatting>
      </x14:conditionalFormattings>
    </ext>
    <ext xmlns:x14="http://schemas.microsoft.com/office/spreadsheetml/2009/9/main" uri="{CCE6A557-97BC-4b89-ADB6-D9C93CAAB3DF}">
      <x14:dataValidations xmlns:xm="http://schemas.microsoft.com/office/excel/2006/main" xWindow="240" yWindow="571" count="7">
        <x14:dataValidation type="list" allowBlank="1" showInputMessage="1" promptTitle="Input" prompt="Input character dexterity score in this cell." xr:uid="{00000000-0002-0000-0200-000014000000}">
          <x14:formula1>
            <xm:f>'Aux Lists'!$L$5:$L$22</xm:f>
          </x14:formula1>
          <xm:sqref>J51:CU51</xm:sqref>
        </x14:dataValidation>
        <x14:dataValidation type="list" allowBlank="1" xr:uid="{00000000-0002-0000-0200-000015000000}">
          <x14:formula1>
            <xm:f>'Aux Lists'!$L$5:$L$22</xm:f>
          </x14:formula1>
          <xm:sqref>J47:CU48</xm:sqref>
        </x14:dataValidation>
        <x14:dataValidation type="list" allowBlank="1" showInputMessage="1" promptTitle="Input" prompt="Input character passive preception in this cell." xr:uid="{00000000-0002-0000-0200-000016000000}">
          <x14:formula1>
            <xm:f>'Aux Lists'!$L$5:$L$22</xm:f>
          </x14:formula1>
          <xm:sqref>J49:CU49</xm:sqref>
        </x14:dataValidation>
        <x14:dataValidation type="list" allowBlank="1" showInputMessage="1" promptTitle="Input" prompt="Input character strength score in this cell." xr:uid="{00000000-0002-0000-0200-000017000000}">
          <x14:formula1>
            <xm:f>'Aux Lists'!$L$5:$L$22</xm:f>
          </x14:formula1>
          <xm:sqref>J50:CU50</xm:sqref>
        </x14:dataValidation>
        <x14:dataValidation type="list" allowBlank="1" showInputMessage="1" prompt="Input character strength score in this cell." xr:uid="{00000000-0002-0000-0200-000018000000}">
          <x14:formula1>
            <xm:f>'Aux Lists'!$L$5:$L$22</xm:f>
          </x14:formula1>
          <xm:sqref>J50:CU50</xm:sqref>
        </x14:dataValidation>
        <x14:dataValidation type="list" allowBlank="1" showInputMessage="1" promptTitle="Input" prompt="Any additional modifiers to AC not previously accounted for can be added here. This value must be numeric." xr:uid="{00000000-0002-0000-0200-000019000000}">
          <x14:formula1>
            <xm:f>'Aux Lists'!$L$3:$L$22</xm:f>
          </x14:formula1>
          <xm:sqref>J63:CU63</xm:sqref>
        </x14:dataValidation>
        <x14:dataValidation type="list" allowBlank="1" showInputMessage="1" promptTitle="Input" prompt="Input character constitution score in this cell." xr:uid="{71F76D54-CD60-46B4-A5C7-74D06ACE49C6}">
          <x14:formula1>
            <xm:f>'Aux Lists'!$L$5:$L$22</xm:f>
          </x14:formula1>
          <xm:sqref>J52:CU52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tabColor rgb="FF5A362F"/>
  </sheetPr>
  <dimension ref="A1:R21"/>
  <sheetViews>
    <sheetView showGridLines="0" showRowColHeaders="0" zoomScale="81" workbookViewId="0">
      <selection activeCell="F8" sqref="F8"/>
    </sheetView>
  </sheetViews>
  <sheetFormatPr defaultColWidth="9.109375" defaultRowHeight="14.4" x14ac:dyDescent="0.3"/>
  <cols>
    <col min="1" max="1" width="30.88671875" style="51" bestFit="1" customWidth="1"/>
    <col min="2" max="2" width="12.33203125" style="51" bestFit="1" customWidth="1"/>
    <col min="3" max="3" width="17" style="51" bestFit="1" customWidth="1"/>
    <col min="4" max="4" width="16.5546875" style="51" bestFit="1" customWidth="1"/>
    <col min="5" max="5" width="10.21875" style="51" bestFit="1" customWidth="1"/>
    <col min="6" max="6" width="14.21875" style="51" bestFit="1" customWidth="1"/>
    <col min="7" max="7" width="17.44140625" style="51" bestFit="1" customWidth="1"/>
    <col min="8" max="8" width="21.77734375" style="51" bestFit="1" customWidth="1"/>
    <col min="9" max="9" width="3.33203125" style="51" bestFit="1" customWidth="1"/>
    <col min="10" max="10" width="16.88671875" style="51" bestFit="1" customWidth="1"/>
    <col min="11" max="11" width="3.77734375" style="51" bestFit="1" customWidth="1"/>
    <col min="12" max="12" width="20.77734375" style="51" bestFit="1" customWidth="1"/>
    <col min="13" max="13" width="14.88671875" style="51" bestFit="1" customWidth="1"/>
    <col min="14" max="16" width="9.109375" style="51" customWidth="1"/>
    <col min="17" max="17" width="7.109375" style="51" customWidth="1"/>
    <col min="18" max="16384" width="9.109375" style="51"/>
  </cols>
  <sheetData>
    <row r="1" spans="1:13" x14ac:dyDescent="0.3">
      <c r="A1" s="207">
        <v>8</v>
      </c>
      <c r="B1" s="85">
        <f>SUM(Encounter[Unweighted EXP Value])</f>
        <v>400</v>
      </c>
      <c r="C1" s="86">
        <f>INDEX(EncounterMultiplier[],MATCH(IF(COUNT(Encounter['#])&lt;1,1,COUNT(Encounter['#])),EncounterMultiplier[Enemies],1),2)*B1</f>
        <v>800</v>
      </c>
      <c r="D1" s="89">
        <f>IF(AwardWeightedEXP=FALSE,IFERROR(ROUND(B1/COUNTA('Player Manager'!J13:CU14),0),"-"),IFERROR(ROUND(C1/COUNTA('Player Manager'!J13:CU14),0),"-"))</f>
        <v>160</v>
      </c>
      <c r="E1" s="210" t="s">
        <v>5719</v>
      </c>
      <c r="F1" s="210" t="s">
        <v>5718</v>
      </c>
      <c r="G1" s="212" t="s">
        <v>420</v>
      </c>
      <c r="H1" s="212" t="s">
        <v>421</v>
      </c>
    </row>
    <row r="2" spans="1:13" ht="15" thickBot="1" x14ac:dyDescent="0.35">
      <c r="A2" s="208"/>
      <c r="B2" s="209" t="str">
        <f>"Average CR " &amp; IFERROR(ROUND(AVERAGE(Encounter[CR]),0),"&lt; 1") &amp; ", Difficulty " &amp; IFERROR(INDEX('Encounter Builder'!U2:AF2,1,MATCH(C1,'Encounter Builder'!U3:AF3,1)),"Trivial")</f>
        <v>Average CR &lt; 1, Difficulty Hard</v>
      </c>
      <c r="C2" s="209"/>
      <c r="D2" s="90" t="s">
        <v>422</v>
      </c>
      <c r="E2" s="211"/>
      <c r="F2" s="211"/>
      <c r="G2" s="213"/>
      <c r="H2" s="213"/>
    </row>
    <row r="4" spans="1:13" x14ac:dyDescent="0.3">
      <c r="A4" t="s">
        <v>423</v>
      </c>
      <c r="B4" s="95" t="s">
        <v>424</v>
      </c>
      <c r="C4" s="95" t="s">
        <v>425</v>
      </c>
      <c r="D4" s="95" t="s">
        <v>407</v>
      </c>
      <c r="E4" s="95" t="s">
        <v>426</v>
      </c>
      <c r="F4" s="95" t="s">
        <v>427</v>
      </c>
      <c r="G4" t="s">
        <v>156</v>
      </c>
      <c r="H4" t="s">
        <v>160</v>
      </c>
      <c r="I4" s="65" t="s">
        <v>419</v>
      </c>
      <c r="J4" s="65" t="s">
        <v>414</v>
      </c>
      <c r="K4" s="65" t="s">
        <v>22</v>
      </c>
      <c r="L4" s="65" t="s">
        <v>428</v>
      </c>
      <c r="M4" t="s">
        <v>429</v>
      </c>
    </row>
    <row r="5" spans="1:13" x14ac:dyDescent="0.3">
      <c r="A5" s="94" t="str">
        <f>IF(Encounter[[#This Row],[Wound]]&gt;=Encounter[[#This Row],[HP Max]],'Player Manager'!$AB$11 &amp; " (Unconcious)",'Player Manager'!$AB$11)</f>
        <v>Andarna</v>
      </c>
      <c r="B5" s="93" t="s">
        <v>432</v>
      </c>
      <c r="C5" s="91">
        <v>22</v>
      </c>
      <c r="D5" s="91"/>
      <c r="E5" s="91">
        <f>'Player Manager'!$AB$19</f>
        <v>14</v>
      </c>
      <c r="F5" s="91">
        <v>0</v>
      </c>
      <c r="G5" s="92"/>
      <c r="H5" s="92" t="str">
        <f>IFERROR(VLOOKUP('Player Manager'!$AB$21,Races[],4,FALSE),"N/A")</f>
        <v>Medium Humanoid</v>
      </c>
      <c r="I5" s="93">
        <f>'Player Manager'!$AB$64</f>
        <v>12</v>
      </c>
      <c r="J5" s="91">
        <f>'Player Manager'!$AB$53</f>
        <v>2</v>
      </c>
      <c r="K5" s="93" t="s">
        <v>432</v>
      </c>
      <c r="L5" s="96" t="s">
        <v>432</v>
      </c>
      <c r="M5" s="97" t="s">
        <v>432</v>
      </c>
    </row>
    <row r="6" spans="1:13" x14ac:dyDescent="0.3">
      <c r="A6" s="94" t="str">
        <f>IF(Encounter[[#This Row],[Wound]]&gt;=Encounter[[#This Row],[HP Max]],'Player Manager'!$AT$11 &amp; " (Unconcious)",'Player Manager'!$AT$11)</f>
        <v>Melque Sedeque (Unconcious)</v>
      </c>
      <c r="B6" s="93" t="s">
        <v>432</v>
      </c>
      <c r="C6" s="91">
        <v>20</v>
      </c>
      <c r="D6" s="91" t="s">
        <v>59</v>
      </c>
      <c r="E6" s="91">
        <f>'Player Manager'!$AT$19</f>
        <v>20</v>
      </c>
      <c r="F6" s="91">
        <v>24</v>
      </c>
      <c r="G6" s="92"/>
      <c r="H6" s="92" t="str">
        <f>IFERROR(VLOOKUP('Player Manager'!$AT$21,Races[],4,FALSE),"N/A")</f>
        <v>Medium Humanoid</v>
      </c>
      <c r="I6" s="93">
        <f>'Player Manager'!$AT$64</f>
        <v>18</v>
      </c>
      <c r="J6" s="91">
        <f>'Player Manager'!$AT$53</f>
        <v>3</v>
      </c>
      <c r="K6" s="93" t="s">
        <v>432</v>
      </c>
      <c r="L6" s="96" t="s">
        <v>432</v>
      </c>
      <c r="M6" s="97" t="s">
        <v>432</v>
      </c>
    </row>
    <row r="7" spans="1:13" x14ac:dyDescent="0.3">
      <c r="A7" s="94" t="str">
        <f>IF(Encounter[[#This Row],[Wound]]&gt;=Encounter[[#This Row],[HP Max]],"Bandido Marcarrubra (Unconcious)","Bandido Marcarrubra")</f>
        <v>Bandido Marcarrubra (Unconcious)</v>
      </c>
      <c r="B7" s="93">
        <v>1</v>
      </c>
      <c r="C7" s="91">
        <v>16</v>
      </c>
      <c r="D7" s="91"/>
      <c r="E7" s="91">
        <v>17</v>
      </c>
      <c r="F7" s="91">
        <v>17</v>
      </c>
      <c r="G7" s="92"/>
      <c r="H7" s="92" t="s">
        <v>1131</v>
      </c>
      <c r="I7" s="93">
        <v>14</v>
      </c>
      <c r="J7" s="91">
        <v>2</v>
      </c>
      <c r="K7" s="93" t="s">
        <v>26</v>
      </c>
      <c r="L7" s="96">
        <v>100</v>
      </c>
      <c r="M7" s="97" t="s">
        <v>111</v>
      </c>
    </row>
    <row r="8" spans="1:13" x14ac:dyDescent="0.3">
      <c r="A8" s="94" t="str">
        <f>IF(Encounter[[#This Row],[Wound]]&gt;=Encounter[[#This Row],[HP Max]],"Bandido Marcarrubra (Unconcious)","Bandido Marcarrubra")</f>
        <v>Bandido Marcarrubra (Unconcious)</v>
      </c>
      <c r="B8" s="93">
        <v>2</v>
      </c>
      <c r="C8" s="91">
        <v>13</v>
      </c>
      <c r="D8" s="91"/>
      <c r="E8" s="91">
        <v>18</v>
      </c>
      <c r="F8" s="91">
        <v>18</v>
      </c>
      <c r="G8" s="92"/>
      <c r="H8" s="92" t="s">
        <v>1131</v>
      </c>
      <c r="I8" s="93">
        <v>14</v>
      </c>
      <c r="J8" s="91">
        <v>2</v>
      </c>
      <c r="K8" s="93" t="s">
        <v>26</v>
      </c>
      <c r="L8" s="96">
        <v>100</v>
      </c>
      <c r="M8" s="97" t="s">
        <v>111</v>
      </c>
    </row>
    <row r="9" spans="1:13" x14ac:dyDescent="0.3">
      <c r="A9" s="94" t="str">
        <f>IF(Encounter[[#This Row],[Wound]]&gt;=Encounter[[#This Row],[HP Max]],"Bandido Marcarrubra (Unconcious)","Bandido Marcarrubra")</f>
        <v>Bandido Marcarrubra</v>
      </c>
      <c r="B9" s="93">
        <v>3</v>
      </c>
      <c r="C9" s="91">
        <v>12</v>
      </c>
      <c r="D9" s="91"/>
      <c r="E9" s="91">
        <v>17</v>
      </c>
      <c r="F9" s="91">
        <v>12</v>
      </c>
      <c r="G9" s="92"/>
      <c r="H9" s="92" t="s">
        <v>1131</v>
      </c>
      <c r="I9" s="93">
        <v>14</v>
      </c>
      <c r="J9" s="91">
        <v>2</v>
      </c>
      <c r="K9" s="93" t="s">
        <v>26</v>
      </c>
      <c r="L9" s="96">
        <v>100</v>
      </c>
      <c r="M9" s="97" t="s">
        <v>111</v>
      </c>
    </row>
    <row r="10" spans="1:13" x14ac:dyDescent="0.3">
      <c r="A10" s="94" t="str">
        <f>IF(Encounter[[#This Row],[Wound]]&gt;=Encounter[[#This Row],[HP Max]],"Bandido Marcarrubra (Unconcious)","Bandido Marcarrubra")</f>
        <v>Bandido Marcarrubra (Unconcious)</v>
      </c>
      <c r="B10" s="93">
        <v>4</v>
      </c>
      <c r="C10" s="91">
        <v>12</v>
      </c>
      <c r="D10" s="91"/>
      <c r="E10" s="91">
        <v>17</v>
      </c>
      <c r="F10" s="91">
        <v>17</v>
      </c>
      <c r="G10" s="92"/>
      <c r="H10" s="92" t="s">
        <v>1131</v>
      </c>
      <c r="I10" s="93">
        <v>14</v>
      </c>
      <c r="J10" s="91">
        <v>2</v>
      </c>
      <c r="K10" s="93" t="s">
        <v>26</v>
      </c>
      <c r="L10" s="96">
        <v>100</v>
      </c>
      <c r="M10" s="97" t="s">
        <v>111</v>
      </c>
    </row>
    <row r="11" spans="1:13" x14ac:dyDescent="0.3">
      <c r="A11" s="94" t="str">
        <f>IF(Encounter[[#This Row],[Wound]]&gt;=Encounter[[#This Row],[HP Max]],'Player Manager'!$S$11 &amp; " (Unconcious)",'Player Manager'!$S$11)</f>
        <v>Fiora (Unconcious)</v>
      </c>
      <c r="B11" s="93" t="s">
        <v>432</v>
      </c>
      <c r="C11" s="91">
        <v>12</v>
      </c>
      <c r="D11" s="91"/>
      <c r="E11" s="91">
        <f>'Player Manager'!$S$19</f>
        <v>16</v>
      </c>
      <c r="F11" s="91">
        <v>16</v>
      </c>
      <c r="G11" s="92"/>
      <c r="H11" s="92" t="str">
        <f>IFERROR(VLOOKUP('Player Manager'!$S$21,Races[],4,FALSE),"N/A")</f>
        <v>Medium Humanoid</v>
      </c>
      <c r="I11" s="93">
        <f>'Player Manager'!$S$64</f>
        <v>15</v>
      </c>
      <c r="J11" s="91">
        <f>'Player Manager'!$S$53</f>
        <v>2</v>
      </c>
      <c r="K11" s="93" t="s">
        <v>432</v>
      </c>
      <c r="L11" s="96" t="s">
        <v>432</v>
      </c>
      <c r="M11" s="97" t="s">
        <v>432</v>
      </c>
    </row>
    <row r="12" spans="1:13" x14ac:dyDescent="0.3">
      <c r="A12" s="94" t="str">
        <f>IF(Encounter[[#This Row],[Wound]]&gt;=Encounter[[#This Row],[HP Max]],'Player Manager'!$J$11 &amp; " (Unconcious)",'Player Manager'!$J$11)</f>
        <v>Jeremias</v>
      </c>
      <c r="B12" s="93" t="s">
        <v>432</v>
      </c>
      <c r="C12" s="91">
        <v>10</v>
      </c>
      <c r="D12" s="91"/>
      <c r="E12" s="91">
        <f>'Player Manager'!$J$19</f>
        <v>27</v>
      </c>
      <c r="F12" s="91">
        <v>20</v>
      </c>
      <c r="G12" s="92"/>
      <c r="H12" s="92" t="str">
        <f>IFERROR(VLOOKUP('Player Manager'!$J$21,Races[],4,FALSE),"N/A")</f>
        <v>Medium Humanoid</v>
      </c>
      <c r="I12" s="93">
        <f>'Player Manager'!$J$64</f>
        <v>16</v>
      </c>
      <c r="J12" s="91">
        <f>'Player Manager'!$J$53</f>
        <v>3</v>
      </c>
      <c r="K12" s="93" t="s">
        <v>432</v>
      </c>
      <c r="L12" s="96" t="s">
        <v>432</v>
      </c>
      <c r="M12" s="97" t="s">
        <v>432</v>
      </c>
    </row>
    <row r="13" spans="1:13" x14ac:dyDescent="0.3">
      <c r="A13" s="94" t="str">
        <f>IF(Encounter[[#This Row],[Wound]]&gt;=Encounter[[#This Row],[HP Max]],'Player Manager'!$AK$11 &amp; " (Unconcious)",'Player Manager'!$AK$11)</f>
        <v>Fargo (Unconcious)</v>
      </c>
      <c r="B13" s="93" t="s">
        <v>432</v>
      </c>
      <c r="C13" s="91">
        <v>4</v>
      </c>
      <c r="D13" s="91"/>
      <c r="E13" s="91">
        <f>'Player Manager'!$AK$19</f>
        <v>15</v>
      </c>
      <c r="F13" s="91">
        <v>15</v>
      </c>
      <c r="G13" s="92"/>
      <c r="H13" s="92" t="str">
        <f>IFERROR(VLOOKUP('Player Manager'!$AK$21,Races[],4,FALSE),"N/A")</f>
        <v>Medium Humanoid</v>
      </c>
      <c r="I13" s="93">
        <f>'Player Manager'!$AK$64</f>
        <v>14</v>
      </c>
      <c r="J13" s="91">
        <f>'Player Manager'!$AK$53</f>
        <v>3</v>
      </c>
      <c r="K13" s="93" t="s">
        <v>432</v>
      </c>
      <c r="L13" s="96" t="s">
        <v>432</v>
      </c>
      <c r="M13" s="97" t="s">
        <v>432</v>
      </c>
    </row>
    <row r="16" spans="1:13" ht="15" thickBot="1" x14ac:dyDescent="0.35"/>
    <row r="17" spans="15:18" x14ac:dyDescent="0.3">
      <c r="O17" s="214" t="s">
        <v>5720</v>
      </c>
      <c r="P17" s="215"/>
      <c r="Q17" s="215"/>
      <c r="R17" s="216"/>
    </row>
    <row r="18" spans="15:18" x14ac:dyDescent="0.3">
      <c r="O18" s="205" t="s">
        <v>433</v>
      </c>
      <c r="P18" s="206"/>
      <c r="Q18" s="206"/>
      <c r="R18" s="88" t="s">
        <v>5731</v>
      </c>
    </row>
    <row r="19" spans="15:18" x14ac:dyDescent="0.3">
      <c r="O19" s="205" t="s">
        <v>434</v>
      </c>
      <c r="P19" s="206"/>
      <c r="Q19" s="206"/>
      <c r="R19" s="88" t="s">
        <v>5730</v>
      </c>
    </row>
    <row r="20" spans="15:18" x14ac:dyDescent="0.3">
      <c r="O20" s="205" t="s">
        <v>435</v>
      </c>
      <c r="P20" s="206"/>
      <c r="Q20" s="206"/>
      <c r="R20" s="88" t="b">
        <v>0</v>
      </c>
    </row>
    <row r="21" spans="15:18" ht="15" thickBot="1" x14ac:dyDescent="0.35">
      <c r="O21" s="203" t="s">
        <v>5721</v>
      </c>
      <c r="P21" s="204"/>
      <c r="Q21" s="204"/>
      <c r="R21" s="87" t="s">
        <v>5730</v>
      </c>
    </row>
  </sheetData>
  <mergeCells count="11">
    <mergeCell ref="O21:Q21"/>
    <mergeCell ref="O20:Q20"/>
    <mergeCell ref="O18:Q18"/>
    <mergeCell ref="A1:A2"/>
    <mergeCell ref="B2:C2"/>
    <mergeCell ref="E1:E2"/>
    <mergeCell ref="F1:F2"/>
    <mergeCell ref="O19:Q19"/>
    <mergeCell ref="G1:G2"/>
    <mergeCell ref="H1:H2"/>
    <mergeCell ref="O17:R17"/>
  </mergeCells>
  <conditionalFormatting sqref="F5:F13">
    <cfRule type="cellIs" dxfId="36" priority="4" stopIfTrue="1" operator="greaterThanOrEqual">
      <formula>$E5*0.95</formula>
    </cfRule>
    <cfRule type="cellIs" dxfId="35" priority="5" stopIfTrue="1" operator="greaterThanOrEqual">
      <formula>$E5*0.75</formula>
    </cfRule>
    <cfRule type="cellIs" dxfId="34" priority="485" stopIfTrue="1" operator="greaterThanOrEqual">
      <formula>$E5*0.5</formula>
    </cfRule>
  </conditionalFormatting>
  <conditionalFormatting sqref="A5:M13">
    <cfRule type="expression" dxfId="33" priority="3" stopIfTrue="1">
      <formula>$F5&gt;=$E5</formula>
    </cfRule>
  </conditionalFormatting>
  <conditionalFormatting sqref="A5:A13">
    <cfRule type="expression" dxfId="32" priority="1">
      <formula>$B5="-"</formula>
    </cfRule>
  </conditionalFormatting>
  <dataValidations count="6">
    <dataValidation type="list" showInputMessage="1" showErrorMessage="1" errorTitle="Error" error="Please enter a value of either true or false." promptTitle="Info" prompt="If TRUE creature HP will be rolled when the encounter is readied." sqref="R21" xr:uid="{00000000-0002-0000-0300-000000000000}">
      <formula1>"TRUE,FALSE"</formula1>
    </dataValidation>
    <dataValidation type="list" showInputMessage="1" showErrorMessage="1" errorTitle="Error" error="Please enter a value of either true or false." promptTitle="Info" prompt="If TRUE EXP will be awarded based on the weighted value which is normally only used for calculating difficulty when fighting multiple enemies." sqref="R18" xr:uid="{F85E9747-A7C5-4839-B61B-585598A18293}">
      <formula1>"TRUE,FALSE"</formula1>
    </dataValidation>
    <dataValidation type="list" showInputMessage="1" showErrorMessage="1" errorTitle="Error" error="Please enter a value of either true or false." promptTitle="Info" prompt="If TRUE NPC initiative will be rolled when the encounter is readied." sqref="R19" xr:uid="{F3D5012E-BD0E-4614-A9F7-047804E19CA1}">
      <formula1>"TRUE,FALSE"</formula1>
    </dataValidation>
    <dataValidation type="list" showInputMessage="1" showErrorMessage="1" errorTitle="Error" error="Please enter a value of either true or false." promptTitle="Input" prompt="If TRUE player initiative will be rolled during encounter readying." sqref="R20" xr:uid="{933893CE-EBDD-4048-B2A2-6C79152F2FDE}">
      <formula1>"TRUE,FALSE"</formula1>
    </dataValidation>
    <dataValidation type="list" allowBlank="1" sqref="G5:G13" xr:uid="{00000000-0002-0000-0300-000001000000}">
      <formula1>INDIRECT("Conditions[Condition]")</formula1>
    </dataValidation>
    <dataValidation type="list" allowBlank="1" showErrorMessage="1" errorTitle="Error" error="Please select either a check or clear the cell." sqref="D5:D13" xr:uid="{00000000-0002-0000-0300-000002000000}">
      <formula1>INDIRECT("YesNo")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8" r:id="rId4" name="Button 2">
              <controlPr defaultSize="0" print="0" autoFill="0" autoPict="0" macro="[0]!ConditionButton">
                <anchor moveWithCells="1" sizeWithCells="1">
                  <from>
                    <xdr:col>6</xdr:col>
                    <xdr:colOff>708660</xdr:colOff>
                    <xdr:row>3</xdr:row>
                    <xdr:rowOff>7620</xdr:rowOff>
                  </from>
                  <to>
                    <xdr:col>7</xdr:col>
                    <xdr:colOff>0</xdr:colOff>
                    <xdr:row>3</xdr:row>
                    <xdr:rowOff>182880</xdr:rowOff>
                  </to>
                </anchor>
              </controlPr>
            </control>
          </mc:Choice>
        </mc:AlternateContent>
        <mc:AlternateContent xmlns:mc="http://schemas.openxmlformats.org/markup-compatibility/2006">
          <mc:Choice Requires="x14">
            <control shapeId="19461" r:id="rId5" name="Button 5">
              <controlPr defaultSize="0" print="0" autoFill="0" autoPict="0" macro="[0]!EncounterExp">
                <anchor moveWithCells="1" sizeWithCells="1">
                  <from>
                    <xdr:col>3</xdr:col>
                    <xdr:colOff>0</xdr:colOff>
                    <xdr:row>1</xdr:row>
                    <xdr:rowOff>22860</xdr:rowOff>
                  </from>
                  <to>
                    <xdr:col>4</xdr:col>
                    <xdr:colOff>0</xdr:colOff>
                    <xdr:row>1</xdr:row>
                    <xdr:rowOff>182880</xdr:rowOff>
                  </to>
                </anchor>
              </controlPr>
            </control>
          </mc:Choice>
        </mc:AlternateContent>
        <mc:AlternateContent xmlns:mc="http://schemas.openxmlformats.org/markup-compatibility/2006">
          <mc:Choice Requires="x14">
            <control shapeId="19462" r:id="rId6" name="Button 6">
              <controlPr defaultSize="0" print="0" autoFill="0" autoPict="0" macro="[0]!AddCreature">
                <anchor moveWithCells="1" sizeWithCells="1">
                  <from>
                    <xdr:col>6</xdr:col>
                    <xdr:colOff>7620</xdr:colOff>
                    <xdr:row>1</xdr:row>
                    <xdr:rowOff>0</xdr:rowOff>
                  </from>
                  <to>
                    <xdr:col>7</xdr:col>
                    <xdr:colOff>0</xdr:colOff>
                    <xdr:row>1</xdr:row>
                    <xdr:rowOff>190500</xdr:rowOff>
                  </to>
                </anchor>
              </controlPr>
            </control>
          </mc:Choice>
        </mc:AlternateContent>
        <mc:AlternateContent xmlns:mc="http://schemas.openxmlformats.org/markup-compatibility/2006">
          <mc:Choice Requires="x14">
            <control shapeId="19463" r:id="rId7" name="Button 7">
              <controlPr defaultSize="0" print="0" autoFill="0" autoPict="0" macro="[0]!LoadLootGenerator">
                <anchor moveWithCells="1" sizeWithCells="1">
                  <from>
                    <xdr:col>6</xdr:col>
                    <xdr:colOff>7620</xdr:colOff>
                    <xdr:row>0</xdr:row>
                    <xdr:rowOff>0</xdr:rowOff>
                  </from>
                  <to>
                    <xdr:col>7</xdr:col>
                    <xdr:colOff>0</xdr:colOff>
                    <xdr:row>0</xdr:row>
                    <xdr:rowOff>182880</xdr:rowOff>
                  </to>
                </anchor>
              </controlPr>
            </control>
          </mc:Choice>
        </mc:AlternateContent>
        <mc:AlternateContent xmlns:mc="http://schemas.openxmlformats.org/markup-compatibility/2006">
          <mc:Choice Requires="x14">
            <control shapeId="19465" r:id="rId8" name="Button 9">
              <controlPr defaultSize="0" print="0" autoFill="0" autoPict="0" macro="[0]!SortInitiatives">
                <anchor moveWithCells="1" sizeWithCells="1">
                  <from>
                    <xdr:col>5</xdr:col>
                    <xdr:colOff>7620</xdr:colOff>
                    <xdr:row>0</xdr:row>
                    <xdr:rowOff>0</xdr:rowOff>
                  </from>
                  <to>
                    <xdr:col>6</xdr:col>
                    <xdr:colOff>0</xdr:colOff>
                    <xdr:row>1</xdr:row>
                    <xdr:rowOff>190500</xdr:rowOff>
                  </to>
                </anchor>
              </controlPr>
            </control>
          </mc:Choice>
        </mc:AlternateContent>
        <mc:AlternateContent xmlns:mc="http://schemas.openxmlformats.org/markup-compatibility/2006">
          <mc:Choice Requires="x14">
            <control shapeId="19470" r:id="rId9" name="Button 14">
              <controlPr defaultSize="0" print="0" autoFill="0" autoPict="0" macro="[0]!LongRest">
                <anchor moveWithCells="1" sizeWithCells="1">
                  <from>
                    <xdr:col>4</xdr:col>
                    <xdr:colOff>7620</xdr:colOff>
                    <xdr:row>0</xdr:row>
                    <xdr:rowOff>0</xdr:rowOff>
                  </from>
                  <to>
                    <xdr:col>5</xdr:col>
                    <xdr:colOff>0</xdr:colOff>
                    <xdr:row>1</xdr:row>
                    <xdr:rowOff>190500</xdr:rowOff>
                  </to>
                </anchor>
              </controlPr>
            </control>
          </mc:Choice>
        </mc:AlternateContent>
        <mc:AlternateContent xmlns:mc="http://schemas.openxmlformats.org/markup-compatibility/2006">
          <mc:Choice Requires="x14">
            <control shapeId="19471" r:id="rId10" name="Button 15">
              <controlPr defaultSize="0" print="0" autoFill="0" autoPict="0" macro="[0]!ClearDefeatedEnemies">
                <anchor moveWithCells="1" sizeWithCells="1">
                  <from>
                    <xdr:col>7</xdr:col>
                    <xdr:colOff>7620</xdr:colOff>
                    <xdr:row>0</xdr:row>
                    <xdr:rowOff>0</xdr:rowOff>
                  </from>
                  <to>
                    <xdr:col>8</xdr:col>
                    <xdr:colOff>0</xdr:colOff>
                    <xdr:row>1</xdr:row>
                    <xdr:rowOff>190500</xdr:rowOff>
                  </to>
                </anchor>
              </controlPr>
            </control>
          </mc:Choice>
        </mc:AlternateContent>
      </controls>
    </mc:Choice>
  </mc:AlternateContent>
  <tableParts count="1">
    <tablePart r:id="rId11"/>
  </tableParts>
  <extLst>
    <ext xmlns:x14="http://schemas.microsoft.com/office/spreadsheetml/2009/9/main" uri="{78C0D931-6437-407d-A8EE-F0AAD7539E65}">
      <x14:conditionalFormattings>
        <x14:conditionalFormatting xmlns:xm="http://schemas.microsoft.com/office/excel/2006/main">
          <x14:cfRule type="colorScale" priority="11" id="{6B8CEBFF-0AB4-4F09-A491-EFDD8B1D602F}">
            <x14:colorScale>
              <x14:cfvo type="formula">
                <xm:f>'Encounter Builder'!$U$3</xm:f>
              </x14:cfvo>
              <x14:cfvo type="percent">
                <xm:f>50</xm:f>
              </x14:cfvo>
              <x14:cfvo type="formula">
                <xm:f>'Encounter Builder'!$AD$3</xm:f>
              </x14:cfvo>
              <x14:color rgb="FF63BE7B"/>
              <x14:color rgb="FFFFEB84"/>
              <x14:color rgb="FFF8696B"/>
            </x14:colorScale>
          </x14:cfRule>
          <xm:sqref>B1</xm:sqref>
        </x14:conditionalFormatting>
        <x14:conditionalFormatting xmlns:xm="http://schemas.microsoft.com/office/excel/2006/main">
          <x14:cfRule type="colorScale" priority="10" id="{80DEA1F2-53F8-426B-9D50-42F32AB9D62A}">
            <x14:colorScale>
              <x14:cfvo type="formula">
                <xm:f>'Encounter Builder'!$U$3</xm:f>
              </x14:cfvo>
              <x14:cfvo type="percent">
                <xm:f>50</xm:f>
              </x14:cfvo>
              <x14:cfvo type="formula">
                <xm:f>'Encounter Builder'!$AD$3</xm:f>
              </x14:cfvo>
              <x14:color rgb="FF63BE7B"/>
              <x14:color rgb="FFFFEB84"/>
              <x14:color rgb="FFF8696B"/>
            </x14:colorScale>
          </x14:cfRule>
          <xm:sqref>C1</xm:sqref>
        </x14:conditionalFormatting>
      </x14:conditionalFormatting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5A362F"/>
  </sheetPr>
  <dimension ref="A1:CS48"/>
  <sheetViews>
    <sheetView showGridLines="0" showRowColHeaders="0" zoomScaleNormal="100" workbookViewId="0">
      <selection activeCell="A20" sqref="A20:J20"/>
    </sheetView>
  </sheetViews>
  <sheetFormatPr defaultColWidth="2.88671875" defaultRowHeight="15" customHeight="1" x14ac:dyDescent="0.3"/>
  <cols>
    <col min="1" max="31" width="2.88671875" style="28"/>
    <col min="32" max="32" width="2.88671875" style="28" customWidth="1"/>
    <col min="33" max="34" width="2.88671875" style="28"/>
    <col min="35" max="35" width="2.88671875" style="28" customWidth="1"/>
    <col min="36" max="16384" width="2.88671875" style="28"/>
  </cols>
  <sheetData>
    <row r="1" spans="1:97" ht="15" customHeight="1" x14ac:dyDescent="0.3">
      <c r="H1" s="269" t="s">
        <v>436</v>
      </c>
      <c r="I1" s="270"/>
      <c r="J1" s="270"/>
      <c r="K1" s="270"/>
      <c r="L1" s="270"/>
      <c r="M1" s="270"/>
      <c r="N1" s="270"/>
      <c r="O1" s="270"/>
      <c r="P1" s="270"/>
      <c r="Q1" s="270"/>
      <c r="R1" s="270"/>
      <c r="S1" s="271"/>
      <c r="T1" s="32"/>
      <c r="U1" s="269" t="s">
        <v>437</v>
      </c>
      <c r="V1" s="270"/>
      <c r="W1" s="270"/>
      <c r="X1" s="270"/>
      <c r="Y1" s="270"/>
      <c r="Z1" s="270"/>
      <c r="AA1" s="270"/>
      <c r="AB1" s="270"/>
      <c r="AC1" s="270"/>
      <c r="AD1" s="270"/>
      <c r="AE1" s="270"/>
      <c r="AF1" s="271"/>
    </row>
    <row r="2" spans="1:97" ht="15" customHeight="1" thickBot="1" x14ac:dyDescent="0.35">
      <c r="A2" s="100" t="s">
        <v>47</v>
      </c>
      <c r="B2" s="34"/>
      <c r="C2" s="99"/>
      <c r="D2" s="99"/>
      <c r="E2" s="99"/>
      <c r="F2" s="301" t="s">
        <v>13</v>
      </c>
      <c r="G2" s="301"/>
      <c r="H2" s="288" t="s">
        <v>14</v>
      </c>
      <c r="I2" s="288"/>
      <c r="J2" s="288"/>
      <c r="K2" s="288" t="s">
        <v>15</v>
      </c>
      <c r="L2" s="288"/>
      <c r="M2" s="288"/>
      <c r="N2" s="288" t="s">
        <v>16</v>
      </c>
      <c r="O2" s="288"/>
      <c r="P2" s="288"/>
      <c r="Q2" s="273" t="s">
        <v>17</v>
      </c>
      <c r="R2" s="273"/>
      <c r="S2" s="274"/>
      <c r="U2" s="272" t="s">
        <v>14</v>
      </c>
      <c r="V2" s="273"/>
      <c r="W2" s="273"/>
      <c r="X2" s="273" t="s">
        <v>15</v>
      </c>
      <c r="Y2" s="273"/>
      <c r="Z2" s="273"/>
      <c r="AA2" s="273" t="s">
        <v>16</v>
      </c>
      <c r="AB2" s="273"/>
      <c r="AC2" s="273"/>
      <c r="AD2" s="273" t="s">
        <v>17</v>
      </c>
      <c r="AE2" s="273"/>
      <c r="AF2" s="274"/>
    </row>
    <row r="3" spans="1:97" ht="15" customHeight="1" thickBot="1" x14ac:dyDescent="0.35">
      <c r="A3" s="304" t="str">
        <f>IF('Player Manager'!J13="","",'Player Manager'!J11)</f>
        <v>Jeremias</v>
      </c>
      <c r="B3" s="305"/>
      <c r="C3" s="305"/>
      <c r="D3" s="305"/>
      <c r="E3" s="305"/>
      <c r="F3" s="302">
        <f>IF(A3="","",'Player Manager'!J15)</f>
        <v>2</v>
      </c>
      <c r="G3" s="303"/>
      <c r="H3" s="289">
        <f>IFERROR(VLOOKUP($F$3,EXPThresholds[],2,FALSE),"")</f>
        <v>50</v>
      </c>
      <c r="I3" s="289"/>
      <c r="J3" s="290"/>
      <c r="K3" s="291">
        <f>IFERROR(VLOOKUP($F$3,EXPThresholds[],3,FALSE),"")</f>
        <v>100</v>
      </c>
      <c r="L3" s="289"/>
      <c r="M3" s="290"/>
      <c r="N3" s="291">
        <f>IFERROR(VLOOKUP($F$3,EXPThresholds[],4,FALSE),"")</f>
        <v>150</v>
      </c>
      <c r="O3" s="289"/>
      <c r="P3" s="290"/>
      <c r="Q3" s="289">
        <f>IFERROR(VLOOKUP($F$3,EXPThresholds[],5,FALSE),"")</f>
        <v>200</v>
      </c>
      <c r="R3" s="289"/>
      <c r="S3" s="292"/>
      <c r="U3" s="275">
        <f>IF(SUM(H3:J12)="","",SUM(H3:J12))</f>
        <v>250</v>
      </c>
      <c r="V3" s="276"/>
      <c r="W3" s="277"/>
      <c r="X3" s="278">
        <f>IF(SUM(K3:M12)="","",SUM(K3:M12))</f>
        <v>500</v>
      </c>
      <c r="Y3" s="276"/>
      <c r="Z3" s="277"/>
      <c r="AA3" s="278">
        <f>IF(SUM(N3:P12)="","",SUM(N3:P12))</f>
        <v>750</v>
      </c>
      <c r="AB3" s="276"/>
      <c r="AC3" s="277"/>
      <c r="AD3" s="276">
        <f>IF(SUM(Q3:S12)="","",SUM(Q3:S12))</f>
        <v>1000</v>
      </c>
      <c r="AE3" s="276"/>
      <c r="AF3" s="279"/>
    </row>
    <row r="4" spans="1:97" ht="15" customHeight="1" thickBot="1" x14ac:dyDescent="0.35">
      <c r="A4" s="297" t="str">
        <f>IF('Player Manager'!S13="","",'Player Manager'!S11)</f>
        <v>Fiora</v>
      </c>
      <c r="B4" s="298"/>
      <c r="C4" s="298"/>
      <c r="D4" s="298"/>
      <c r="E4" s="298"/>
      <c r="F4" s="293">
        <f>IF(A4="","",'Player Manager'!S15)</f>
        <v>2</v>
      </c>
      <c r="G4" s="294"/>
      <c r="H4" s="280">
        <f>IFERROR(VLOOKUP($F4,EXPThresholds[],2,FALSE),"")</f>
        <v>50</v>
      </c>
      <c r="I4" s="280"/>
      <c r="J4" s="281"/>
      <c r="K4" s="282">
        <f>IFERROR(VLOOKUP($F4,EXPThresholds[],3,FALSE),"")</f>
        <v>100</v>
      </c>
      <c r="L4" s="280"/>
      <c r="M4" s="281"/>
      <c r="N4" s="282">
        <f>IFERROR(VLOOKUP($F4,EXPThresholds[],4,FALSE),"")</f>
        <v>150</v>
      </c>
      <c r="O4" s="280"/>
      <c r="P4" s="281"/>
      <c r="Q4" s="280">
        <f>IFERROR(VLOOKUP($F4,EXPThresholds[],5,FALSE),"")</f>
        <v>200</v>
      </c>
      <c r="R4" s="280"/>
      <c r="S4" s="283"/>
    </row>
    <row r="5" spans="1:97" ht="15" customHeight="1" x14ac:dyDescent="0.3">
      <c r="A5" s="297" t="str">
        <f>IF('Player Manager'!AB13="","",'Player Manager'!AB11)</f>
        <v>Andarna</v>
      </c>
      <c r="B5" s="298"/>
      <c r="C5" s="298"/>
      <c r="D5" s="298"/>
      <c r="E5" s="298"/>
      <c r="F5" s="293">
        <f>IF(A5="","",'Player Manager'!AB15)</f>
        <v>2</v>
      </c>
      <c r="G5" s="294"/>
      <c r="H5" s="280">
        <f>IFERROR(VLOOKUP($F5,EXPThresholds[],2,FALSE),"")</f>
        <v>50</v>
      </c>
      <c r="I5" s="280"/>
      <c r="J5" s="281"/>
      <c r="K5" s="282">
        <f>IFERROR(VLOOKUP($F5,EXPThresholds[],3,FALSE),"")</f>
        <v>100</v>
      </c>
      <c r="L5" s="280"/>
      <c r="M5" s="281"/>
      <c r="N5" s="282">
        <f>IFERROR(VLOOKUP($F5,EXPThresholds[],4,FALSE),"")</f>
        <v>150</v>
      </c>
      <c r="O5" s="280"/>
      <c r="P5" s="281"/>
      <c r="Q5" s="280">
        <f>IFERROR(VLOOKUP($F5,EXPThresholds[],5,FALSE),"")</f>
        <v>200</v>
      </c>
      <c r="R5" s="280"/>
      <c r="S5" s="283"/>
      <c r="U5" s="39"/>
      <c r="V5" s="40"/>
      <c r="W5" s="40"/>
      <c r="X5" s="40"/>
      <c r="Y5" s="40"/>
      <c r="Z5" s="40"/>
      <c r="AA5" s="40"/>
      <c r="AB5" s="40"/>
      <c r="AC5" s="40"/>
      <c r="AD5" s="40"/>
      <c r="AE5" s="40"/>
      <c r="AF5" s="41"/>
    </row>
    <row r="6" spans="1:97" ht="15" customHeight="1" x14ac:dyDescent="0.3">
      <c r="A6" s="297" t="str">
        <f>IF('Player Manager'!AK13="","",'Player Manager'!AK11)</f>
        <v>Fargo</v>
      </c>
      <c r="B6" s="298"/>
      <c r="C6" s="298"/>
      <c r="D6" s="298"/>
      <c r="E6" s="298"/>
      <c r="F6" s="293">
        <f>IF(A6="","",'Player Manager'!AK15)</f>
        <v>2</v>
      </c>
      <c r="G6" s="294"/>
      <c r="H6" s="280">
        <f>IFERROR(VLOOKUP($F6,EXPThresholds[],2,FALSE),"")</f>
        <v>50</v>
      </c>
      <c r="I6" s="280"/>
      <c r="J6" s="281"/>
      <c r="K6" s="282">
        <f>IFERROR(VLOOKUP($F6,EXPThresholds[],3,FALSE),"")</f>
        <v>100</v>
      </c>
      <c r="L6" s="280"/>
      <c r="M6" s="281"/>
      <c r="N6" s="282">
        <f>IFERROR(VLOOKUP($F6,EXPThresholds[],4,FALSE),"")</f>
        <v>150</v>
      </c>
      <c r="O6" s="280"/>
      <c r="P6" s="281"/>
      <c r="Q6" s="280">
        <f>IFERROR(VLOOKUP($F6,EXPThresholds[],5,FALSE),"")</f>
        <v>200</v>
      </c>
      <c r="R6" s="280"/>
      <c r="S6" s="283"/>
      <c r="U6" s="44"/>
      <c r="V6" s="10"/>
      <c r="W6" s="10"/>
      <c r="X6" s="10"/>
      <c r="Y6" s="10"/>
      <c r="Z6" s="10"/>
      <c r="AA6" s="10"/>
      <c r="AB6" s="10"/>
      <c r="AC6" s="10"/>
      <c r="AD6" s="10"/>
      <c r="AE6" s="10"/>
      <c r="AF6" s="45"/>
    </row>
    <row r="7" spans="1:97" ht="15" customHeight="1" x14ac:dyDescent="0.3">
      <c r="A7" s="297" t="str">
        <f>IF('Player Manager'!AT13="","",'Player Manager'!AT11)</f>
        <v>Melque Sedeque</v>
      </c>
      <c r="B7" s="298"/>
      <c r="C7" s="298"/>
      <c r="D7" s="298"/>
      <c r="E7" s="298"/>
      <c r="F7" s="293">
        <f>IF(A7="","",'Player Manager'!AT15)</f>
        <v>2</v>
      </c>
      <c r="G7" s="294"/>
      <c r="H7" s="280">
        <f>IFERROR(VLOOKUP($F7,EXPThresholds[],2,FALSE),"")</f>
        <v>50</v>
      </c>
      <c r="I7" s="280"/>
      <c r="J7" s="281"/>
      <c r="K7" s="282">
        <f>IFERROR(VLOOKUP($F7,EXPThresholds[],3,FALSE),"")</f>
        <v>100</v>
      </c>
      <c r="L7" s="280"/>
      <c r="M7" s="281"/>
      <c r="N7" s="282">
        <f>IFERROR(VLOOKUP($F7,EXPThresholds[],4,FALSE),"")</f>
        <v>150</v>
      </c>
      <c r="O7" s="280"/>
      <c r="P7" s="281"/>
      <c r="Q7" s="280">
        <f>IFERROR(VLOOKUP($F7,EXPThresholds[],5,FALSE),"")</f>
        <v>200</v>
      </c>
      <c r="R7" s="280"/>
      <c r="S7" s="283"/>
      <c r="U7" s="44"/>
      <c r="V7" s="10"/>
      <c r="W7" s="10"/>
      <c r="X7" s="10"/>
      <c r="Y7" s="10"/>
      <c r="Z7" s="10"/>
      <c r="AA7" s="10"/>
      <c r="AB7" s="10"/>
      <c r="AC7" s="10"/>
      <c r="AD7" s="10"/>
      <c r="AE7" s="10"/>
      <c r="AF7" s="45"/>
    </row>
    <row r="8" spans="1:97" ht="15" customHeight="1" x14ac:dyDescent="0.3">
      <c r="A8" s="297" t="str">
        <f>IF('Player Manager'!BC13="","",'Player Manager'!BC11)</f>
        <v/>
      </c>
      <c r="B8" s="298"/>
      <c r="C8" s="298"/>
      <c r="D8" s="298"/>
      <c r="E8" s="298"/>
      <c r="F8" s="293" t="str">
        <f>IF(A8="","",'Player Manager'!BC15)</f>
        <v/>
      </c>
      <c r="G8" s="294"/>
      <c r="H8" s="280" t="str">
        <f>IFERROR(VLOOKUP($F8,EXPThresholds[],2,FALSE),"")</f>
        <v/>
      </c>
      <c r="I8" s="280"/>
      <c r="J8" s="281"/>
      <c r="K8" s="282" t="str">
        <f>IFERROR(VLOOKUP($F8,EXPThresholds[],3,FALSE),"")</f>
        <v/>
      </c>
      <c r="L8" s="280"/>
      <c r="M8" s="281"/>
      <c r="N8" s="282" t="str">
        <f>IFERROR(VLOOKUP($F8,EXPThresholds[],4,FALSE),"")</f>
        <v/>
      </c>
      <c r="O8" s="280"/>
      <c r="P8" s="281"/>
      <c r="Q8" s="280" t="str">
        <f>IFERROR(VLOOKUP($F8,EXPThresholds[],5,FALSE),"")</f>
        <v/>
      </c>
      <c r="R8" s="280"/>
      <c r="S8" s="283"/>
      <c r="U8" s="44"/>
      <c r="V8" s="10"/>
      <c r="W8" s="10"/>
      <c r="X8" s="10"/>
      <c r="Y8" s="10"/>
      <c r="Z8" s="10"/>
      <c r="AA8" s="10"/>
      <c r="AB8" s="10"/>
      <c r="AC8" s="10"/>
      <c r="AD8" s="10"/>
      <c r="AE8" s="10"/>
      <c r="AF8" s="45"/>
    </row>
    <row r="9" spans="1:97" ht="15" customHeight="1" x14ac:dyDescent="0.3">
      <c r="A9" s="297" t="str">
        <f>IF('Player Manager'!BL13="","",'Player Manager'!BL11)</f>
        <v/>
      </c>
      <c r="B9" s="298"/>
      <c r="C9" s="298"/>
      <c r="D9" s="298"/>
      <c r="E9" s="298"/>
      <c r="F9" s="293" t="str">
        <f>IF(A9="","",'Player Manager'!BL15)</f>
        <v/>
      </c>
      <c r="G9" s="294"/>
      <c r="H9" s="280" t="str">
        <f>IFERROR(VLOOKUP($F9,EXPThresholds[],2,FALSE),"")</f>
        <v/>
      </c>
      <c r="I9" s="280"/>
      <c r="J9" s="281"/>
      <c r="K9" s="282" t="str">
        <f>IFERROR(VLOOKUP($F9,EXPThresholds[],3,FALSE),"")</f>
        <v/>
      </c>
      <c r="L9" s="280"/>
      <c r="M9" s="281"/>
      <c r="N9" s="282" t="str">
        <f>IFERROR(VLOOKUP($F9,EXPThresholds[],4,FALSE),"")</f>
        <v/>
      </c>
      <c r="O9" s="280"/>
      <c r="P9" s="281"/>
      <c r="Q9" s="280" t="str">
        <f>IFERROR(VLOOKUP($F9,EXPThresholds[],5,FALSE),"")</f>
        <v/>
      </c>
      <c r="R9" s="280"/>
      <c r="S9" s="283"/>
      <c r="U9" s="44"/>
      <c r="V9" s="10"/>
      <c r="W9" s="10"/>
      <c r="X9" s="10"/>
      <c r="Y9" s="10"/>
      <c r="Z9" s="10"/>
      <c r="AA9" s="10"/>
      <c r="AB9" s="10"/>
      <c r="AC9" s="10"/>
      <c r="AD9" s="10"/>
      <c r="AE9" s="10"/>
      <c r="AF9" s="45"/>
    </row>
    <row r="10" spans="1:97" ht="15" customHeight="1" x14ac:dyDescent="0.3">
      <c r="A10" s="297" t="str">
        <f>IF('Player Manager'!BU13="","",'Player Manager'!BU11)</f>
        <v/>
      </c>
      <c r="B10" s="298"/>
      <c r="C10" s="298"/>
      <c r="D10" s="298"/>
      <c r="E10" s="298"/>
      <c r="F10" s="293" t="str">
        <f>IF(A10="","",'Player Manager'!BL15)</f>
        <v/>
      </c>
      <c r="G10" s="294"/>
      <c r="H10" s="280" t="str">
        <f>IFERROR(VLOOKUP($F10,EXPThresholds[],2,FALSE),"")</f>
        <v/>
      </c>
      <c r="I10" s="280"/>
      <c r="J10" s="281"/>
      <c r="K10" s="282" t="str">
        <f>IFERROR(VLOOKUP($F10,EXPThresholds[],3,FALSE),"")</f>
        <v/>
      </c>
      <c r="L10" s="280"/>
      <c r="M10" s="281"/>
      <c r="N10" s="282" t="str">
        <f>IFERROR(VLOOKUP($F10,EXPThresholds[],4,FALSE),"")</f>
        <v/>
      </c>
      <c r="O10" s="280"/>
      <c r="P10" s="281"/>
      <c r="Q10" s="280" t="str">
        <f>IFERROR(VLOOKUP($F10,EXPThresholds[],5,FALSE),"")</f>
        <v/>
      </c>
      <c r="R10" s="280"/>
      <c r="S10" s="283"/>
      <c r="U10" s="44"/>
      <c r="V10" s="10"/>
      <c r="W10" s="10"/>
      <c r="X10" s="10"/>
      <c r="Y10" s="10"/>
      <c r="Z10" s="10"/>
      <c r="AA10" s="10"/>
      <c r="AB10" s="10"/>
      <c r="AC10" s="10"/>
      <c r="AD10" s="10"/>
      <c r="AE10" s="10"/>
      <c r="AF10" s="45"/>
    </row>
    <row r="11" spans="1:97" ht="15" customHeight="1" x14ac:dyDescent="0.3">
      <c r="A11" s="297" t="str">
        <f>IF('Player Manager'!CD13="","",'Player Manager'!CD11)</f>
        <v/>
      </c>
      <c r="B11" s="298"/>
      <c r="C11" s="298"/>
      <c r="D11" s="298"/>
      <c r="E11" s="298"/>
      <c r="F11" s="293" t="str">
        <f>IF(A11="","",'Player Manager'!BU15)</f>
        <v/>
      </c>
      <c r="G11" s="294"/>
      <c r="H11" s="280" t="str">
        <f>IFERROR(VLOOKUP($F11,EXPThresholds[],2,FALSE),"")</f>
        <v/>
      </c>
      <c r="I11" s="280"/>
      <c r="J11" s="281"/>
      <c r="K11" s="282" t="str">
        <f>IFERROR(VLOOKUP($F11,EXPThresholds[],3,FALSE),"")</f>
        <v/>
      </c>
      <c r="L11" s="280"/>
      <c r="M11" s="281"/>
      <c r="N11" s="282" t="str">
        <f>IFERROR(VLOOKUP($F11,EXPThresholds[],4,FALSE),"")</f>
        <v/>
      </c>
      <c r="O11" s="280"/>
      <c r="P11" s="281"/>
      <c r="Q11" s="280" t="str">
        <f>IFERROR(VLOOKUP($F11,EXPThresholds[],5,FALSE),"")</f>
        <v/>
      </c>
      <c r="R11" s="280"/>
      <c r="S11" s="283"/>
      <c r="U11" s="44"/>
      <c r="V11" s="10"/>
      <c r="W11" s="10"/>
      <c r="X11" s="10"/>
      <c r="Y11" s="10"/>
      <c r="Z11" s="10"/>
      <c r="AA11" s="10"/>
      <c r="AB11" s="10"/>
      <c r="AC11" s="10"/>
      <c r="AD11" s="10"/>
      <c r="AE11" s="10"/>
      <c r="AF11" s="45"/>
    </row>
    <row r="12" spans="1:97" ht="15" customHeight="1" thickBot="1" x14ac:dyDescent="0.35">
      <c r="A12" s="299" t="str">
        <f>IF('Player Manager'!CM13="","",'Player Manager'!CM11)</f>
        <v/>
      </c>
      <c r="B12" s="300"/>
      <c r="C12" s="300"/>
      <c r="D12" s="300"/>
      <c r="E12" s="300"/>
      <c r="F12" s="295" t="str">
        <f>IF(A12="","",'Player Manager'!CD15)</f>
        <v/>
      </c>
      <c r="G12" s="296"/>
      <c r="H12" s="284" t="str">
        <f>IFERROR(VLOOKUP($F12,EXPThresholds[],2,FALSE),"")</f>
        <v/>
      </c>
      <c r="I12" s="284"/>
      <c r="J12" s="285"/>
      <c r="K12" s="286" t="str">
        <f>IFERROR(VLOOKUP($F12,EXPThresholds[],3,FALSE),"")</f>
        <v/>
      </c>
      <c r="L12" s="284"/>
      <c r="M12" s="285"/>
      <c r="N12" s="286" t="str">
        <f>IFERROR(VLOOKUP($F12,EXPThresholds[],4,FALSE),"")</f>
        <v/>
      </c>
      <c r="O12" s="284"/>
      <c r="P12" s="285"/>
      <c r="Q12" s="284" t="str">
        <f>IFERROR(VLOOKUP($F12,EXPThresholds[],5,FALSE),"")</f>
        <v/>
      </c>
      <c r="R12" s="284"/>
      <c r="S12" s="287"/>
      <c r="U12" s="42"/>
      <c r="V12" s="13"/>
      <c r="W12" s="13"/>
      <c r="X12" s="13"/>
      <c r="Y12" s="13"/>
      <c r="Z12" s="13"/>
      <c r="AA12" s="13"/>
      <c r="AB12" s="13"/>
      <c r="AC12" s="13"/>
      <c r="AD12" s="13"/>
      <c r="AE12" s="13"/>
      <c r="AF12" s="43"/>
    </row>
    <row r="13" spans="1:97" ht="15" customHeight="1" thickBot="1" x14ac:dyDescent="0.35">
      <c r="A13" s="33"/>
      <c r="B13" s="33"/>
      <c r="C13" s="33"/>
      <c r="D13" s="33"/>
      <c r="E13" s="33"/>
      <c r="F13" s="33"/>
      <c r="G13" s="33"/>
      <c r="H13" s="33"/>
      <c r="I13" s="33"/>
      <c r="J13" s="33"/>
      <c r="K13" s="33"/>
      <c r="L13" s="33"/>
      <c r="M13" s="33"/>
      <c r="N13" s="33"/>
      <c r="O13" s="33"/>
      <c r="P13" s="33"/>
      <c r="Q13" s="33"/>
      <c r="R13" s="33"/>
      <c r="S13" s="33"/>
    </row>
    <row r="14" spans="1:97" ht="15" customHeight="1" thickBot="1" x14ac:dyDescent="0.35">
      <c r="A14" s="258" t="s">
        <v>438</v>
      </c>
      <c r="B14" s="259"/>
      <c r="C14" s="259"/>
      <c r="D14" s="259"/>
      <c r="E14" s="259"/>
      <c r="F14" s="259"/>
      <c r="G14" s="260"/>
      <c r="H14" s="264">
        <f>IF(SUM(V19:AA48)=0,"-",SUM(V19:AA48))</f>
        <v>400</v>
      </c>
      <c r="I14" s="265"/>
      <c r="J14" s="265"/>
      <c r="K14" s="265"/>
      <c r="L14" s="265"/>
      <c r="M14" s="265"/>
      <c r="N14" s="266">
        <f>IF(H14="-","-",H14*$M$18)</f>
        <v>800</v>
      </c>
      <c r="O14" s="267"/>
      <c r="P14" s="267"/>
      <c r="Q14" s="267"/>
      <c r="R14" s="267"/>
      <c r="S14" s="268"/>
      <c r="U14" s="39"/>
      <c r="V14" s="40"/>
      <c r="W14" s="40"/>
      <c r="X14" s="40"/>
      <c r="Y14" s="40"/>
      <c r="Z14" s="40"/>
      <c r="AA14" s="40"/>
      <c r="AB14" s="40"/>
      <c r="AC14" s="40"/>
      <c r="AD14" s="40"/>
      <c r="AE14" s="40"/>
      <c r="AF14" s="41"/>
    </row>
    <row r="15" spans="1:97" ht="15" customHeight="1" thickBot="1" x14ac:dyDescent="0.35">
      <c r="A15" s="258" t="s">
        <v>439</v>
      </c>
      <c r="B15" s="259"/>
      <c r="C15" s="259"/>
      <c r="D15" s="259"/>
      <c r="E15" s="259"/>
      <c r="F15" s="259"/>
      <c r="G15" s="260"/>
      <c r="H15" s="261" t="str">
        <f>IFERROR(INDEX(U2:AF3,1,MATCH(N14,U3:AF3,1)),"Trivial")</f>
        <v>Hard</v>
      </c>
      <c r="I15" s="262"/>
      <c r="J15" s="262"/>
      <c r="K15" s="262"/>
      <c r="L15" s="262"/>
      <c r="M15" s="262"/>
      <c r="N15" s="262"/>
      <c r="O15" s="262"/>
      <c r="P15" s="262"/>
      <c r="Q15" s="262"/>
      <c r="R15" s="262"/>
      <c r="S15" s="263"/>
      <c r="U15" s="42"/>
      <c r="V15" s="13"/>
      <c r="W15" s="13"/>
      <c r="X15" s="13"/>
      <c r="Y15" s="13"/>
      <c r="Z15" s="13"/>
      <c r="AA15" s="13"/>
      <c r="AB15" s="13"/>
      <c r="AC15" s="13"/>
      <c r="AD15" s="13"/>
      <c r="AE15" s="13"/>
      <c r="AF15" s="43"/>
    </row>
    <row r="16" spans="1:97" ht="15" customHeight="1" thickBot="1" x14ac:dyDescent="0.35">
      <c r="A16" s="31"/>
      <c r="CS16" s="30"/>
    </row>
    <row r="17" spans="1:32" ht="15" customHeight="1" thickBot="1" x14ac:dyDescent="0.35">
      <c r="A17" s="249" t="s">
        <v>423</v>
      </c>
      <c r="B17" s="250"/>
      <c r="C17" s="250"/>
      <c r="D17" s="250"/>
      <c r="E17" s="250"/>
      <c r="F17" s="250"/>
      <c r="G17" s="250"/>
      <c r="H17" s="250"/>
      <c r="I17" s="250"/>
      <c r="J17" s="250"/>
      <c r="K17" s="251" t="s">
        <v>424</v>
      </c>
      <c r="L17" s="252"/>
      <c r="M17" s="255" t="s">
        <v>22</v>
      </c>
      <c r="N17" s="250"/>
      <c r="O17" s="252"/>
      <c r="P17" s="226" t="s">
        <v>440</v>
      </c>
      <c r="Q17" s="227"/>
      <c r="R17" s="227"/>
      <c r="S17" s="227"/>
      <c r="T17" s="227"/>
      <c r="U17" s="256"/>
      <c r="V17" s="257" t="s">
        <v>441</v>
      </c>
      <c r="W17" s="255"/>
      <c r="X17" s="255"/>
      <c r="Y17" s="255"/>
      <c r="Z17" s="255"/>
      <c r="AA17" s="255"/>
      <c r="AB17" s="226" t="s">
        <v>442</v>
      </c>
      <c r="AC17" s="227"/>
      <c r="AD17" s="227"/>
      <c r="AE17" s="227"/>
      <c r="AF17" s="228"/>
    </row>
    <row r="18" spans="1:32" ht="15" hidden="1" customHeight="1" thickBot="1" x14ac:dyDescent="0.35">
      <c r="A18" s="231" t="s">
        <v>19</v>
      </c>
      <c r="B18" s="222"/>
      <c r="C18" s="222"/>
      <c r="D18" s="222"/>
      <c r="E18" s="222"/>
      <c r="F18" s="222"/>
      <c r="G18" s="222"/>
      <c r="H18" s="222"/>
      <c r="I18" s="222"/>
      <c r="J18" s="222"/>
      <c r="K18" s="11"/>
      <c r="L18" s="11"/>
      <c r="M18" s="221">
        <f>IFERROR(INDEX(EncounterMultiplier[],MATCH(SUM(K19:L100),EncounterMultiplier[Enemies],1),2),1)</f>
        <v>2</v>
      </c>
      <c r="N18" s="222"/>
      <c r="O18" s="222"/>
      <c r="P18" s="222"/>
      <c r="Q18" s="222"/>
      <c r="R18" s="222"/>
      <c r="S18" s="222"/>
      <c r="T18" s="222"/>
      <c r="U18" s="222"/>
      <c r="V18" s="222"/>
      <c r="W18" s="222"/>
      <c r="X18" s="222"/>
      <c r="Y18" s="222"/>
      <c r="Z18" s="222"/>
      <c r="AA18" s="222"/>
      <c r="AB18" s="222"/>
      <c r="AC18" s="222"/>
      <c r="AD18" s="222"/>
      <c r="AE18" s="222"/>
      <c r="AF18" s="223"/>
    </row>
    <row r="19" spans="1:32" ht="15" customHeight="1" x14ac:dyDescent="0.3">
      <c r="A19" s="241" t="s">
        <v>5736</v>
      </c>
      <c r="B19" s="242"/>
      <c r="C19" s="242"/>
      <c r="D19" s="242"/>
      <c r="E19" s="242"/>
      <c r="F19" s="242"/>
      <c r="G19" s="242"/>
      <c r="H19" s="242"/>
      <c r="I19" s="242"/>
      <c r="J19" s="242"/>
      <c r="K19" s="239">
        <v>4</v>
      </c>
      <c r="L19" s="240"/>
      <c r="M19" s="253" t="str">
        <f>IFERROR(VLOOKUP(A19,Creatures[],5,FALSE),"-")</f>
        <v>1/2</v>
      </c>
      <c r="N19" s="254"/>
      <c r="O19" s="254"/>
      <c r="P19" s="232">
        <f>IFERROR(VLOOKUP(M19,CREXP[],2,FALSE),"-")</f>
        <v>100</v>
      </c>
      <c r="Q19" s="232"/>
      <c r="R19" s="232"/>
      <c r="S19" s="232"/>
      <c r="T19" s="232"/>
      <c r="U19" s="232"/>
      <c r="V19" s="232">
        <f>IFERROR(P19*K19,"-")</f>
        <v>400</v>
      </c>
      <c r="W19" s="232"/>
      <c r="X19" s="232"/>
      <c r="Y19" s="232"/>
      <c r="Z19" s="232"/>
      <c r="AA19" s="232"/>
      <c r="AB19" s="229">
        <f>IFERROR(V19/$H$14,"-")</f>
        <v>1</v>
      </c>
      <c r="AC19" s="229"/>
      <c r="AD19" s="229"/>
      <c r="AE19" s="229"/>
      <c r="AF19" s="230"/>
    </row>
    <row r="20" spans="1:32" ht="15" customHeight="1" x14ac:dyDescent="0.3">
      <c r="A20" s="233"/>
      <c r="B20" s="234"/>
      <c r="C20" s="234"/>
      <c r="D20" s="234"/>
      <c r="E20" s="234"/>
      <c r="F20" s="234"/>
      <c r="G20" s="234"/>
      <c r="H20" s="234"/>
      <c r="I20" s="234"/>
      <c r="J20" s="234"/>
      <c r="K20" s="235"/>
      <c r="L20" s="236"/>
      <c r="M20" s="237" t="str">
        <f>IFERROR(VLOOKUP(A20,Creatures[],5,FALSE),"-")</f>
        <v>-</v>
      </c>
      <c r="N20" s="238"/>
      <c r="O20" s="238"/>
      <c r="P20" s="224" t="str">
        <f>IFERROR(VLOOKUP(M20,CREXP[],2,FALSE),"-")</f>
        <v>-</v>
      </c>
      <c r="Q20" s="224"/>
      <c r="R20" s="224"/>
      <c r="S20" s="224"/>
      <c r="T20" s="224"/>
      <c r="U20" s="224"/>
      <c r="V20" s="224" t="str">
        <f t="shared" ref="V20:V48" si="0">IFERROR(P20*K20,"-")</f>
        <v>-</v>
      </c>
      <c r="W20" s="224"/>
      <c r="X20" s="224"/>
      <c r="Y20" s="224"/>
      <c r="Z20" s="224"/>
      <c r="AA20" s="224"/>
      <c r="AB20" s="217" t="str">
        <f>IFERROR(V20/$H$14,"-")</f>
        <v>-</v>
      </c>
      <c r="AC20" s="217"/>
      <c r="AD20" s="217"/>
      <c r="AE20" s="217"/>
      <c r="AF20" s="218"/>
    </row>
    <row r="21" spans="1:32" ht="15" customHeight="1" x14ac:dyDescent="0.3">
      <c r="A21" s="233"/>
      <c r="B21" s="234"/>
      <c r="C21" s="234"/>
      <c r="D21" s="234"/>
      <c r="E21" s="234"/>
      <c r="F21" s="234"/>
      <c r="G21" s="234"/>
      <c r="H21" s="234"/>
      <c r="I21" s="234"/>
      <c r="J21" s="234"/>
      <c r="K21" s="235"/>
      <c r="L21" s="236"/>
      <c r="M21" s="237" t="str">
        <f>IFERROR(VLOOKUP(A21,Creatures[],5,FALSE),"-")</f>
        <v>-</v>
      </c>
      <c r="N21" s="238"/>
      <c r="O21" s="238"/>
      <c r="P21" s="224" t="str">
        <f>IFERROR(VLOOKUP(M21,CREXP[],2,FALSE),"-")</f>
        <v>-</v>
      </c>
      <c r="Q21" s="224"/>
      <c r="R21" s="224"/>
      <c r="S21" s="224"/>
      <c r="T21" s="224"/>
      <c r="U21" s="224"/>
      <c r="V21" s="224" t="str">
        <f t="shared" si="0"/>
        <v>-</v>
      </c>
      <c r="W21" s="224"/>
      <c r="X21" s="224"/>
      <c r="Y21" s="224"/>
      <c r="Z21" s="224"/>
      <c r="AA21" s="224"/>
      <c r="AB21" s="217" t="str">
        <f>IFERROR(V21/$H$14,"-")</f>
        <v>-</v>
      </c>
      <c r="AC21" s="217"/>
      <c r="AD21" s="217"/>
      <c r="AE21" s="217"/>
      <c r="AF21" s="218"/>
    </row>
    <row r="22" spans="1:32" ht="15" customHeight="1" x14ac:dyDescent="0.3">
      <c r="A22" s="233"/>
      <c r="B22" s="234"/>
      <c r="C22" s="234"/>
      <c r="D22" s="234"/>
      <c r="E22" s="234"/>
      <c r="F22" s="234"/>
      <c r="G22" s="234"/>
      <c r="H22" s="234"/>
      <c r="I22" s="234"/>
      <c r="J22" s="234"/>
      <c r="K22" s="235"/>
      <c r="L22" s="236"/>
      <c r="M22" s="237" t="str">
        <f>IFERROR(VLOOKUP(A22,Creatures[],5,FALSE),"-")</f>
        <v>-</v>
      </c>
      <c r="N22" s="238"/>
      <c r="O22" s="238"/>
      <c r="P22" s="224" t="str">
        <f>IFERROR(VLOOKUP(M22,CREXP[],2,FALSE),"-")</f>
        <v>-</v>
      </c>
      <c r="Q22" s="224"/>
      <c r="R22" s="224"/>
      <c r="S22" s="224"/>
      <c r="T22" s="224"/>
      <c r="U22" s="224"/>
      <c r="V22" s="224" t="str">
        <f t="shared" si="0"/>
        <v>-</v>
      </c>
      <c r="W22" s="224"/>
      <c r="X22" s="224"/>
      <c r="Y22" s="224"/>
      <c r="Z22" s="224"/>
      <c r="AA22" s="224"/>
      <c r="AB22" s="217" t="str">
        <f t="shared" ref="AB22:AB48" si="1">IFERROR(V22/$H$14,"-")</f>
        <v>-</v>
      </c>
      <c r="AC22" s="217"/>
      <c r="AD22" s="217"/>
      <c r="AE22" s="217"/>
      <c r="AF22" s="218"/>
    </row>
    <row r="23" spans="1:32" ht="15" customHeight="1" x14ac:dyDescent="0.3">
      <c r="A23" s="233"/>
      <c r="B23" s="234"/>
      <c r="C23" s="234"/>
      <c r="D23" s="234"/>
      <c r="E23" s="234"/>
      <c r="F23" s="234"/>
      <c r="G23" s="234"/>
      <c r="H23" s="234"/>
      <c r="I23" s="234"/>
      <c r="J23" s="234"/>
      <c r="K23" s="235"/>
      <c r="L23" s="236"/>
      <c r="M23" s="237" t="str">
        <f>IFERROR(VLOOKUP(A23,Creatures[],5,FALSE),"-")</f>
        <v>-</v>
      </c>
      <c r="N23" s="238"/>
      <c r="O23" s="238"/>
      <c r="P23" s="224" t="str">
        <f>IFERROR(VLOOKUP(M23,CREXP[],2,FALSE),"-")</f>
        <v>-</v>
      </c>
      <c r="Q23" s="224"/>
      <c r="R23" s="224"/>
      <c r="S23" s="224"/>
      <c r="T23" s="224"/>
      <c r="U23" s="224"/>
      <c r="V23" s="224" t="str">
        <f t="shared" si="0"/>
        <v>-</v>
      </c>
      <c r="W23" s="224"/>
      <c r="X23" s="224"/>
      <c r="Y23" s="224"/>
      <c r="Z23" s="224"/>
      <c r="AA23" s="224"/>
      <c r="AB23" s="217" t="str">
        <f t="shared" si="1"/>
        <v>-</v>
      </c>
      <c r="AC23" s="217"/>
      <c r="AD23" s="217"/>
      <c r="AE23" s="217"/>
      <c r="AF23" s="218"/>
    </row>
    <row r="24" spans="1:32" ht="15" customHeight="1" x14ac:dyDescent="0.3">
      <c r="A24" s="233"/>
      <c r="B24" s="234"/>
      <c r="C24" s="234"/>
      <c r="D24" s="234"/>
      <c r="E24" s="234"/>
      <c r="F24" s="234"/>
      <c r="G24" s="234"/>
      <c r="H24" s="234"/>
      <c r="I24" s="234"/>
      <c r="J24" s="234"/>
      <c r="K24" s="235"/>
      <c r="L24" s="236"/>
      <c r="M24" s="237" t="str">
        <f>IFERROR(VLOOKUP(A24,Creatures[],5,FALSE),"-")</f>
        <v>-</v>
      </c>
      <c r="N24" s="238"/>
      <c r="O24" s="238"/>
      <c r="P24" s="224" t="str">
        <f>IFERROR(VLOOKUP(M24,CREXP[],2,FALSE),"-")</f>
        <v>-</v>
      </c>
      <c r="Q24" s="224"/>
      <c r="R24" s="224"/>
      <c r="S24" s="224"/>
      <c r="T24" s="224"/>
      <c r="U24" s="224"/>
      <c r="V24" s="224" t="str">
        <f t="shared" si="0"/>
        <v>-</v>
      </c>
      <c r="W24" s="224"/>
      <c r="X24" s="224"/>
      <c r="Y24" s="224"/>
      <c r="Z24" s="224"/>
      <c r="AA24" s="224"/>
      <c r="AB24" s="217" t="str">
        <f t="shared" si="1"/>
        <v>-</v>
      </c>
      <c r="AC24" s="217"/>
      <c r="AD24" s="217"/>
      <c r="AE24" s="217"/>
      <c r="AF24" s="218"/>
    </row>
    <row r="25" spans="1:32" ht="15" customHeight="1" x14ac:dyDescent="0.3">
      <c r="A25" s="233"/>
      <c r="B25" s="234"/>
      <c r="C25" s="234"/>
      <c r="D25" s="234"/>
      <c r="E25" s="234"/>
      <c r="F25" s="234"/>
      <c r="G25" s="234"/>
      <c r="H25" s="234"/>
      <c r="I25" s="234"/>
      <c r="J25" s="234"/>
      <c r="K25" s="235"/>
      <c r="L25" s="236"/>
      <c r="M25" s="237" t="str">
        <f>IFERROR(VLOOKUP(A25,Creatures[],5,FALSE),"-")</f>
        <v>-</v>
      </c>
      <c r="N25" s="238"/>
      <c r="O25" s="238"/>
      <c r="P25" s="224" t="str">
        <f>IFERROR(VLOOKUP(M25,CREXP[],2,FALSE),"-")</f>
        <v>-</v>
      </c>
      <c r="Q25" s="224"/>
      <c r="R25" s="224"/>
      <c r="S25" s="224"/>
      <c r="T25" s="224"/>
      <c r="U25" s="224"/>
      <c r="V25" s="224" t="str">
        <f t="shared" si="0"/>
        <v>-</v>
      </c>
      <c r="W25" s="224"/>
      <c r="X25" s="224"/>
      <c r="Y25" s="224"/>
      <c r="Z25" s="224"/>
      <c r="AA25" s="224"/>
      <c r="AB25" s="217" t="str">
        <f t="shared" si="1"/>
        <v>-</v>
      </c>
      <c r="AC25" s="217"/>
      <c r="AD25" s="217"/>
      <c r="AE25" s="217"/>
      <c r="AF25" s="218"/>
    </row>
    <row r="26" spans="1:32" ht="15" customHeight="1" x14ac:dyDescent="0.3">
      <c r="A26" s="233"/>
      <c r="B26" s="234"/>
      <c r="C26" s="234"/>
      <c r="D26" s="234"/>
      <c r="E26" s="234"/>
      <c r="F26" s="234"/>
      <c r="G26" s="234"/>
      <c r="H26" s="234"/>
      <c r="I26" s="234"/>
      <c r="J26" s="234"/>
      <c r="K26" s="235"/>
      <c r="L26" s="236"/>
      <c r="M26" s="237" t="str">
        <f>IFERROR(VLOOKUP(A26,Creatures[],5,FALSE),"-")</f>
        <v>-</v>
      </c>
      <c r="N26" s="238"/>
      <c r="O26" s="238"/>
      <c r="P26" s="224" t="str">
        <f>IFERROR(VLOOKUP(M26,CREXP[],2,FALSE),"-")</f>
        <v>-</v>
      </c>
      <c r="Q26" s="224"/>
      <c r="R26" s="224"/>
      <c r="S26" s="224"/>
      <c r="T26" s="224"/>
      <c r="U26" s="224"/>
      <c r="V26" s="224" t="str">
        <f t="shared" si="0"/>
        <v>-</v>
      </c>
      <c r="W26" s="224"/>
      <c r="X26" s="224"/>
      <c r="Y26" s="224"/>
      <c r="Z26" s="224"/>
      <c r="AA26" s="224"/>
      <c r="AB26" s="217" t="str">
        <f t="shared" si="1"/>
        <v>-</v>
      </c>
      <c r="AC26" s="217"/>
      <c r="AD26" s="217"/>
      <c r="AE26" s="217"/>
      <c r="AF26" s="218"/>
    </row>
    <row r="27" spans="1:32" ht="15" customHeight="1" x14ac:dyDescent="0.3">
      <c r="A27" s="233"/>
      <c r="B27" s="234"/>
      <c r="C27" s="234"/>
      <c r="D27" s="234"/>
      <c r="E27" s="234"/>
      <c r="F27" s="234"/>
      <c r="G27" s="234"/>
      <c r="H27" s="234"/>
      <c r="I27" s="234"/>
      <c r="J27" s="234"/>
      <c r="K27" s="235"/>
      <c r="L27" s="236"/>
      <c r="M27" s="237" t="str">
        <f>IFERROR(VLOOKUP(A27,Creatures[],5,FALSE),"-")</f>
        <v>-</v>
      </c>
      <c r="N27" s="238"/>
      <c r="O27" s="238"/>
      <c r="P27" s="224" t="str">
        <f>IFERROR(VLOOKUP(M27,CREXP[],2,FALSE),"-")</f>
        <v>-</v>
      </c>
      <c r="Q27" s="224"/>
      <c r="R27" s="224"/>
      <c r="S27" s="224"/>
      <c r="T27" s="224"/>
      <c r="U27" s="224"/>
      <c r="V27" s="224" t="str">
        <f t="shared" si="0"/>
        <v>-</v>
      </c>
      <c r="W27" s="224"/>
      <c r="X27" s="224"/>
      <c r="Y27" s="224"/>
      <c r="Z27" s="224"/>
      <c r="AA27" s="224"/>
      <c r="AB27" s="217" t="str">
        <f t="shared" si="1"/>
        <v>-</v>
      </c>
      <c r="AC27" s="217"/>
      <c r="AD27" s="217"/>
      <c r="AE27" s="217"/>
      <c r="AF27" s="218"/>
    </row>
    <row r="28" spans="1:32" ht="15" customHeight="1" x14ac:dyDescent="0.3">
      <c r="A28" s="233"/>
      <c r="B28" s="234"/>
      <c r="C28" s="234"/>
      <c r="D28" s="234"/>
      <c r="E28" s="234"/>
      <c r="F28" s="234"/>
      <c r="G28" s="234"/>
      <c r="H28" s="234"/>
      <c r="I28" s="234"/>
      <c r="J28" s="234"/>
      <c r="K28" s="235"/>
      <c r="L28" s="236"/>
      <c r="M28" s="237" t="str">
        <f>IFERROR(VLOOKUP(A28,Creatures[],5,FALSE),"-")</f>
        <v>-</v>
      </c>
      <c r="N28" s="238"/>
      <c r="O28" s="238"/>
      <c r="P28" s="224" t="str">
        <f>IFERROR(VLOOKUP(M28,CREXP[],2,FALSE),"-")</f>
        <v>-</v>
      </c>
      <c r="Q28" s="224"/>
      <c r="R28" s="224"/>
      <c r="S28" s="224"/>
      <c r="T28" s="224"/>
      <c r="U28" s="224"/>
      <c r="V28" s="224" t="str">
        <f t="shared" si="0"/>
        <v>-</v>
      </c>
      <c r="W28" s="224"/>
      <c r="X28" s="224"/>
      <c r="Y28" s="224"/>
      <c r="Z28" s="224"/>
      <c r="AA28" s="224"/>
      <c r="AB28" s="217" t="str">
        <f t="shared" si="1"/>
        <v>-</v>
      </c>
      <c r="AC28" s="217"/>
      <c r="AD28" s="217"/>
      <c r="AE28" s="217"/>
      <c r="AF28" s="218"/>
    </row>
    <row r="29" spans="1:32" ht="15" customHeight="1" x14ac:dyDescent="0.3">
      <c r="A29" s="233"/>
      <c r="B29" s="234"/>
      <c r="C29" s="234"/>
      <c r="D29" s="234"/>
      <c r="E29" s="234"/>
      <c r="F29" s="234"/>
      <c r="G29" s="234"/>
      <c r="H29" s="234"/>
      <c r="I29" s="234"/>
      <c r="J29" s="234"/>
      <c r="K29" s="235"/>
      <c r="L29" s="236"/>
      <c r="M29" s="237" t="str">
        <f>IFERROR(VLOOKUP(A29,Creatures[],5,FALSE),"-")</f>
        <v>-</v>
      </c>
      <c r="N29" s="238"/>
      <c r="O29" s="238"/>
      <c r="P29" s="224" t="str">
        <f>IFERROR(VLOOKUP(M29,CREXP[],2,FALSE),"-")</f>
        <v>-</v>
      </c>
      <c r="Q29" s="224"/>
      <c r="R29" s="224"/>
      <c r="S29" s="224"/>
      <c r="T29" s="224"/>
      <c r="U29" s="224"/>
      <c r="V29" s="224" t="str">
        <f t="shared" si="0"/>
        <v>-</v>
      </c>
      <c r="W29" s="224"/>
      <c r="X29" s="224"/>
      <c r="Y29" s="224"/>
      <c r="Z29" s="224"/>
      <c r="AA29" s="224"/>
      <c r="AB29" s="217" t="str">
        <f t="shared" si="1"/>
        <v>-</v>
      </c>
      <c r="AC29" s="217"/>
      <c r="AD29" s="217"/>
      <c r="AE29" s="217"/>
      <c r="AF29" s="218"/>
    </row>
    <row r="30" spans="1:32" ht="15" customHeight="1" x14ac:dyDescent="0.3">
      <c r="A30" s="233"/>
      <c r="B30" s="234"/>
      <c r="C30" s="234"/>
      <c r="D30" s="234"/>
      <c r="E30" s="234"/>
      <c r="F30" s="234"/>
      <c r="G30" s="234"/>
      <c r="H30" s="234"/>
      <c r="I30" s="234"/>
      <c r="J30" s="234"/>
      <c r="K30" s="235"/>
      <c r="L30" s="236"/>
      <c r="M30" s="237" t="str">
        <f>IFERROR(VLOOKUP(A30,Creatures[],5,FALSE),"-")</f>
        <v>-</v>
      </c>
      <c r="N30" s="238"/>
      <c r="O30" s="238"/>
      <c r="P30" s="224" t="str">
        <f>IFERROR(VLOOKUP(M30,CREXP[],2,FALSE),"-")</f>
        <v>-</v>
      </c>
      <c r="Q30" s="224"/>
      <c r="R30" s="224"/>
      <c r="S30" s="224"/>
      <c r="T30" s="224"/>
      <c r="U30" s="224"/>
      <c r="V30" s="224" t="str">
        <f t="shared" si="0"/>
        <v>-</v>
      </c>
      <c r="W30" s="224"/>
      <c r="X30" s="224"/>
      <c r="Y30" s="224"/>
      <c r="Z30" s="224"/>
      <c r="AA30" s="224"/>
      <c r="AB30" s="217" t="str">
        <f t="shared" si="1"/>
        <v>-</v>
      </c>
      <c r="AC30" s="217"/>
      <c r="AD30" s="217"/>
      <c r="AE30" s="217"/>
      <c r="AF30" s="218"/>
    </row>
    <row r="31" spans="1:32" ht="15" customHeight="1" x14ac:dyDescent="0.3">
      <c r="A31" s="233"/>
      <c r="B31" s="234"/>
      <c r="C31" s="234"/>
      <c r="D31" s="234"/>
      <c r="E31" s="234"/>
      <c r="F31" s="234"/>
      <c r="G31" s="234"/>
      <c r="H31" s="234"/>
      <c r="I31" s="234"/>
      <c r="J31" s="234"/>
      <c r="K31" s="235"/>
      <c r="L31" s="236"/>
      <c r="M31" s="237" t="str">
        <f>IFERROR(VLOOKUP(A31,Creatures[],5,FALSE),"-")</f>
        <v>-</v>
      </c>
      <c r="N31" s="238"/>
      <c r="O31" s="238"/>
      <c r="P31" s="224" t="str">
        <f>IFERROR(VLOOKUP(M31,CREXP[],2,FALSE),"-")</f>
        <v>-</v>
      </c>
      <c r="Q31" s="224"/>
      <c r="R31" s="224"/>
      <c r="S31" s="224"/>
      <c r="T31" s="224"/>
      <c r="U31" s="224"/>
      <c r="V31" s="224" t="str">
        <f t="shared" si="0"/>
        <v>-</v>
      </c>
      <c r="W31" s="224"/>
      <c r="X31" s="224"/>
      <c r="Y31" s="224"/>
      <c r="Z31" s="224"/>
      <c r="AA31" s="224"/>
      <c r="AB31" s="217" t="str">
        <f t="shared" si="1"/>
        <v>-</v>
      </c>
      <c r="AC31" s="217"/>
      <c r="AD31" s="217"/>
      <c r="AE31" s="217"/>
      <c r="AF31" s="218"/>
    </row>
    <row r="32" spans="1:32" ht="15" customHeight="1" x14ac:dyDescent="0.3">
      <c r="A32" s="233"/>
      <c r="B32" s="234"/>
      <c r="C32" s="234"/>
      <c r="D32" s="234"/>
      <c r="E32" s="234"/>
      <c r="F32" s="234"/>
      <c r="G32" s="234"/>
      <c r="H32" s="234"/>
      <c r="I32" s="234"/>
      <c r="J32" s="234"/>
      <c r="K32" s="235"/>
      <c r="L32" s="236"/>
      <c r="M32" s="237" t="str">
        <f>IFERROR(VLOOKUP(A32,Creatures[],5,FALSE),"-")</f>
        <v>-</v>
      </c>
      <c r="N32" s="238"/>
      <c r="O32" s="238"/>
      <c r="P32" s="224" t="str">
        <f>IFERROR(VLOOKUP(M32,CREXP[],2,FALSE),"-")</f>
        <v>-</v>
      </c>
      <c r="Q32" s="224"/>
      <c r="R32" s="224"/>
      <c r="S32" s="224"/>
      <c r="T32" s="224"/>
      <c r="U32" s="224"/>
      <c r="V32" s="224" t="str">
        <f t="shared" si="0"/>
        <v>-</v>
      </c>
      <c r="W32" s="224"/>
      <c r="X32" s="224"/>
      <c r="Y32" s="224"/>
      <c r="Z32" s="224"/>
      <c r="AA32" s="224"/>
      <c r="AB32" s="217" t="str">
        <f t="shared" si="1"/>
        <v>-</v>
      </c>
      <c r="AC32" s="217"/>
      <c r="AD32" s="217"/>
      <c r="AE32" s="217"/>
      <c r="AF32" s="218"/>
    </row>
    <row r="33" spans="1:32" ht="15" customHeight="1" x14ac:dyDescent="0.3">
      <c r="A33" s="233"/>
      <c r="B33" s="234"/>
      <c r="C33" s="234"/>
      <c r="D33" s="234"/>
      <c r="E33" s="234"/>
      <c r="F33" s="234"/>
      <c r="G33" s="234"/>
      <c r="H33" s="234"/>
      <c r="I33" s="234"/>
      <c r="J33" s="234"/>
      <c r="K33" s="235"/>
      <c r="L33" s="236"/>
      <c r="M33" s="237" t="str">
        <f>IFERROR(VLOOKUP(A33,Creatures[],5,FALSE),"-")</f>
        <v>-</v>
      </c>
      <c r="N33" s="238"/>
      <c r="O33" s="238"/>
      <c r="P33" s="224" t="str">
        <f>IFERROR(VLOOKUP(M33,CREXP[],2,FALSE),"-")</f>
        <v>-</v>
      </c>
      <c r="Q33" s="224"/>
      <c r="R33" s="224"/>
      <c r="S33" s="224"/>
      <c r="T33" s="224"/>
      <c r="U33" s="224"/>
      <c r="V33" s="224" t="str">
        <f t="shared" si="0"/>
        <v>-</v>
      </c>
      <c r="W33" s="224"/>
      <c r="X33" s="224"/>
      <c r="Y33" s="224"/>
      <c r="Z33" s="224"/>
      <c r="AA33" s="224"/>
      <c r="AB33" s="217" t="str">
        <f t="shared" si="1"/>
        <v>-</v>
      </c>
      <c r="AC33" s="217"/>
      <c r="AD33" s="217"/>
      <c r="AE33" s="217"/>
      <c r="AF33" s="218"/>
    </row>
    <row r="34" spans="1:32" ht="15" customHeight="1" x14ac:dyDescent="0.3">
      <c r="A34" s="233"/>
      <c r="B34" s="234"/>
      <c r="C34" s="234"/>
      <c r="D34" s="234"/>
      <c r="E34" s="234"/>
      <c r="F34" s="234"/>
      <c r="G34" s="234"/>
      <c r="H34" s="234"/>
      <c r="I34" s="234"/>
      <c r="J34" s="234"/>
      <c r="K34" s="235"/>
      <c r="L34" s="236"/>
      <c r="M34" s="237" t="str">
        <f>IFERROR(VLOOKUP(A34,Creatures[],5,FALSE),"-")</f>
        <v>-</v>
      </c>
      <c r="N34" s="238"/>
      <c r="O34" s="238"/>
      <c r="P34" s="224" t="str">
        <f>IFERROR(VLOOKUP(M34,CREXP[],2,FALSE),"-")</f>
        <v>-</v>
      </c>
      <c r="Q34" s="224"/>
      <c r="R34" s="224"/>
      <c r="S34" s="224"/>
      <c r="T34" s="224"/>
      <c r="U34" s="224"/>
      <c r="V34" s="224" t="str">
        <f t="shared" si="0"/>
        <v>-</v>
      </c>
      <c r="W34" s="224"/>
      <c r="X34" s="224"/>
      <c r="Y34" s="224"/>
      <c r="Z34" s="224"/>
      <c r="AA34" s="224"/>
      <c r="AB34" s="217" t="str">
        <f t="shared" si="1"/>
        <v>-</v>
      </c>
      <c r="AC34" s="217"/>
      <c r="AD34" s="217"/>
      <c r="AE34" s="217"/>
      <c r="AF34" s="218"/>
    </row>
    <row r="35" spans="1:32" ht="15" customHeight="1" x14ac:dyDescent="0.3">
      <c r="A35" s="233"/>
      <c r="B35" s="234"/>
      <c r="C35" s="234"/>
      <c r="D35" s="234"/>
      <c r="E35" s="234"/>
      <c r="F35" s="234"/>
      <c r="G35" s="234"/>
      <c r="H35" s="234"/>
      <c r="I35" s="234"/>
      <c r="J35" s="234"/>
      <c r="K35" s="235"/>
      <c r="L35" s="236"/>
      <c r="M35" s="237" t="str">
        <f>IFERROR(VLOOKUP(A35,Creatures[],5,FALSE),"-")</f>
        <v>-</v>
      </c>
      <c r="N35" s="238"/>
      <c r="O35" s="238"/>
      <c r="P35" s="224" t="str">
        <f>IFERROR(VLOOKUP(M35,CREXP[],2,FALSE),"-")</f>
        <v>-</v>
      </c>
      <c r="Q35" s="224"/>
      <c r="R35" s="224"/>
      <c r="S35" s="224"/>
      <c r="T35" s="224"/>
      <c r="U35" s="224"/>
      <c r="V35" s="224" t="str">
        <f t="shared" si="0"/>
        <v>-</v>
      </c>
      <c r="W35" s="224"/>
      <c r="X35" s="224"/>
      <c r="Y35" s="224"/>
      <c r="Z35" s="224"/>
      <c r="AA35" s="224"/>
      <c r="AB35" s="217" t="str">
        <f t="shared" si="1"/>
        <v>-</v>
      </c>
      <c r="AC35" s="217"/>
      <c r="AD35" s="217"/>
      <c r="AE35" s="217"/>
      <c r="AF35" s="218"/>
    </row>
    <row r="36" spans="1:32" ht="15" customHeight="1" x14ac:dyDescent="0.3">
      <c r="A36" s="233"/>
      <c r="B36" s="234"/>
      <c r="C36" s="234"/>
      <c r="D36" s="234"/>
      <c r="E36" s="234"/>
      <c r="F36" s="234"/>
      <c r="G36" s="234"/>
      <c r="H36" s="234"/>
      <c r="I36" s="234"/>
      <c r="J36" s="234"/>
      <c r="K36" s="235"/>
      <c r="L36" s="236"/>
      <c r="M36" s="237" t="str">
        <f>IFERROR(VLOOKUP(A36,Creatures[],5,FALSE),"-")</f>
        <v>-</v>
      </c>
      <c r="N36" s="238"/>
      <c r="O36" s="238"/>
      <c r="P36" s="224" t="str">
        <f>IFERROR(VLOOKUP(M36,CREXP[],2,FALSE),"-")</f>
        <v>-</v>
      </c>
      <c r="Q36" s="224"/>
      <c r="R36" s="224"/>
      <c r="S36" s="224"/>
      <c r="T36" s="224"/>
      <c r="U36" s="224"/>
      <c r="V36" s="224" t="str">
        <f t="shared" si="0"/>
        <v>-</v>
      </c>
      <c r="W36" s="224"/>
      <c r="X36" s="224"/>
      <c r="Y36" s="224"/>
      <c r="Z36" s="224"/>
      <c r="AA36" s="224"/>
      <c r="AB36" s="217" t="str">
        <f t="shared" si="1"/>
        <v>-</v>
      </c>
      <c r="AC36" s="217"/>
      <c r="AD36" s="217"/>
      <c r="AE36" s="217"/>
      <c r="AF36" s="218"/>
    </row>
    <row r="37" spans="1:32" ht="15" customHeight="1" x14ac:dyDescent="0.3">
      <c r="A37" s="233"/>
      <c r="B37" s="234"/>
      <c r="C37" s="234"/>
      <c r="D37" s="234"/>
      <c r="E37" s="234"/>
      <c r="F37" s="234"/>
      <c r="G37" s="234"/>
      <c r="H37" s="234"/>
      <c r="I37" s="234"/>
      <c r="J37" s="234"/>
      <c r="K37" s="235"/>
      <c r="L37" s="236"/>
      <c r="M37" s="237" t="str">
        <f>IFERROR(VLOOKUP(A37,Creatures[],5,FALSE),"-")</f>
        <v>-</v>
      </c>
      <c r="N37" s="238"/>
      <c r="O37" s="238"/>
      <c r="P37" s="224" t="str">
        <f>IFERROR(VLOOKUP(M37,CREXP[],2,FALSE),"-")</f>
        <v>-</v>
      </c>
      <c r="Q37" s="224"/>
      <c r="R37" s="224"/>
      <c r="S37" s="224"/>
      <c r="T37" s="224"/>
      <c r="U37" s="224"/>
      <c r="V37" s="224" t="str">
        <f t="shared" si="0"/>
        <v>-</v>
      </c>
      <c r="W37" s="224"/>
      <c r="X37" s="224"/>
      <c r="Y37" s="224"/>
      <c r="Z37" s="224"/>
      <c r="AA37" s="224"/>
      <c r="AB37" s="217" t="str">
        <f t="shared" si="1"/>
        <v>-</v>
      </c>
      <c r="AC37" s="217"/>
      <c r="AD37" s="217"/>
      <c r="AE37" s="217"/>
      <c r="AF37" s="218"/>
    </row>
    <row r="38" spans="1:32" ht="15" customHeight="1" x14ac:dyDescent="0.3">
      <c r="A38" s="233"/>
      <c r="B38" s="234"/>
      <c r="C38" s="234"/>
      <c r="D38" s="234"/>
      <c r="E38" s="234"/>
      <c r="F38" s="234"/>
      <c r="G38" s="234"/>
      <c r="H38" s="234"/>
      <c r="I38" s="234"/>
      <c r="J38" s="234"/>
      <c r="K38" s="235"/>
      <c r="L38" s="236"/>
      <c r="M38" s="237" t="str">
        <f>IFERROR(VLOOKUP(A38,Creatures[],5,FALSE),"-")</f>
        <v>-</v>
      </c>
      <c r="N38" s="238"/>
      <c r="O38" s="238"/>
      <c r="P38" s="224" t="str">
        <f>IFERROR(VLOOKUP(M38,CREXP[],2,FALSE),"-")</f>
        <v>-</v>
      </c>
      <c r="Q38" s="224"/>
      <c r="R38" s="224"/>
      <c r="S38" s="224"/>
      <c r="T38" s="224"/>
      <c r="U38" s="224"/>
      <c r="V38" s="224" t="str">
        <f t="shared" si="0"/>
        <v>-</v>
      </c>
      <c r="W38" s="224"/>
      <c r="X38" s="224"/>
      <c r="Y38" s="224"/>
      <c r="Z38" s="224"/>
      <c r="AA38" s="224"/>
      <c r="AB38" s="217" t="str">
        <f t="shared" si="1"/>
        <v>-</v>
      </c>
      <c r="AC38" s="217"/>
      <c r="AD38" s="217"/>
      <c r="AE38" s="217"/>
      <c r="AF38" s="218"/>
    </row>
    <row r="39" spans="1:32" ht="15" customHeight="1" x14ac:dyDescent="0.3">
      <c r="A39" s="233"/>
      <c r="B39" s="234"/>
      <c r="C39" s="234"/>
      <c r="D39" s="234"/>
      <c r="E39" s="234"/>
      <c r="F39" s="234"/>
      <c r="G39" s="234"/>
      <c r="H39" s="234"/>
      <c r="I39" s="234"/>
      <c r="J39" s="234"/>
      <c r="K39" s="235"/>
      <c r="L39" s="236"/>
      <c r="M39" s="237" t="str">
        <f>IFERROR(VLOOKUP(A39,Creatures[],5,FALSE),"-")</f>
        <v>-</v>
      </c>
      <c r="N39" s="238"/>
      <c r="O39" s="238"/>
      <c r="P39" s="224" t="str">
        <f>IFERROR(VLOOKUP(M39,CREXP[],2,FALSE),"-")</f>
        <v>-</v>
      </c>
      <c r="Q39" s="224"/>
      <c r="R39" s="224"/>
      <c r="S39" s="224"/>
      <c r="T39" s="224"/>
      <c r="U39" s="224"/>
      <c r="V39" s="224" t="str">
        <f t="shared" si="0"/>
        <v>-</v>
      </c>
      <c r="W39" s="224"/>
      <c r="X39" s="224"/>
      <c r="Y39" s="224"/>
      <c r="Z39" s="224"/>
      <c r="AA39" s="224"/>
      <c r="AB39" s="217" t="str">
        <f t="shared" si="1"/>
        <v>-</v>
      </c>
      <c r="AC39" s="217"/>
      <c r="AD39" s="217"/>
      <c r="AE39" s="217"/>
      <c r="AF39" s="218"/>
    </row>
    <row r="40" spans="1:32" ht="15" customHeight="1" x14ac:dyDescent="0.3">
      <c r="A40" s="233"/>
      <c r="B40" s="234"/>
      <c r="C40" s="234"/>
      <c r="D40" s="234"/>
      <c r="E40" s="234"/>
      <c r="F40" s="234"/>
      <c r="G40" s="234"/>
      <c r="H40" s="234"/>
      <c r="I40" s="234"/>
      <c r="J40" s="234"/>
      <c r="K40" s="235"/>
      <c r="L40" s="236"/>
      <c r="M40" s="237" t="str">
        <f>IFERROR(VLOOKUP(A40,Creatures[],5,FALSE),"-")</f>
        <v>-</v>
      </c>
      <c r="N40" s="238"/>
      <c r="O40" s="238"/>
      <c r="P40" s="224" t="str">
        <f>IFERROR(VLOOKUP(M40,CREXP[],2,FALSE),"-")</f>
        <v>-</v>
      </c>
      <c r="Q40" s="224"/>
      <c r="R40" s="224"/>
      <c r="S40" s="224"/>
      <c r="T40" s="224"/>
      <c r="U40" s="224"/>
      <c r="V40" s="224" t="str">
        <f t="shared" si="0"/>
        <v>-</v>
      </c>
      <c r="W40" s="224"/>
      <c r="X40" s="224"/>
      <c r="Y40" s="224"/>
      <c r="Z40" s="224"/>
      <c r="AA40" s="224"/>
      <c r="AB40" s="217" t="str">
        <f t="shared" si="1"/>
        <v>-</v>
      </c>
      <c r="AC40" s="217"/>
      <c r="AD40" s="217"/>
      <c r="AE40" s="217"/>
      <c r="AF40" s="218"/>
    </row>
    <row r="41" spans="1:32" ht="15" customHeight="1" x14ac:dyDescent="0.3">
      <c r="A41" s="233"/>
      <c r="B41" s="234"/>
      <c r="C41" s="234"/>
      <c r="D41" s="234"/>
      <c r="E41" s="234"/>
      <c r="F41" s="234"/>
      <c r="G41" s="234"/>
      <c r="H41" s="234"/>
      <c r="I41" s="234"/>
      <c r="J41" s="234"/>
      <c r="K41" s="235"/>
      <c r="L41" s="236"/>
      <c r="M41" s="237" t="str">
        <f>IFERROR(VLOOKUP(A41,Creatures[],5,FALSE),"-")</f>
        <v>-</v>
      </c>
      <c r="N41" s="238"/>
      <c r="O41" s="238"/>
      <c r="P41" s="224" t="str">
        <f>IFERROR(VLOOKUP(M41,CREXP[],2,FALSE),"-")</f>
        <v>-</v>
      </c>
      <c r="Q41" s="224"/>
      <c r="R41" s="224"/>
      <c r="S41" s="224"/>
      <c r="T41" s="224"/>
      <c r="U41" s="224"/>
      <c r="V41" s="224" t="str">
        <f t="shared" si="0"/>
        <v>-</v>
      </c>
      <c r="W41" s="224"/>
      <c r="X41" s="224"/>
      <c r="Y41" s="224"/>
      <c r="Z41" s="224"/>
      <c r="AA41" s="224"/>
      <c r="AB41" s="217" t="str">
        <f t="shared" si="1"/>
        <v>-</v>
      </c>
      <c r="AC41" s="217"/>
      <c r="AD41" s="217"/>
      <c r="AE41" s="217"/>
      <c r="AF41" s="218"/>
    </row>
    <row r="42" spans="1:32" ht="15" customHeight="1" x14ac:dyDescent="0.3">
      <c r="A42" s="233"/>
      <c r="B42" s="234"/>
      <c r="C42" s="234"/>
      <c r="D42" s="234"/>
      <c r="E42" s="234"/>
      <c r="F42" s="234"/>
      <c r="G42" s="234"/>
      <c r="H42" s="234"/>
      <c r="I42" s="234"/>
      <c r="J42" s="234"/>
      <c r="K42" s="235"/>
      <c r="L42" s="236"/>
      <c r="M42" s="237" t="str">
        <f>IFERROR(VLOOKUP(A42,Creatures[],5,FALSE),"-")</f>
        <v>-</v>
      </c>
      <c r="N42" s="238"/>
      <c r="O42" s="238"/>
      <c r="P42" s="224" t="str">
        <f>IFERROR(VLOOKUP(M42,CREXP[],2,FALSE),"-")</f>
        <v>-</v>
      </c>
      <c r="Q42" s="224"/>
      <c r="R42" s="224"/>
      <c r="S42" s="224"/>
      <c r="T42" s="224"/>
      <c r="U42" s="224"/>
      <c r="V42" s="224" t="str">
        <f t="shared" si="0"/>
        <v>-</v>
      </c>
      <c r="W42" s="224"/>
      <c r="X42" s="224"/>
      <c r="Y42" s="224"/>
      <c r="Z42" s="224"/>
      <c r="AA42" s="224"/>
      <c r="AB42" s="217" t="str">
        <f t="shared" si="1"/>
        <v>-</v>
      </c>
      <c r="AC42" s="217"/>
      <c r="AD42" s="217"/>
      <c r="AE42" s="217"/>
      <c r="AF42" s="218"/>
    </row>
    <row r="43" spans="1:32" ht="15" customHeight="1" x14ac:dyDescent="0.3">
      <c r="A43" s="233"/>
      <c r="B43" s="234"/>
      <c r="C43" s="234"/>
      <c r="D43" s="234"/>
      <c r="E43" s="234"/>
      <c r="F43" s="234"/>
      <c r="G43" s="234"/>
      <c r="H43" s="234"/>
      <c r="I43" s="234"/>
      <c r="J43" s="234"/>
      <c r="K43" s="235"/>
      <c r="L43" s="236"/>
      <c r="M43" s="237" t="str">
        <f>IFERROR(VLOOKUP(A43,Creatures[],5,FALSE),"-")</f>
        <v>-</v>
      </c>
      <c r="N43" s="238"/>
      <c r="O43" s="238"/>
      <c r="P43" s="224" t="str">
        <f>IFERROR(VLOOKUP(M43,CREXP[],2,FALSE),"-")</f>
        <v>-</v>
      </c>
      <c r="Q43" s="224"/>
      <c r="R43" s="224"/>
      <c r="S43" s="224"/>
      <c r="T43" s="224"/>
      <c r="U43" s="224"/>
      <c r="V43" s="224" t="str">
        <f t="shared" si="0"/>
        <v>-</v>
      </c>
      <c r="W43" s="224"/>
      <c r="X43" s="224"/>
      <c r="Y43" s="224"/>
      <c r="Z43" s="224"/>
      <c r="AA43" s="224"/>
      <c r="AB43" s="217" t="str">
        <f t="shared" si="1"/>
        <v>-</v>
      </c>
      <c r="AC43" s="217"/>
      <c r="AD43" s="217"/>
      <c r="AE43" s="217"/>
      <c r="AF43" s="218"/>
    </row>
    <row r="44" spans="1:32" ht="15" customHeight="1" x14ac:dyDescent="0.3">
      <c r="A44" s="233"/>
      <c r="B44" s="234"/>
      <c r="C44" s="234"/>
      <c r="D44" s="234"/>
      <c r="E44" s="234"/>
      <c r="F44" s="234"/>
      <c r="G44" s="234"/>
      <c r="H44" s="234"/>
      <c r="I44" s="234"/>
      <c r="J44" s="234"/>
      <c r="K44" s="235"/>
      <c r="L44" s="236"/>
      <c r="M44" s="237" t="str">
        <f>IFERROR(VLOOKUP(A44,Creatures[],5,FALSE),"-")</f>
        <v>-</v>
      </c>
      <c r="N44" s="238"/>
      <c r="O44" s="238"/>
      <c r="P44" s="224" t="str">
        <f>IFERROR(VLOOKUP(M44,CREXP[],2,FALSE),"-")</f>
        <v>-</v>
      </c>
      <c r="Q44" s="224"/>
      <c r="R44" s="224"/>
      <c r="S44" s="224"/>
      <c r="T44" s="224"/>
      <c r="U44" s="224"/>
      <c r="V44" s="224" t="str">
        <f t="shared" si="0"/>
        <v>-</v>
      </c>
      <c r="W44" s="224"/>
      <c r="X44" s="224"/>
      <c r="Y44" s="224"/>
      <c r="Z44" s="224"/>
      <c r="AA44" s="224"/>
      <c r="AB44" s="217" t="str">
        <f t="shared" si="1"/>
        <v>-</v>
      </c>
      <c r="AC44" s="217"/>
      <c r="AD44" s="217"/>
      <c r="AE44" s="217"/>
      <c r="AF44" s="218"/>
    </row>
    <row r="45" spans="1:32" ht="15" customHeight="1" x14ac:dyDescent="0.3">
      <c r="A45" s="233"/>
      <c r="B45" s="234"/>
      <c r="C45" s="234"/>
      <c r="D45" s="234"/>
      <c r="E45" s="234"/>
      <c r="F45" s="234"/>
      <c r="G45" s="234"/>
      <c r="H45" s="234"/>
      <c r="I45" s="234"/>
      <c r="J45" s="234"/>
      <c r="K45" s="235"/>
      <c r="L45" s="236"/>
      <c r="M45" s="237" t="str">
        <f>IFERROR(VLOOKUP(A45,Creatures[],5,FALSE),"-")</f>
        <v>-</v>
      </c>
      <c r="N45" s="238"/>
      <c r="O45" s="238"/>
      <c r="P45" s="224" t="str">
        <f>IFERROR(VLOOKUP(M45,CREXP[],2,FALSE),"-")</f>
        <v>-</v>
      </c>
      <c r="Q45" s="224"/>
      <c r="R45" s="224"/>
      <c r="S45" s="224"/>
      <c r="T45" s="224"/>
      <c r="U45" s="224"/>
      <c r="V45" s="224" t="str">
        <f t="shared" si="0"/>
        <v>-</v>
      </c>
      <c r="W45" s="224"/>
      <c r="X45" s="224"/>
      <c r="Y45" s="224"/>
      <c r="Z45" s="224"/>
      <c r="AA45" s="224"/>
      <c r="AB45" s="217" t="str">
        <f t="shared" si="1"/>
        <v>-</v>
      </c>
      <c r="AC45" s="217"/>
      <c r="AD45" s="217"/>
      <c r="AE45" s="217"/>
      <c r="AF45" s="218"/>
    </row>
    <row r="46" spans="1:32" ht="15" customHeight="1" x14ac:dyDescent="0.3">
      <c r="A46" s="233"/>
      <c r="B46" s="234"/>
      <c r="C46" s="234"/>
      <c r="D46" s="234"/>
      <c r="E46" s="234"/>
      <c r="F46" s="234"/>
      <c r="G46" s="234"/>
      <c r="H46" s="234"/>
      <c r="I46" s="234"/>
      <c r="J46" s="234"/>
      <c r="K46" s="235"/>
      <c r="L46" s="236"/>
      <c r="M46" s="237" t="str">
        <f>IFERROR(VLOOKUP(A46,Creatures[],5,FALSE),"-")</f>
        <v>-</v>
      </c>
      <c r="N46" s="238"/>
      <c r="O46" s="238"/>
      <c r="P46" s="224" t="str">
        <f>IFERROR(VLOOKUP(M46,CREXP[],2,FALSE),"-")</f>
        <v>-</v>
      </c>
      <c r="Q46" s="224"/>
      <c r="R46" s="224"/>
      <c r="S46" s="224"/>
      <c r="T46" s="224"/>
      <c r="U46" s="224"/>
      <c r="V46" s="224" t="str">
        <f t="shared" si="0"/>
        <v>-</v>
      </c>
      <c r="W46" s="224"/>
      <c r="X46" s="224"/>
      <c r="Y46" s="224"/>
      <c r="Z46" s="224"/>
      <c r="AA46" s="224"/>
      <c r="AB46" s="217" t="str">
        <f t="shared" si="1"/>
        <v>-</v>
      </c>
      <c r="AC46" s="217"/>
      <c r="AD46" s="217"/>
      <c r="AE46" s="217"/>
      <c r="AF46" s="218"/>
    </row>
    <row r="47" spans="1:32" ht="15" customHeight="1" x14ac:dyDescent="0.3">
      <c r="A47" s="233"/>
      <c r="B47" s="234"/>
      <c r="C47" s="234"/>
      <c r="D47" s="234"/>
      <c r="E47" s="234"/>
      <c r="F47" s="234"/>
      <c r="G47" s="234"/>
      <c r="H47" s="234"/>
      <c r="I47" s="234"/>
      <c r="J47" s="234"/>
      <c r="K47" s="235"/>
      <c r="L47" s="236"/>
      <c r="M47" s="237" t="str">
        <f>IFERROR(VLOOKUP(A47,Creatures[],5,FALSE),"-")</f>
        <v>-</v>
      </c>
      <c r="N47" s="238"/>
      <c r="O47" s="238"/>
      <c r="P47" s="224" t="str">
        <f>IFERROR(VLOOKUP(M47,CREXP[],2,FALSE),"-")</f>
        <v>-</v>
      </c>
      <c r="Q47" s="224"/>
      <c r="R47" s="224"/>
      <c r="S47" s="224"/>
      <c r="T47" s="224"/>
      <c r="U47" s="224"/>
      <c r="V47" s="224" t="str">
        <f t="shared" si="0"/>
        <v>-</v>
      </c>
      <c r="W47" s="224"/>
      <c r="X47" s="224"/>
      <c r="Y47" s="224"/>
      <c r="Z47" s="224"/>
      <c r="AA47" s="224"/>
      <c r="AB47" s="217" t="str">
        <f t="shared" si="1"/>
        <v>-</v>
      </c>
      <c r="AC47" s="217"/>
      <c r="AD47" s="217"/>
      <c r="AE47" s="217"/>
      <c r="AF47" s="218"/>
    </row>
    <row r="48" spans="1:32" ht="15" customHeight="1" thickBot="1" x14ac:dyDescent="0.35">
      <c r="A48" s="243"/>
      <c r="B48" s="244"/>
      <c r="C48" s="244"/>
      <c r="D48" s="244"/>
      <c r="E48" s="244"/>
      <c r="F48" s="244"/>
      <c r="G48" s="244"/>
      <c r="H48" s="244"/>
      <c r="I48" s="244"/>
      <c r="J48" s="244"/>
      <c r="K48" s="245"/>
      <c r="L48" s="246"/>
      <c r="M48" s="247" t="str">
        <f>IFERROR(VLOOKUP(A48,Creatures[],5,FALSE),"-")</f>
        <v>-</v>
      </c>
      <c r="N48" s="248"/>
      <c r="O48" s="248"/>
      <c r="P48" s="225" t="str">
        <f>IFERROR(VLOOKUP(M48,CREXP[],2,FALSE),"-")</f>
        <v>-</v>
      </c>
      <c r="Q48" s="225"/>
      <c r="R48" s="225"/>
      <c r="S48" s="225"/>
      <c r="T48" s="225"/>
      <c r="U48" s="225"/>
      <c r="V48" s="225" t="str">
        <f t="shared" si="0"/>
        <v>-</v>
      </c>
      <c r="W48" s="225"/>
      <c r="X48" s="225"/>
      <c r="Y48" s="225"/>
      <c r="Z48" s="225"/>
      <c r="AA48" s="225"/>
      <c r="AB48" s="219" t="str">
        <f t="shared" si="1"/>
        <v>-</v>
      </c>
      <c r="AC48" s="219"/>
      <c r="AD48" s="219"/>
      <c r="AE48" s="219"/>
      <c r="AF48" s="220"/>
    </row>
  </sheetData>
  <mergeCells count="268">
    <mergeCell ref="A7:E7"/>
    <mergeCell ref="F7:G7"/>
    <mergeCell ref="F2:G2"/>
    <mergeCell ref="F3:G3"/>
    <mergeCell ref="F4:G4"/>
    <mergeCell ref="F5:G5"/>
    <mergeCell ref="F6:G6"/>
    <mergeCell ref="A3:E3"/>
    <mergeCell ref="A4:E4"/>
    <mergeCell ref="A5:E5"/>
    <mergeCell ref="A6:E6"/>
    <mergeCell ref="F8:G8"/>
    <mergeCell ref="F9:G9"/>
    <mergeCell ref="F10:G10"/>
    <mergeCell ref="F11:G11"/>
    <mergeCell ref="F12:G12"/>
    <mergeCell ref="A8:E8"/>
    <mergeCell ref="A9:E9"/>
    <mergeCell ref="A10:E10"/>
    <mergeCell ref="A11:E11"/>
    <mergeCell ref="A12:E12"/>
    <mergeCell ref="H1:S1"/>
    <mergeCell ref="H2:J2"/>
    <mergeCell ref="K2:M2"/>
    <mergeCell ref="N2:P2"/>
    <mergeCell ref="Q2:S2"/>
    <mergeCell ref="H3:J3"/>
    <mergeCell ref="K3:M3"/>
    <mergeCell ref="N3:P3"/>
    <mergeCell ref="Q3:S3"/>
    <mergeCell ref="H7:J7"/>
    <mergeCell ref="K7:M7"/>
    <mergeCell ref="N7:P7"/>
    <mergeCell ref="Q7:S7"/>
    <mergeCell ref="H8:J8"/>
    <mergeCell ref="K8:M8"/>
    <mergeCell ref="N8:P8"/>
    <mergeCell ref="Q8:S8"/>
    <mergeCell ref="H4:J4"/>
    <mergeCell ref="K4:M4"/>
    <mergeCell ref="N4:P4"/>
    <mergeCell ref="Q4:S4"/>
    <mergeCell ref="H5:J5"/>
    <mergeCell ref="K5:M5"/>
    <mergeCell ref="N5:P5"/>
    <mergeCell ref="Q5:S5"/>
    <mergeCell ref="H6:J6"/>
    <mergeCell ref="K6:M6"/>
    <mergeCell ref="N6:P6"/>
    <mergeCell ref="Q6:S6"/>
    <mergeCell ref="H11:J11"/>
    <mergeCell ref="K11:M11"/>
    <mergeCell ref="N11:P11"/>
    <mergeCell ref="Q11:S11"/>
    <mergeCell ref="H12:J12"/>
    <mergeCell ref="K12:M12"/>
    <mergeCell ref="N12:P12"/>
    <mergeCell ref="Q12:S12"/>
    <mergeCell ref="H9:J9"/>
    <mergeCell ref="K9:M9"/>
    <mergeCell ref="N9:P9"/>
    <mergeCell ref="Q9:S9"/>
    <mergeCell ref="H10:J10"/>
    <mergeCell ref="K10:M10"/>
    <mergeCell ref="N10:P10"/>
    <mergeCell ref="Q10:S10"/>
    <mergeCell ref="U1:AF1"/>
    <mergeCell ref="U2:W2"/>
    <mergeCell ref="X2:Z2"/>
    <mergeCell ref="AA2:AC2"/>
    <mergeCell ref="AD2:AF2"/>
    <mergeCell ref="U3:W3"/>
    <mergeCell ref="X3:Z3"/>
    <mergeCell ref="AA3:AC3"/>
    <mergeCell ref="AD3:AF3"/>
    <mergeCell ref="A17:J17"/>
    <mergeCell ref="K17:L17"/>
    <mergeCell ref="M19:O19"/>
    <mergeCell ref="M17:O17"/>
    <mergeCell ref="P17:U17"/>
    <mergeCell ref="V17:AA17"/>
    <mergeCell ref="A15:G15"/>
    <mergeCell ref="A14:G14"/>
    <mergeCell ref="H15:S15"/>
    <mergeCell ref="H14:M14"/>
    <mergeCell ref="N14:S14"/>
    <mergeCell ref="A24:J24"/>
    <mergeCell ref="K24:L24"/>
    <mergeCell ref="M24:O24"/>
    <mergeCell ref="A23:J23"/>
    <mergeCell ref="K23:L23"/>
    <mergeCell ref="M23:O23"/>
    <mergeCell ref="A22:J22"/>
    <mergeCell ref="K22:L22"/>
    <mergeCell ref="M22:O22"/>
    <mergeCell ref="A27:J27"/>
    <mergeCell ref="K27:L27"/>
    <mergeCell ref="M27:O27"/>
    <mergeCell ref="A26:J26"/>
    <mergeCell ref="K26:L26"/>
    <mergeCell ref="M26:O26"/>
    <mergeCell ref="A25:J25"/>
    <mergeCell ref="K25:L25"/>
    <mergeCell ref="M25:O25"/>
    <mergeCell ref="A30:J30"/>
    <mergeCell ref="K30:L30"/>
    <mergeCell ref="M30:O30"/>
    <mergeCell ref="A29:J29"/>
    <mergeCell ref="K29:L29"/>
    <mergeCell ref="M29:O29"/>
    <mergeCell ref="A28:J28"/>
    <mergeCell ref="K28:L28"/>
    <mergeCell ref="M28:O28"/>
    <mergeCell ref="A33:J33"/>
    <mergeCell ref="K33:L33"/>
    <mergeCell ref="M33:O33"/>
    <mergeCell ref="A32:J32"/>
    <mergeCell ref="K32:L32"/>
    <mergeCell ref="M32:O32"/>
    <mergeCell ref="A31:J31"/>
    <mergeCell ref="K31:L31"/>
    <mergeCell ref="M31:O31"/>
    <mergeCell ref="A36:J36"/>
    <mergeCell ref="K36:L36"/>
    <mergeCell ref="M36:O36"/>
    <mergeCell ref="A35:J35"/>
    <mergeCell ref="K35:L35"/>
    <mergeCell ref="M35:O35"/>
    <mergeCell ref="A34:J34"/>
    <mergeCell ref="K34:L34"/>
    <mergeCell ref="M34:O34"/>
    <mergeCell ref="A39:J39"/>
    <mergeCell ref="K39:L39"/>
    <mergeCell ref="M39:O39"/>
    <mergeCell ref="A38:J38"/>
    <mergeCell ref="K38:L38"/>
    <mergeCell ref="M38:O38"/>
    <mergeCell ref="A37:J37"/>
    <mergeCell ref="K37:L37"/>
    <mergeCell ref="M37:O37"/>
    <mergeCell ref="A42:J42"/>
    <mergeCell ref="K42:L42"/>
    <mergeCell ref="M42:O42"/>
    <mergeCell ref="A41:J41"/>
    <mergeCell ref="K41:L41"/>
    <mergeCell ref="M41:O41"/>
    <mergeCell ref="A40:J40"/>
    <mergeCell ref="K40:L40"/>
    <mergeCell ref="M40:O40"/>
    <mergeCell ref="A45:J45"/>
    <mergeCell ref="K45:L45"/>
    <mergeCell ref="M45:O45"/>
    <mergeCell ref="A44:J44"/>
    <mergeCell ref="K44:L44"/>
    <mergeCell ref="M44:O44"/>
    <mergeCell ref="A43:J43"/>
    <mergeCell ref="K43:L43"/>
    <mergeCell ref="M43:O43"/>
    <mergeCell ref="A48:J48"/>
    <mergeCell ref="K48:L48"/>
    <mergeCell ref="M48:O48"/>
    <mergeCell ref="A47:J47"/>
    <mergeCell ref="K47:L47"/>
    <mergeCell ref="M47:O47"/>
    <mergeCell ref="A46:J46"/>
    <mergeCell ref="K46:L46"/>
    <mergeCell ref="M46:O46"/>
    <mergeCell ref="P20:U20"/>
    <mergeCell ref="V20:AA20"/>
    <mergeCell ref="P21:U21"/>
    <mergeCell ref="V21:AA21"/>
    <mergeCell ref="P22:U22"/>
    <mergeCell ref="V22:AA22"/>
    <mergeCell ref="A18:J18"/>
    <mergeCell ref="P19:U19"/>
    <mergeCell ref="V19:AA19"/>
    <mergeCell ref="A21:J21"/>
    <mergeCell ref="K21:L21"/>
    <mergeCell ref="M21:O21"/>
    <mergeCell ref="A20:J20"/>
    <mergeCell ref="K20:L20"/>
    <mergeCell ref="M20:O20"/>
    <mergeCell ref="K19:L19"/>
    <mergeCell ref="A19:J19"/>
    <mergeCell ref="P26:U26"/>
    <mergeCell ref="V26:AA26"/>
    <mergeCell ref="P27:U27"/>
    <mergeCell ref="V27:AA27"/>
    <mergeCell ref="P28:U28"/>
    <mergeCell ref="V28:AA28"/>
    <mergeCell ref="P23:U23"/>
    <mergeCell ref="V23:AA23"/>
    <mergeCell ref="P24:U24"/>
    <mergeCell ref="V24:AA24"/>
    <mergeCell ref="P25:U25"/>
    <mergeCell ref="V25:AA25"/>
    <mergeCell ref="P32:U32"/>
    <mergeCell ref="V32:AA32"/>
    <mergeCell ref="P33:U33"/>
    <mergeCell ref="V33:AA33"/>
    <mergeCell ref="P34:U34"/>
    <mergeCell ref="V34:AA34"/>
    <mergeCell ref="P29:U29"/>
    <mergeCell ref="V29:AA29"/>
    <mergeCell ref="P30:U30"/>
    <mergeCell ref="V30:AA30"/>
    <mergeCell ref="P31:U31"/>
    <mergeCell ref="V31:AA31"/>
    <mergeCell ref="P38:U38"/>
    <mergeCell ref="V38:AA38"/>
    <mergeCell ref="P39:U39"/>
    <mergeCell ref="V39:AA39"/>
    <mergeCell ref="P40:U40"/>
    <mergeCell ref="V40:AA40"/>
    <mergeCell ref="P35:U35"/>
    <mergeCell ref="V35:AA35"/>
    <mergeCell ref="P36:U36"/>
    <mergeCell ref="V36:AA36"/>
    <mergeCell ref="P37:U37"/>
    <mergeCell ref="V37:AA37"/>
    <mergeCell ref="AB26:AF26"/>
    <mergeCell ref="AB27:AF27"/>
    <mergeCell ref="AB28:AF28"/>
    <mergeCell ref="P47:U47"/>
    <mergeCell ref="V47:AA47"/>
    <mergeCell ref="P48:U48"/>
    <mergeCell ref="V48:AA48"/>
    <mergeCell ref="AB17:AF17"/>
    <mergeCell ref="AB19:AF19"/>
    <mergeCell ref="AB20:AF20"/>
    <mergeCell ref="AB21:AF21"/>
    <mergeCell ref="AB22:AF22"/>
    <mergeCell ref="P44:U44"/>
    <mergeCell ref="V44:AA44"/>
    <mergeCell ref="P45:U45"/>
    <mergeCell ref="V45:AA45"/>
    <mergeCell ref="P46:U46"/>
    <mergeCell ref="V46:AA46"/>
    <mergeCell ref="P41:U41"/>
    <mergeCell ref="V41:AA41"/>
    <mergeCell ref="P42:U42"/>
    <mergeCell ref="V42:AA42"/>
    <mergeCell ref="P43:U43"/>
    <mergeCell ref="V43:AA43"/>
    <mergeCell ref="AB47:AF47"/>
    <mergeCell ref="AB48:AF48"/>
    <mergeCell ref="M18:AF18"/>
    <mergeCell ref="AB41:AF41"/>
    <mergeCell ref="AB42:AF42"/>
    <mergeCell ref="AB43:AF43"/>
    <mergeCell ref="AB44:AF44"/>
    <mergeCell ref="AB45:AF45"/>
    <mergeCell ref="AB46:AF46"/>
    <mergeCell ref="AB35:AF35"/>
    <mergeCell ref="AB36:AF36"/>
    <mergeCell ref="AB37:AF37"/>
    <mergeCell ref="AB38:AF38"/>
    <mergeCell ref="AB39:AF39"/>
    <mergeCell ref="AB40:AF40"/>
    <mergeCell ref="AB29:AF29"/>
    <mergeCell ref="AB30:AF30"/>
    <mergeCell ref="AB31:AF31"/>
    <mergeCell ref="AB32:AF32"/>
    <mergeCell ref="AB33:AF33"/>
    <mergeCell ref="AB34:AF34"/>
    <mergeCell ref="AB23:AF23"/>
    <mergeCell ref="AB24:AF24"/>
    <mergeCell ref="AB25:AF25"/>
  </mergeCells>
  <conditionalFormatting sqref="H14">
    <cfRule type="colorScale" priority="201">
      <colorScale>
        <cfvo type="num" val="0"/>
        <cfvo type="num" val="$AD$3/2"/>
        <cfvo type="num" val="$AD$3"/>
        <color rgb="FF63BE7B"/>
        <color rgb="FFFFEB84"/>
        <color rgb="FFF8696B"/>
      </colorScale>
    </cfRule>
  </conditionalFormatting>
  <conditionalFormatting sqref="A19:C48 E19:L48">
    <cfRule type="expression" dxfId="31" priority="4">
      <formula>IF($A19="",FALSE,ISERROR(MATCH(VLOOKUP($A19,INDIRECT("Creatures"),7,FALSE),INDIRECT("LegitimateSources[Legitimate Sources]"),0)))=TRUE</formula>
    </cfRule>
  </conditionalFormatting>
  <conditionalFormatting sqref="N14">
    <cfRule type="colorScale" priority="2">
      <colorScale>
        <cfvo type="num" val="0"/>
        <cfvo type="num" val="$AD$3/2"/>
        <cfvo type="num" val="$AD$3"/>
        <color rgb="FF63BE7B"/>
        <color rgb="FFFFEB84"/>
        <color rgb="FFF8696B"/>
      </colorScale>
    </cfRule>
  </conditionalFormatting>
  <conditionalFormatting sqref="A19:L48">
    <cfRule type="cellIs" dxfId="30" priority="1" operator="equal">
      <formula>""</formula>
    </cfRule>
  </conditionalFormatting>
  <dataValidations count="2">
    <dataValidation type="whole" operator="greaterThan" allowBlank="1" showInputMessage="1" showErrorMessage="1" errorTitle="Invalid Input" error="Please enter a whole number greater than 0." promptTitle="Note" prompt="For an NPC to be included in an encounter there must be a whole number greater than 1 entered in this column." sqref="K19:L48" xr:uid="{00000000-0002-0000-0400-000000000000}">
      <formula1>-1</formula1>
    </dataValidation>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19:J48" xr:uid="{00000000-0002-0000-0400-000001000000}">
      <formula1>INDIRECT("Creatures[Block]")</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ClearEncounter">
                <anchor moveWithCells="1" sizeWithCells="1">
                  <from>
                    <xdr:col>20</xdr:col>
                    <xdr:colOff>22860</xdr:colOff>
                    <xdr:row>13</xdr:row>
                    <xdr:rowOff>7620</xdr:rowOff>
                  </from>
                  <to>
                    <xdr:col>25</xdr:col>
                    <xdr:colOff>182880</xdr:colOff>
                    <xdr:row>13</xdr:row>
                    <xdr:rowOff>175260</xdr:rowOff>
                  </to>
                </anchor>
              </controlPr>
            </control>
          </mc:Choice>
        </mc:AlternateContent>
        <mc:AlternateContent xmlns:mc="http://schemas.openxmlformats.org/markup-compatibility/2006">
          <mc:Choice Requires="x14">
            <control shapeId="9223" r:id="rId5" name="Button 7">
              <controlPr defaultSize="0" print="0" autoFill="0" autoPict="0" macro="[0]!SaveEncounter">
                <anchor moveWithCells="1" sizeWithCells="1">
                  <from>
                    <xdr:col>26</xdr:col>
                    <xdr:colOff>0</xdr:colOff>
                    <xdr:row>13</xdr:row>
                    <xdr:rowOff>7620</xdr:rowOff>
                  </from>
                  <to>
                    <xdr:col>31</xdr:col>
                    <xdr:colOff>182880</xdr:colOff>
                    <xdr:row>13</xdr:row>
                    <xdr:rowOff>175260</xdr:rowOff>
                  </to>
                </anchor>
              </controlPr>
            </control>
          </mc:Choice>
        </mc:AlternateContent>
        <mc:AlternateContent xmlns:mc="http://schemas.openxmlformats.org/markup-compatibility/2006">
          <mc:Choice Requires="x14">
            <control shapeId="9224" r:id="rId6" name="Button 8">
              <controlPr defaultSize="0" print="0" autoFill="0" autoPict="0" macro="[0]!BrowseEncounters">
                <anchor moveWithCells="1" sizeWithCells="1">
                  <from>
                    <xdr:col>20</xdr:col>
                    <xdr:colOff>22860</xdr:colOff>
                    <xdr:row>14</xdr:row>
                    <xdr:rowOff>22860</xdr:rowOff>
                  </from>
                  <to>
                    <xdr:col>25</xdr:col>
                    <xdr:colOff>182880</xdr:colOff>
                    <xdr:row>14</xdr:row>
                    <xdr:rowOff>182880</xdr:rowOff>
                  </to>
                </anchor>
              </controlPr>
            </control>
          </mc:Choice>
        </mc:AlternateContent>
        <mc:AlternateContent xmlns:mc="http://schemas.openxmlformats.org/markup-compatibility/2006">
          <mc:Choice Requires="x14">
            <control shapeId="9225" r:id="rId7" name="Button 9">
              <controlPr defaultSize="0" print="0" autoFill="0" autoPict="0" macro="[0]!ReadyEncounter">
                <anchor moveWithCells="1" sizeWithCells="1">
                  <from>
                    <xdr:col>26</xdr:col>
                    <xdr:colOff>0</xdr:colOff>
                    <xdr:row>14</xdr:row>
                    <xdr:rowOff>22860</xdr:rowOff>
                  </from>
                  <to>
                    <xdr:col>31</xdr:col>
                    <xdr:colOff>182880</xdr:colOff>
                    <xdr:row>14</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5A362F"/>
  </sheetPr>
  <dimension ref="A1:AY64"/>
  <sheetViews>
    <sheetView showGridLines="0" showRowColHeaders="0" workbookViewId="0">
      <selection activeCell="K34" sqref="K34:L34"/>
    </sheetView>
  </sheetViews>
  <sheetFormatPr defaultColWidth="2.88671875" defaultRowHeight="15" customHeight="1" x14ac:dyDescent="0.3"/>
  <cols>
    <col min="1" max="51" width="2.88671875" style="28" customWidth="1"/>
    <col min="52" max="16384" width="2.88671875" style="28"/>
  </cols>
  <sheetData>
    <row r="1" spans="1:51" thickBot="1" x14ac:dyDescent="0.35">
      <c r="H1" s="322" t="s">
        <v>22</v>
      </c>
      <c r="I1" s="323"/>
      <c r="J1" s="323"/>
      <c r="K1" s="323"/>
      <c r="L1" s="323"/>
      <c r="M1" s="323"/>
      <c r="N1" s="323"/>
      <c r="O1" s="323"/>
      <c r="P1" s="323"/>
      <c r="Q1" s="323"/>
      <c r="R1" s="323"/>
      <c r="S1" s="323"/>
      <c r="T1" s="323"/>
      <c r="U1" s="323"/>
      <c r="V1" s="323"/>
      <c r="W1" s="323"/>
      <c r="X1" s="323"/>
      <c r="Y1" s="323"/>
      <c r="Z1" s="323"/>
      <c r="AA1" s="323"/>
      <c r="AB1" s="323"/>
      <c r="AC1" s="324"/>
    </row>
    <row r="2" spans="1:51" ht="21" thickBot="1" x14ac:dyDescent="0.35">
      <c r="A2" s="316" t="s">
        <v>47</v>
      </c>
      <c r="B2" s="316"/>
      <c r="C2" s="316"/>
      <c r="D2" s="316"/>
      <c r="E2" s="316"/>
      <c r="F2" s="316" t="s">
        <v>13</v>
      </c>
      <c r="G2" s="325"/>
      <c r="H2" s="14" t="s">
        <v>24</v>
      </c>
      <c r="I2" s="14" t="s">
        <v>25</v>
      </c>
      <c r="J2" s="14" t="s">
        <v>26</v>
      </c>
      <c r="K2" s="12">
        <v>1</v>
      </c>
      <c r="L2" s="12">
        <v>2</v>
      </c>
      <c r="M2" s="12">
        <v>3</v>
      </c>
      <c r="N2" s="12">
        <v>4</v>
      </c>
      <c r="O2" s="12">
        <v>5</v>
      </c>
      <c r="P2" s="12">
        <v>7</v>
      </c>
      <c r="Q2" s="12">
        <v>8</v>
      </c>
      <c r="R2" s="12">
        <v>9</v>
      </c>
      <c r="S2" s="12">
        <v>10</v>
      </c>
      <c r="T2" s="12">
        <v>11</v>
      </c>
      <c r="U2" s="12">
        <v>12</v>
      </c>
      <c r="V2" s="12">
        <v>13</v>
      </c>
      <c r="W2" s="12">
        <v>14</v>
      </c>
      <c r="X2" s="12">
        <v>15</v>
      </c>
      <c r="Y2" s="12">
        <v>16</v>
      </c>
      <c r="Z2" s="12">
        <v>17</v>
      </c>
      <c r="AA2" s="12">
        <v>18</v>
      </c>
      <c r="AB2" s="12">
        <v>19</v>
      </c>
      <c r="AC2" s="24">
        <v>20</v>
      </c>
      <c r="AF2" s="39"/>
      <c r="AG2" s="40"/>
      <c r="AH2" s="40"/>
      <c r="AI2" s="40"/>
      <c r="AJ2" s="40"/>
      <c r="AK2" s="40"/>
      <c r="AL2" s="40"/>
      <c r="AM2" s="40"/>
      <c r="AN2" s="40"/>
      <c r="AO2" s="40"/>
      <c r="AP2" s="40"/>
      <c r="AQ2" s="40"/>
      <c r="AR2" s="40"/>
      <c r="AS2" s="40"/>
      <c r="AT2" s="40"/>
      <c r="AU2" s="40"/>
      <c r="AV2" s="40"/>
      <c r="AW2" s="40"/>
      <c r="AX2" s="40"/>
      <c r="AY2" s="41"/>
    </row>
    <row r="3" spans="1:51" ht="14.4" x14ac:dyDescent="0.3">
      <c r="A3" s="304" t="str">
        <f>IF('Player Manager'!J13="","",'Player Manager'!J11)</f>
        <v>Jeremias</v>
      </c>
      <c r="B3" s="305"/>
      <c r="C3" s="305"/>
      <c r="D3" s="305"/>
      <c r="E3" s="305"/>
      <c r="F3" s="302">
        <f>IF(A3="","",'Player Manager'!J15)</f>
        <v>2</v>
      </c>
      <c r="G3" s="303"/>
      <c r="H3" s="15">
        <f t="array" ref="H3:AC3">GetCreaturePlayer(F3,PlayerToCreature[])</f>
        <v>3</v>
      </c>
      <c r="I3" s="16">
        <v>2</v>
      </c>
      <c r="J3" s="16">
        <v>1</v>
      </c>
      <c r="K3" s="16" t="str">
        <v>1/3</v>
      </c>
      <c r="L3" s="16" t="str">
        <v>1/6</v>
      </c>
      <c r="M3" s="16">
        <v>0</v>
      </c>
      <c r="N3" s="16">
        <v>0</v>
      </c>
      <c r="O3" s="16">
        <v>0</v>
      </c>
      <c r="P3" s="16">
        <v>0</v>
      </c>
      <c r="Q3" s="16">
        <v>0</v>
      </c>
      <c r="R3" s="16">
        <v>0</v>
      </c>
      <c r="S3" s="16">
        <v>0</v>
      </c>
      <c r="T3" s="16">
        <v>0</v>
      </c>
      <c r="U3" s="16">
        <v>0</v>
      </c>
      <c r="V3" s="16">
        <v>0</v>
      </c>
      <c r="W3" s="16">
        <v>0</v>
      </c>
      <c r="X3" s="16">
        <v>0</v>
      </c>
      <c r="Y3" s="16">
        <v>0</v>
      </c>
      <c r="Z3" s="16">
        <v>0</v>
      </c>
      <c r="AA3" s="16">
        <v>0</v>
      </c>
      <c r="AB3" s="16">
        <v>0</v>
      </c>
      <c r="AC3" s="17">
        <v>0</v>
      </c>
      <c r="AF3" s="44"/>
      <c r="AG3" s="10"/>
      <c r="AH3" s="10"/>
      <c r="AI3" s="10"/>
      <c r="AJ3" s="10"/>
      <c r="AK3" s="10"/>
      <c r="AL3" s="10"/>
      <c r="AM3" s="10"/>
      <c r="AN3" s="10"/>
      <c r="AO3" s="10"/>
      <c r="AP3" s="10"/>
      <c r="AQ3" s="10"/>
      <c r="AR3" s="10"/>
      <c r="AS3" s="10"/>
      <c r="AT3" s="10"/>
      <c r="AU3" s="10"/>
      <c r="AV3" s="10"/>
      <c r="AW3" s="10"/>
      <c r="AX3" s="10"/>
      <c r="AY3" s="45"/>
    </row>
    <row r="4" spans="1:51" ht="14.4" x14ac:dyDescent="0.3">
      <c r="A4" s="297" t="str">
        <f>IF('Player Manager'!S13="","",'Player Manager'!S11)</f>
        <v>Fiora</v>
      </c>
      <c r="B4" s="298"/>
      <c r="C4" s="298"/>
      <c r="D4" s="298"/>
      <c r="E4" s="298"/>
      <c r="F4" s="293">
        <f>IF(A4="","",'Player Manager'!S15)</f>
        <v>2</v>
      </c>
      <c r="G4" s="294"/>
      <c r="H4" s="18">
        <f t="array" ref="H4:AC4">GetCreaturePlayer(F4,PlayerToCreature[])</f>
        <v>3</v>
      </c>
      <c r="I4" s="19">
        <v>2</v>
      </c>
      <c r="J4" s="19">
        <v>1</v>
      </c>
      <c r="K4" s="19" t="str">
        <v>1/3</v>
      </c>
      <c r="L4" s="19" t="str">
        <v>1/6</v>
      </c>
      <c r="M4" s="19">
        <v>0</v>
      </c>
      <c r="N4" s="19">
        <v>0</v>
      </c>
      <c r="O4" s="19">
        <v>0</v>
      </c>
      <c r="P4" s="19">
        <v>0</v>
      </c>
      <c r="Q4" s="19">
        <v>0</v>
      </c>
      <c r="R4" s="19">
        <v>0</v>
      </c>
      <c r="S4" s="19">
        <v>0</v>
      </c>
      <c r="T4" s="19">
        <v>0</v>
      </c>
      <c r="U4" s="19">
        <v>0</v>
      </c>
      <c r="V4" s="19">
        <v>0</v>
      </c>
      <c r="W4" s="19">
        <v>0</v>
      </c>
      <c r="X4" s="19">
        <v>0</v>
      </c>
      <c r="Y4" s="19">
        <v>0</v>
      </c>
      <c r="Z4" s="19">
        <v>0</v>
      </c>
      <c r="AA4" s="19">
        <v>0</v>
      </c>
      <c r="AB4" s="19">
        <v>0</v>
      </c>
      <c r="AC4" s="20">
        <v>0</v>
      </c>
      <c r="AF4" s="44"/>
      <c r="AG4" s="10"/>
      <c r="AH4" s="10"/>
      <c r="AI4" s="10"/>
      <c r="AJ4" s="10"/>
      <c r="AK4" s="10"/>
      <c r="AL4" s="10"/>
      <c r="AM4" s="10"/>
      <c r="AN4" s="10"/>
      <c r="AO4" s="10"/>
      <c r="AP4" s="10"/>
      <c r="AQ4" s="10"/>
      <c r="AR4" s="10"/>
      <c r="AS4" s="10"/>
      <c r="AT4" s="10"/>
      <c r="AU4" s="10"/>
      <c r="AV4" s="10"/>
      <c r="AW4" s="10"/>
      <c r="AX4" s="10"/>
      <c r="AY4" s="45"/>
    </row>
    <row r="5" spans="1:51" ht="14.4" x14ac:dyDescent="0.3">
      <c r="A5" s="297" t="str">
        <f>IF('Player Manager'!AB13="","",'Player Manager'!AB11)</f>
        <v>Andarna</v>
      </c>
      <c r="B5" s="298"/>
      <c r="C5" s="298"/>
      <c r="D5" s="298"/>
      <c r="E5" s="298"/>
      <c r="F5" s="293">
        <f>IF(A5="","",'Player Manager'!AB15)</f>
        <v>2</v>
      </c>
      <c r="G5" s="294"/>
      <c r="H5" s="18">
        <f t="array" ref="H5:AC5">GetCreaturePlayer(F5,PlayerToCreature[])</f>
        <v>3</v>
      </c>
      <c r="I5" s="19">
        <v>2</v>
      </c>
      <c r="J5" s="19">
        <v>1</v>
      </c>
      <c r="K5" s="19" t="str">
        <v>1/3</v>
      </c>
      <c r="L5" s="19" t="str">
        <v>1/6</v>
      </c>
      <c r="M5" s="19">
        <v>0</v>
      </c>
      <c r="N5" s="19">
        <v>0</v>
      </c>
      <c r="O5" s="19">
        <v>0</v>
      </c>
      <c r="P5" s="19">
        <v>0</v>
      </c>
      <c r="Q5" s="19">
        <v>0</v>
      </c>
      <c r="R5" s="19">
        <v>0</v>
      </c>
      <c r="S5" s="19">
        <v>0</v>
      </c>
      <c r="T5" s="19">
        <v>0</v>
      </c>
      <c r="U5" s="19">
        <v>0</v>
      </c>
      <c r="V5" s="19">
        <v>0</v>
      </c>
      <c r="W5" s="19">
        <v>0</v>
      </c>
      <c r="X5" s="19">
        <v>0</v>
      </c>
      <c r="Y5" s="19">
        <v>0</v>
      </c>
      <c r="Z5" s="19">
        <v>0</v>
      </c>
      <c r="AA5" s="19">
        <v>0</v>
      </c>
      <c r="AB5" s="19">
        <v>0</v>
      </c>
      <c r="AC5" s="20">
        <v>0</v>
      </c>
      <c r="AF5" s="44"/>
      <c r="AG5" s="10"/>
      <c r="AH5" s="10"/>
      <c r="AI5" s="10"/>
      <c r="AJ5" s="10"/>
      <c r="AK5" s="10"/>
      <c r="AL5" s="10"/>
      <c r="AM5" s="10"/>
      <c r="AN5" s="10"/>
      <c r="AO5" s="10"/>
      <c r="AP5" s="10"/>
      <c r="AQ5" s="10"/>
      <c r="AR5" s="10"/>
      <c r="AS5" s="10"/>
      <c r="AT5" s="10"/>
      <c r="AU5" s="10"/>
      <c r="AV5" s="10"/>
      <c r="AW5" s="10"/>
      <c r="AX5" s="10"/>
      <c r="AY5" s="45"/>
    </row>
    <row r="6" spans="1:51" ht="14.4" x14ac:dyDescent="0.3">
      <c r="A6" s="297" t="str">
        <f>IF('Player Manager'!AK13="","",'Player Manager'!AK11)</f>
        <v>Fargo</v>
      </c>
      <c r="B6" s="298"/>
      <c r="C6" s="298"/>
      <c r="D6" s="298"/>
      <c r="E6" s="298"/>
      <c r="F6" s="293">
        <f>IF(A6="","",'Player Manager'!AK15)</f>
        <v>2</v>
      </c>
      <c r="G6" s="294"/>
      <c r="H6" s="18">
        <f t="array" ref="H6:AC6">GetCreaturePlayer(F6,PlayerToCreature[])</f>
        <v>3</v>
      </c>
      <c r="I6" s="19">
        <v>2</v>
      </c>
      <c r="J6" s="19">
        <v>1</v>
      </c>
      <c r="K6" s="19" t="str">
        <v>1/3</v>
      </c>
      <c r="L6" s="19" t="str">
        <v>1/6</v>
      </c>
      <c r="M6" s="19">
        <v>0</v>
      </c>
      <c r="N6" s="19">
        <v>0</v>
      </c>
      <c r="O6" s="19">
        <v>0</v>
      </c>
      <c r="P6" s="19">
        <v>0</v>
      </c>
      <c r="Q6" s="19">
        <v>0</v>
      </c>
      <c r="R6" s="19">
        <v>0</v>
      </c>
      <c r="S6" s="19">
        <v>0</v>
      </c>
      <c r="T6" s="19">
        <v>0</v>
      </c>
      <c r="U6" s="19">
        <v>0</v>
      </c>
      <c r="V6" s="19">
        <v>0</v>
      </c>
      <c r="W6" s="19">
        <v>0</v>
      </c>
      <c r="X6" s="19">
        <v>0</v>
      </c>
      <c r="Y6" s="19">
        <v>0</v>
      </c>
      <c r="Z6" s="19">
        <v>0</v>
      </c>
      <c r="AA6" s="19">
        <v>0</v>
      </c>
      <c r="AB6" s="19">
        <v>0</v>
      </c>
      <c r="AC6" s="20">
        <v>0</v>
      </c>
      <c r="AF6" s="44"/>
      <c r="AG6" s="10"/>
      <c r="AH6" s="10"/>
      <c r="AI6" s="10"/>
      <c r="AJ6" s="10"/>
      <c r="AK6" s="10"/>
      <c r="AL6" s="10"/>
      <c r="AM6" s="10"/>
      <c r="AN6" s="10"/>
      <c r="AO6" s="10"/>
      <c r="AP6" s="10"/>
      <c r="AQ6" s="10"/>
      <c r="AR6" s="10"/>
      <c r="AS6" s="10"/>
      <c r="AT6" s="10"/>
      <c r="AU6" s="10"/>
      <c r="AV6" s="10"/>
      <c r="AW6" s="10"/>
      <c r="AX6" s="10"/>
      <c r="AY6" s="45"/>
    </row>
    <row r="7" spans="1:51" ht="14.4" x14ac:dyDescent="0.3">
      <c r="A7" s="297" t="str">
        <f>IF('Player Manager'!AT13="","",'Player Manager'!AT11)</f>
        <v>Melque Sedeque</v>
      </c>
      <c r="B7" s="298"/>
      <c r="C7" s="298"/>
      <c r="D7" s="298"/>
      <c r="E7" s="298"/>
      <c r="F7" s="293">
        <f>IF(A7="","",'Player Manager'!AT15)</f>
        <v>2</v>
      </c>
      <c r="G7" s="294"/>
      <c r="H7" s="18">
        <f t="array" ref="H7:AC7">GetCreaturePlayer(F7,PlayerToCreature[])</f>
        <v>3</v>
      </c>
      <c r="I7" s="19">
        <v>2</v>
      </c>
      <c r="J7" s="19">
        <v>1</v>
      </c>
      <c r="K7" s="19" t="str">
        <v>1/3</v>
      </c>
      <c r="L7" s="19" t="str">
        <v>1/6</v>
      </c>
      <c r="M7" s="19">
        <v>0</v>
      </c>
      <c r="N7" s="19">
        <v>0</v>
      </c>
      <c r="O7" s="19">
        <v>0</v>
      </c>
      <c r="P7" s="19">
        <v>0</v>
      </c>
      <c r="Q7" s="19">
        <v>0</v>
      </c>
      <c r="R7" s="19">
        <v>0</v>
      </c>
      <c r="S7" s="19">
        <v>0</v>
      </c>
      <c r="T7" s="19">
        <v>0</v>
      </c>
      <c r="U7" s="19">
        <v>0</v>
      </c>
      <c r="V7" s="19">
        <v>0</v>
      </c>
      <c r="W7" s="19">
        <v>0</v>
      </c>
      <c r="X7" s="19">
        <v>0</v>
      </c>
      <c r="Y7" s="19">
        <v>0</v>
      </c>
      <c r="Z7" s="19">
        <v>0</v>
      </c>
      <c r="AA7" s="19">
        <v>0</v>
      </c>
      <c r="AB7" s="19">
        <v>0</v>
      </c>
      <c r="AC7" s="20">
        <v>0</v>
      </c>
      <c r="AF7" s="44"/>
      <c r="AG7" s="10"/>
      <c r="AH7" s="10"/>
      <c r="AI7" s="10"/>
      <c r="AJ7" s="10"/>
      <c r="AK7" s="10"/>
      <c r="AL7" s="10"/>
      <c r="AM7" s="10"/>
      <c r="AN7" s="10"/>
      <c r="AO7" s="10"/>
      <c r="AP7" s="10"/>
      <c r="AQ7" s="10"/>
      <c r="AR7" s="10"/>
      <c r="AS7" s="10"/>
      <c r="AT7" s="10"/>
      <c r="AU7" s="10"/>
      <c r="AV7" s="10"/>
      <c r="AW7" s="10"/>
      <c r="AX7" s="10"/>
      <c r="AY7" s="45"/>
    </row>
    <row r="8" spans="1:51" ht="14.4" x14ac:dyDescent="0.3">
      <c r="A8" s="297" t="str">
        <f>IF('Player Manager'!BC13="","",'Player Manager'!BC11)</f>
        <v/>
      </c>
      <c r="B8" s="298"/>
      <c r="C8" s="298"/>
      <c r="D8" s="298"/>
      <c r="E8" s="298"/>
      <c r="F8" s="293" t="str">
        <f>IF(A8="","",'Player Manager'!BC15)</f>
        <v/>
      </c>
      <c r="G8" s="294"/>
      <c r="H8" s="18" t="str">
        <f t="array" ref="H8:AC8">GetCreaturePlayer(F8,PlayerToCreature[])</f>
        <v/>
      </c>
      <c r="I8" s="19" t="str">
        <v/>
      </c>
      <c r="J8" s="19" t="str">
        <v/>
      </c>
      <c r="K8" s="19" t="str">
        <v/>
      </c>
      <c r="L8" s="19" t="str">
        <v/>
      </c>
      <c r="M8" s="19" t="str">
        <v/>
      </c>
      <c r="N8" s="19" t="str">
        <v/>
      </c>
      <c r="O8" s="19" t="str">
        <v/>
      </c>
      <c r="P8" s="19" t="str">
        <v/>
      </c>
      <c r="Q8" s="19" t="str">
        <v/>
      </c>
      <c r="R8" s="19" t="str">
        <v/>
      </c>
      <c r="S8" s="19" t="str">
        <v/>
      </c>
      <c r="T8" s="19" t="str">
        <v/>
      </c>
      <c r="U8" s="19" t="str">
        <v/>
      </c>
      <c r="V8" s="19" t="str">
        <v/>
      </c>
      <c r="W8" s="19" t="str">
        <v/>
      </c>
      <c r="X8" s="19" t="str">
        <v/>
      </c>
      <c r="Y8" s="19" t="str">
        <v/>
      </c>
      <c r="Z8" s="19" t="str">
        <v/>
      </c>
      <c r="AA8" s="19" t="str">
        <v/>
      </c>
      <c r="AB8" s="19" t="str">
        <v/>
      </c>
      <c r="AC8" s="20" t="str">
        <v/>
      </c>
      <c r="AF8" s="44"/>
      <c r="AG8" s="10"/>
      <c r="AH8" s="10"/>
      <c r="AI8" s="10"/>
      <c r="AJ8" s="10"/>
      <c r="AK8" s="10"/>
      <c r="AL8" s="10"/>
      <c r="AM8" s="10"/>
      <c r="AN8" s="10"/>
      <c r="AO8" s="10"/>
      <c r="AP8" s="10"/>
      <c r="AQ8" s="10"/>
      <c r="AR8" s="10"/>
      <c r="AS8" s="10"/>
      <c r="AT8" s="10"/>
      <c r="AU8" s="10"/>
      <c r="AV8" s="10"/>
      <c r="AW8" s="10"/>
      <c r="AX8" s="10"/>
      <c r="AY8" s="45"/>
    </row>
    <row r="9" spans="1:51" ht="14.4" x14ac:dyDescent="0.3">
      <c r="A9" s="297" t="str">
        <f>IF('Player Manager'!BL13="","",'Player Manager'!BL11)</f>
        <v/>
      </c>
      <c r="B9" s="298"/>
      <c r="C9" s="298"/>
      <c r="D9" s="298"/>
      <c r="E9" s="298"/>
      <c r="F9" s="293" t="str">
        <f>IF(A9="","",'Player Manager'!BL15)</f>
        <v/>
      </c>
      <c r="G9" s="294"/>
      <c r="H9" s="18" t="str">
        <f t="array" ref="H9:AC9">GetCreaturePlayer(F9,PlayerToCreature[])</f>
        <v/>
      </c>
      <c r="I9" s="19" t="str">
        <v/>
      </c>
      <c r="J9" s="19" t="str">
        <v/>
      </c>
      <c r="K9" s="19" t="str">
        <v/>
      </c>
      <c r="L9" s="19" t="str">
        <v/>
      </c>
      <c r="M9" s="19" t="str">
        <v/>
      </c>
      <c r="N9" s="19" t="str">
        <v/>
      </c>
      <c r="O9" s="19" t="str">
        <v/>
      </c>
      <c r="P9" s="19" t="str">
        <v/>
      </c>
      <c r="Q9" s="19" t="str">
        <v/>
      </c>
      <c r="R9" s="19" t="str">
        <v/>
      </c>
      <c r="S9" s="19" t="str">
        <v/>
      </c>
      <c r="T9" s="19" t="str">
        <v/>
      </c>
      <c r="U9" s="19" t="str">
        <v/>
      </c>
      <c r="V9" s="19" t="str">
        <v/>
      </c>
      <c r="W9" s="19" t="str">
        <v/>
      </c>
      <c r="X9" s="19" t="str">
        <v/>
      </c>
      <c r="Y9" s="19" t="str">
        <v/>
      </c>
      <c r="Z9" s="19" t="str">
        <v/>
      </c>
      <c r="AA9" s="19" t="str">
        <v/>
      </c>
      <c r="AB9" s="19" t="str">
        <v/>
      </c>
      <c r="AC9" s="20" t="str">
        <v/>
      </c>
      <c r="AF9" s="44"/>
      <c r="AG9" s="10"/>
      <c r="AH9" s="10"/>
      <c r="AI9" s="10"/>
      <c r="AJ9" s="10"/>
      <c r="AK9" s="10"/>
      <c r="AL9" s="10"/>
      <c r="AM9" s="10"/>
      <c r="AN9" s="10"/>
      <c r="AO9" s="10"/>
      <c r="AP9" s="10"/>
      <c r="AQ9" s="10"/>
      <c r="AR9" s="10"/>
      <c r="AS9" s="10"/>
      <c r="AT9" s="10"/>
      <c r="AU9" s="10"/>
      <c r="AV9" s="10"/>
      <c r="AW9" s="10"/>
      <c r="AX9" s="10"/>
      <c r="AY9" s="45"/>
    </row>
    <row r="10" spans="1:51" ht="14.4" x14ac:dyDescent="0.3">
      <c r="A10" s="297" t="str">
        <f>IF('Player Manager'!BU13="","",'Player Manager'!BU11)</f>
        <v/>
      </c>
      <c r="B10" s="298"/>
      <c r="C10" s="298"/>
      <c r="D10" s="298"/>
      <c r="E10" s="298"/>
      <c r="F10" s="293" t="str">
        <f>IF(A10="","",'Player Manager'!BL15)</f>
        <v/>
      </c>
      <c r="G10" s="294"/>
      <c r="H10" s="18" t="str">
        <f t="array" ref="H10:AC10">GetCreaturePlayer(F10,PlayerToCreature[])</f>
        <v/>
      </c>
      <c r="I10" s="19" t="str">
        <v/>
      </c>
      <c r="J10" s="19" t="str">
        <v/>
      </c>
      <c r="K10" s="19" t="str">
        <v/>
      </c>
      <c r="L10" s="19" t="str">
        <v/>
      </c>
      <c r="M10" s="19" t="str">
        <v/>
      </c>
      <c r="N10" s="19" t="str">
        <v/>
      </c>
      <c r="O10" s="19" t="str">
        <v/>
      </c>
      <c r="P10" s="19" t="str">
        <v/>
      </c>
      <c r="Q10" s="19" t="str">
        <v/>
      </c>
      <c r="R10" s="19" t="str">
        <v/>
      </c>
      <c r="S10" s="19" t="str">
        <v/>
      </c>
      <c r="T10" s="19" t="str">
        <v/>
      </c>
      <c r="U10" s="19" t="str">
        <v/>
      </c>
      <c r="V10" s="19" t="str">
        <v/>
      </c>
      <c r="W10" s="19" t="str">
        <v/>
      </c>
      <c r="X10" s="19" t="str">
        <v/>
      </c>
      <c r="Y10" s="19" t="str">
        <v/>
      </c>
      <c r="Z10" s="19" t="str">
        <v/>
      </c>
      <c r="AA10" s="19" t="str">
        <v/>
      </c>
      <c r="AB10" s="19" t="str">
        <v/>
      </c>
      <c r="AC10" s="20" t="str">
        <v/>
      </c>
      <c r="AF10" s="44"/>
      <c r="AG10" s="10"/>
      <c r="AH10" s="10"/>
      <c r="AI10" s="10"/>
      <c r="AJ10" s="10"/>
      <c r="AK10" s="10"/>
      <c r="AL10" s="10"/>
      <c r="AM10" s="10"/>
      <c r="AN10" s="10"/>
      <c r="AO10" s="10"/>
      <c r="AP10" s="10"/>
      <c r="AQ10" s="10"/>
      <c r="AR10" s="10"/>
      <c r="AS10" s="10"/>
      <c r="AT10" s="10"/>
      <c r="AU10" s="10"/>
      <c r="AV10" s="10"/>
      <c r="AW10" s="10"/>
      <c r="AX10" s="10"/>
      <c r="AY10" s="45"/>
    </row>
    <row r="11" spans="1:51" ht="14.4" x14ac:dyDescent="0.3">
      <c r="A11" s="297" t="str">
        <f>IF('Player Manager'!CD13="","",'Player Manager'!CD11)</f>
        <v/>
      </c>
      <c r="B11" s="298"/>
      <c r="C11" s="298"/>
      <c r="D11" s="298"/>
      <c r="E11" s="298"/>
      <c r="F11" s="293" t="str">
        <f>IF(A11="","",'Player Manager'!BU15)</f>
        <v/>
      </c>
      <c r="G11" s="294"/>
      <c r="H11" s="18" t="str">
        <f t="array" ref="H11:AC11">GetCreaturePlayer(F11,PlayerToCreature[])</f>
        <v/>
      </c>
      <c r="I11" s="19" t="str">
        <v/>
      </c>
      <c r="J11" s="19" t="str">
        <v/>
      </c>
      <c r="K11" s="19" t="str">
        <v/>
      </c>
      <c r="L11" s="19" t="str">
        <v/>
      </c>
      <c r="M11" s="19" t="str">
        <v/>
      </c>
      <c r="N11" s="19" t="str">
        <v/>
      </c>
      <c r="O11" s="19" t="str">
        <v/>
      </c>
      <c r="P11" s="19" t="str">
        <v/>
      </c>
      <c r="Q11" s="19" t="str">
        <v/>
      </c>
      <c r="R11" s="19" t="str">
        <v/>
      </c>
      <c r="S11" s="19" t="str">
        <v/>
      </c>
      <c r="T11" s="19" t="str">
        <v/>
      </c>
      <c r="U11" s="19" t="str">
        <v/>
      </c>
      <c r="V11" s="19" t="str">
        <v/>
      </c>
      <c r="W11" s="19" t="str">
        <v/>
      </c>
      <c r="X11" s="19" t="str">
        <v/>
      </c>
      <c r="Y11" s="19" t="str">
        <v/>
      </c>
      <c r="Z11" s="19" t="str">
        <v/>
      </c>
      <c r="AA11" s="19" t="str">
        <v/>
      </c>
      <c r="AB11" s="19" t="str">
        <v/>
      </c>
      <c r="AC11" s="20" t="str">
        <v/>
      </c>
      <c r="AF11" s="44"/>
      <c r="AG11" s="10"/>
      <c r="AH11" s="10"/>
      <c r="AI11" s="10"/>
      <c r="AJ11" s="10"/>
      <c r="AK11" s="10"/>
      <c r="AL11" s="10"/>
      <c r="AM11" s="10"/>
      <c r="AN11" s="10"/>
      <c r="AO11" s="10"/>
      <c r="AP11" s="10"/>
      <c r="AQ11" s="10"/>
      <c r="AR11" s="10"/>
      <c r="AS11" s="10"/>
      <c r="AT11" s="10"/>
      <c r="AU11" s="10"/>
      <c r="AV11" s="10"/>
      <c r="AW11" s="10"/>
      <c r="AX11" s="10"/>
      <c r="AY11" s="45"/>
    </row>
    <row r="12" spans="1:51" thickBot="1" x14ac:dyDescent="0.35">
      <c r="A12" s="299" t="str">
        <f>IF('Player Manager'!CM13="","",'Player Manager'!CM11)</f>
        <v/>
      </c>
      <c r="B12" s="300"/>
      <c r="C12" s="300"/>
      <c r="D12" s="300"/>
      <c r="E12" s="300"/>
      <c r="F12" s="295" t="str">
        <f>IF(A12="","",'Player Manager'!CD15)</f>
        <v/>
      </c>
      <c r="G12" s="296"/>
      <c r="H12" s="21" t="str">
        <f t="array" ref="H12:AC12">GetCreaturePlayer(F12,PlayerToCreature[])</f>
        <v/>
      </c>
      <c r="I12" s="22" t="str">
        <v/>
      </c>
      <c r="J12" s="22" t="str">
        <v/>
      </c>
      <c r="K12" s="22" t="str">
        <v/>
      </c>
      <c r="L12" s="22" t="str">
        <v/>
      </c>
      <c r="M12" s="22" t="str">
        <v/>
      </c>
      <c r="N12" s="22" t="str">
        <v/>
      </c>
      <c r="O12" s="22" t="str">
        <v/>
      </c>
      <c r="P12" s="22" t="str">
        <v/>
      </c>
      <c r="Q12" s="22" t="str">
        <v/>
      </c>
      <c r="R12" s="22" t="str">
        <v/>
      </c>
      <c r="S12" s="22" t="str">
        <v/>
      </c>
      <c r="T12" s="22" t="str">
        <v/>
      </c>
      <c r="U12" s="22" t="str">
        <v/>
      </c>
      <c r="V12" s="22" t="str">
        <v/>
      </c>
      <c r="W12" s="22" t="str">
        <v/>
      </c>
      <c r="X12" s="22" t="str">
        <v/>
      </c>
      <c r="Y12" s="22" t="str">
        <v/>
      </c>
      <c r="Z12" s="22" t="str">
        <v/>
      </c>
      <c r="AA12" s="22" t="str">
        <v/>
      </c>
      <c r="AB12" s="22" t="str">
        <v/>
      </c>
      <c r="AC12" s="23" t="str">
        <v/>
      </c>
      <c r="AF12" s="42"/>
      <c r="AG12" s="13"/>
      <c r="AH12" s="13"/>
      <c r="AI12" s="13"/>
      <c r="AJ12" s="13"/>
      <c r="AK12" s="13"/>
      <c r="AL12" s="13"/>
      <c r="AM12" s="13"/>
      <c r="AN12" s="13"/>
      <c r="AO12" s="13"/>
      <c r="AP12" s="13"/>
      <c r="AQ12" s="13"/>
      <c r="AR12" s="13"/>
      <c r="AS12" s="13"/>
      <c r="AT12" s="13"/>
      <c r="AU12" s="13"/>
      <c r="AV12" s="13"/>
      <c r="AW12" s="13"/>
      <c r="AX12" s="13"/>
      <c r="AY12" s="43"/>
    </row>
    <row r="13" spans="1:51" ht="15" customHeight="1" x14ac:dyDescent="0.3">
      <c r="A13" s="29"/>
      <c r="B13" s="29"/>
      <c r="C13" s="29"/>
      <c r="D13" s="29"/>
      <c r="E13" s="29"/>
      <c r="F13" s="29"/>
      <c r="G13" s="29"/>
      <c r="H13" s="29"/>
      <c r="I13" s="29"/>
      <c r="J13" s="29"/>
      <c r="K13" s="29"/>
      <c r="L13" s="29"/>
      <c r="M13" s="29"/>
      <c r="N13" s="29"/>
      <c r="O13" s="29"/>
      <c r="P13" s="29"/>
      <c r="Q13" s="29"/>
      <c r="R13" s="29"/>
      <c r="S13" s="29"/>
      <c r="T13" s="29"/>
      <c r="U13" s="29"/>
      <c r="V13" s="29"/>
      <c r="W13" s="29"/>
      <c r="X13" s="29"/>
      <c r="Y13" s="29"/>
      <c r="Z13" s="29"/>
      <c r="AA13" s="29"/>
      <c r="AB13" s="29"/>
      <c r="AC13" s="29"/>
    </row>
    <row r="14" spans="1:51" ht="15" hidden="1" customHeight="1" x14ac:dyDescent="0.3">
      <c r="A14" s="10"/>
      <c r="B14" s="10"/>
      <c r="C14" s="10"/>
      <c r="D14" s="10"/>
      <c r="E14" s="10"/>
      <c r="F14" s="10"/>
      <c r="G14" s="10"/>
      <c r="H14" s="25">
        <f>IFERROR(FractionToDecimal(H3),0)</f>
        <v>3</v>
      </c>
      <c r="I14" s="26">
        <f t="shared" ref="I14:AC23" si="0">IFERROR(FractionToDecimal(I3),0)</f>
        <v>2</v>
      </c>
      <c r="J14" s="26">
        <f t="shared" si="0"/>
        <v>1</v>
      </c>
      <c r="K14" s="26">
        <f t="shared" si="0"/>
        <v>0.33333333333333331</v>
      </c>
      <c r="L14" s="26">
        <f t="shared" si="0"/>
        <v>0.16666666666666666</v>
      </c>
      <c r="M14" s="26">
        <f t="shared" si="0"/>
        <v>0</v>
      </c>
      <c r="N14" s="26">
        <f t="shared" si="0"/>
        <v>0</v>
      </c>
      <c r="O14" s="26">
        <f t="shared" si="0"/>
        <v>0</v>
      </c>
      <c r="P14" s="26">
        <f t="shared" si="0"/>
        <v>0</v>
      </c>
      <c r="Q14" s="26">
        <f t="shared" si="0"/>
        <v>0</v>
      </c>
      <c r="R14" s="26">
        <f t="shared" si="0"/>
        <v>0</v>
      </c>
      <c r="S14" s="26">
        <f t="shared" si="0"/>
        <v>0</v>
      </c>
      <c r="T14" s="26">
        <f t="shared" si="0"/>
        <v>0</v>
      </c>
      <c r="U14" s="26">
        <f t="shared" si="0"/>
        <v>0</v>
      </c>
      <c r="V14" s="26">
        <f t="shared" si="0"/>
        <v>0</v>
      </c>
      <c r="W14" s="26">
        <f t="shared" si="0"/>
        <v>0</v>
      </c>
      <c r="X14" s="26">
        <f t="shared" si="0"/>
        <v>0</v>
      </c>
      <c r="Y14" s="26">
        <f t="shared" si="0"/>
        <v>0</v>
      </c>
      <c r="Z14" s="26">
        <f t="shared" si="0"/>
        <v>0</v>
      </c>
      <c r="AA14" s="26">
        <f t="shared" si="0"/>
        <v>0</v>
      </c>
      <c r="AB14" s="26">
        <f t="shared" si="0"/>
        <v>0</v>
      </c>
      <c r="AC14" s="27">
        <f t="shared" si="0"/>
        <v>0</v>
      </c>
      <c r="AD14" s="10"/>
      <c r="AE14" s="10"/>
      <c r="AF14" s="10"/>
      <c r="AG14" s="10"/>
      <c r="AH14" s="10"/>
      <c r="AI14" s="10"/>
      <c r="AJ14" s="10"/>
      <c r="AK14" s="10"/>
      <c r="AL14" s="10"/>
      <c r="AM14" s="10"/>
      <c r="AN14" s="10"/>
      <c r="AO14" s="10"/>
      <c r="AP14" s="10"/>
      <c r="AQ14" s="10"/>
      <c r="AR14" s="10"/>
      <c r="AS14" s="10"/>
      <c r="AT14" s="10"/>
      <c r="AU14" s="10"/>
      <c r="AV14" s="10"/>
      <c r="AW14" s="10"/>
      <c r="AX14" s="10"/>
      <c r="AY14" s="10"/>
    </row>
    <row r="15" spans="1:51" ht="15" hidden="1" customHeight="1" x14ac:dyDescent="0.3">
      <c r="A15" s="10"/>
      <c r="B15" s="10"/>
      <c r="C15" s="10"/>
      <c r="D15" s="10"/>
      <c r="E15" s="10"/>
      <c r="F15" s="10"/>
      <c r="G15" s="10"/>
      <c r="H15" s="18">
        <f>IFERROR(FractionToDecimal(H4),0)</f>
        <v>3</v>
      </c>
      <c r="I15" s="19">
        <f>IFERROR(FractionToDecimal(I4),0)</f>
        <v>2</v>
      </c>
      <c r="J15" s="19">
        <f>IFERROR(FractionToDecimal(J4),0)</f>
        <v>1</v>
      </c>
      <c r="K15" s="19">
        <f>IFERROR(FractionToDecimal(K4),0)</f>
        <v>0.33333333333333331</v>
      </c>
      <c r="L15" s="19">
        <f>IFERROR(FractionToDecimal(L4),0)</f>
        <v>0.16666666666666666</v>
      </c>
      <c r="M15" s="19">
        <f>IFERROR(FractionToDecimal(M4),0)</f>
        <v>0</v>
      </c>
      <c r="N15" s="19">
        <f>IFERROR(FractionToDecimal(N4),0)</f>
        <v>0</v>
      </c>
      <c r="O15" s="19">
        <f>IFERROR(FractionToDecimal(O4),0)</f>
        <v>0</v>
      </c>
      <c r="P15" s="19">
        <f>IFERROR(FractionToDecimal(P4),0)</f>
        <v>0</v>
      </c>
      <c r="Q15" s="19">
        <f>IFERROR(FractionToDecimal(Q4),0)</f>
        <v>0</v>
      </c>
      <c r="R15" s="19">
        <f>IFERROR(FractionToDecimal(R4),0)</f>
        <v>0</v>
      </c>
      <c r="S15" s="19">
        <f>IFERROR(FractionToDecimal(S4),0)</f>
        <v>0</v>
      </c>
      <c r="T15" s="19">
        <f>IFERROR(FractionToDecimal(T4),0)</f>
        <v>0</v>
      </c>
      <c r="U15" s="19">
        <f>IFERROR(FractionToDecimal(U4),0)</f>
        <v>0</v>
      </c>
      <c r="V15" s="19">
        <f>IFERROR(FractionToDecimal(V4),0)</f>
        <v>0</v>
      </c>
      <c r="W15" s="19">
        <f>IFERROR(FractionToDecimal(W4),0)</f>
        <v>0</v>
      </c>
      <c r="X15" s="19">
        <f t="shared" si="0"/>
        <v>0</v>
      </c>
      <c r="Y15" s="19">
        <f t="shared" si="0"/>
        <v>0</v>
      </c>
      <c r="Z15" s="19">
        <f t="shared" si="0"/>
        <v>0</v>
      </c>
      <c r="AA15" s="19">
        <f t="shared" si="0"/>
        <v>0</v>
      </c>
      <c r="AB15" s="19">
        <f t="shared" si="0"/>
        <v>0</v>
      </c>
      <c r="AC15" s="20">
        <f t="shared" si="0"/>
        <v>0</v>
      </c>
      <c r="AD15" s="10"/>
      <c r="AE15" s="10"/>
      <c r="AF15" s="10"/>
      <c r="AG15" s="10"/>
      <c r="AH15" s="10"/>
      <c r="AI15" s="10"/>
      <c r="AJ15" s="10"/>
      <c r="AK15" s="10"/>
      <c r="AL15" s="10"/>
      <c r="AM15" s="10"/>
      <c r="AN15" s="10"/>
      <c r="AO15" s="10"/>
      <c r="AP15" s="10"/>
      <c r="AQ15" s="10"/>
      <c r="AR15" s="10"/>
      <c r="AS15" s="10"/>
      <c r="AT15" s="10"/>
      <c r="AU15" s="10"/>
      <c r="AV15" s="10"/>
      <c r="AW15" s="10"/>
      <c r="AX15" s="10"/>
      <c r="AY15" s="10"/>
    </row>
    <row r="16" spans="1:51" ht="15" hidden="1" customHeight="1" x14ac:dyDescent="0.3">
      <c r="A16" s="10"/>
      <c r="B16" s="10"/>
      <c r="C16" s="10"/>
      <c r="D16" s="10"/>
      <c r="E16" s="10"/>
      <c r="F16" s="10"/>
      <c r="G16" s="10"/>
      <c r="H16" s="18">
        <f>IFERROR(FractionToDecimal(H5),0)</f>
        <v>3</v>
      </c>
      <c r="I16" s="19">
        <f t="shared" si="0"/>
        <v>2</v>
      </c>
      <c r="J16" s="19">
        <f t="shared" si="0"/>
        <v>1</v>
      </c>
      <c r="K16" s="19">
        <f t="shared" si="0"/>
        <v>0.33333333333333331</v>
      </c>
      <c r="L16" s="19">
        <f t="shared" si="0"/>
        <v>0.16666666666666666</v>
      </c>
      <c r="M16" s="19">
        <f t="shared" si="0"/>
        <v>0</v>
      </c>
      <c r="N16" s="19">
        <f t="shared" si="0"/>
        <v>0</v>
      </c>
      <c r="O16" s="19">
        <f t="shared" si="0"/>
        <v>0</v>
      </c>
      <c r="P16" s="19">
        <f t="shared" si="0"/>
        <v>0</v>
      </c>
      <c r="Q16" s="19">
        <f t="shared" si="0"/>
        <v>0</v>
      </c>
      <c r="R16" s="19">
        <f t="shared" si="0"/>
        <v>0</v>
      </c>
      <c r="S16" s="19">
        <f t="shared" si="0"/>
        <v>0</v>
      </c>
      <c r="T16" s="19">
        <f t="shared" si="0"/>
        <v>0</v>
      </c>
      <c r="U16" s="19">
        <f t="shared" si="0"/>
        <v>0</v>
      </c>
      <c r="V16" s="19">
        <f t="shared" si="0"/>
        <v>0</v>
      </c>
      <c r="W16" s="19">
        <f t="shared" si="0"/>
        <v>0</v>
      </c>
      <c r="X16" s="19">
        <f t="shared" si="0"/>
        <v>0</v>
      </c>
      <c r="Y16" s="19">
        <f t="shared" si="0"/>
        <v>0</v>
      </c>
      <c r="Z16" s="19">
        <f t="shared" si="0"/>
        <v>0</v>
      </c>
      <c r="AA16" s="19">
        <f t="shared" si="0"/>
        <v>0</v>
      </c>
      <c r="AB16" s="19">
        <f t="shared" si="0"/>
        <v>0</v>
      </c>
      <c r="AC16" s="20">
        <f t="shared" si="0"/>
        <v>0</v>
      </c>
      <c r="AD16" s="10"/>
      <c r="AE16" s="10"/>
      <c r="AF16" s="10"/>
      <c r="AG16" s="10"/>
      <c r="AH16" s="10"/>
      <c r="AI16" s="10"/>
      <c r="AJ16" s="10"/>
      <c r="AK16" s="10"/>
      <c r="AL16" s="10"/>
      <c r="AM16" s="10"/>
      <c r="AN16" s="10"/>
      <c r="AO16" s="10"/>
      <c r="AP16" s="10"/>
      <c r="AQ16" s="10"/>
      <c r="AR16" s="10"/>
      <c r="AS16" s="10"/>
      <c r="AT16" s="10"/>
      <c r="AU16" s="10"/>
      <c r="AV16" s="10"/>
      <c r="AW16" s="10"/>
      <c r="AX16" s="10"/>
      <c r="AY16" s="10"/>
    </row>
    <row r="17" spans="1:51" ht="15" hidden="1" customHeight="1" x14ac:dyDescent="0.3">
      <c r="A17" s="10"/>
      <c r="B17" s="10"/>
      <c r="C17" s="10"/>
      <c r="D17" s="10"/>
      <c r="E17" s="10"/>
      <c r="F17" s="10"/>
      <c r="G17" s="10"/>
      <c r="H17" s="18">
        <f>IFERROR(FractionToDecimal(H6),0)</f>
        <v>3</v>
      </c>
      <c r="I17" s="19">
        <f t="shared" si="0"/>
        <v>2</v>
      </c>
      <c r="J17" s="19">
        <f t="shared" si="0"/>
        <v>1</v>
      </c>
      <c r="K17" s="19">
        <f t="shared" si="0"/>
        <v>0.33333333333333331</v>
      </c>
      <c r="L17" s="19">
        <f t="shared" si="0"/>
        <v>0.16666666666666666</v>
      </c>
      <c r="M17" s="19">
        <f t="shared" si="0"/>
        <v>0</v>
      </c>
      <c r="N17" s="19">
        <f t="shared" si="0"/>
        <v>0</v>
      </c>
      <c r="O17" s="19">
        <f t="shared" si="0"/>
        <v>0</v>
      </c>
      <c r="P17" s="19">
        <f t="shared" si="0"/>
        <v>0</v>
      </c>
      <c r="Q17" s="19">
        <f t="shared" si="0"/>
        <v>0</v>
      </c>
      <c r="R17" s="19">
        <f t="shared" si="0"/>
        <v>0</v>
      </c>
      <c r="S17" s="19">
        <f t="shared" si="0"/>
        <v>0</v>
      </c>
      <c r="T17" s="19">
        <f t="shared" si="0"/>
        <v>0</v>
      </c>
      <c r="U17" s="19">
        <f t="shared" si="0"/>
        <v>0</v>
      </c>
      <c r="V17" s="19">
        <f t="shared" si="0"/>
        <v>0</v>
      </c>
      <c r="W17" s="19">
        <f t="shared" si="0"/>
        <v>0</v>
      </c>
      <c r="X17" s="19">
        <f t="shared" si="0"/>
        <v>0</v>
      </c>
      <c r="Y17" s="19">
        <f t="shared" si="0"/>
        <v>0</v>
      </c>
      <c r="Z17" s="19">
        <f t="shared" si="0"/>
        <v>0</v>
      </c>
      <c r="AA17" s="19">
        <f t="shared" si="0"/>
        <v>0</v>
      </c>
      <c r="AB17" s="19">
        <f t="shared" si="0"/>
        <v>0</v>
      </c>
      <c r="AC17" s="20">
        <f t="shared" si="0"/>
        <v>0</v>
      </c>
      <c r="AD17" s="10"/>
      <c r="AE17" s="10"/>
      <c r="AF17" s="10"/>
      <c r="AG17" s="10"/>
      <c r="AH17" s="10"/>
      <c r="AI17" s="10"/>
      <c r="AJ17" s="10"/>
      <c r="AK17" s="10"/>
      <c r="AL17" s="10"/>
      <c r="AM17" s="10"/>
      <c r="AN17" s="10"/>
      <c r="AO17" s="10"/>
      <c r="AP17" s="10"/>
      <c r="AQ17" s="10"/>
      <c r="AR17" s="10"/>
      <c r="AS17" s="10"/>
      <c r="AT17" s="10"/>
      <c r="AU17" s="10"/>
      <c r="AV17" s="10"/>
      <c r="AW17" s="10"/>
      <c r="AX17" s="10"/>
      <c r="AY17" s="10"/>
    </row>
    <row r="18" spans="1:51" ht="15" hidden="1" customHeight="1" x14ac:dyDescent="0.3">
      <c r="A18" s="10"/>
      <c r="B18" s="10"/>
      <c r="C18" s="10"/>
      <c r="D18" s="10"/>
      <c r="E18" s="10"/>
      <c r="F18" s="10"/>
      <c r="G18" s="10"/>
      <c r="H18" s="18">
        <f>IFERROR(FractionToDecimal(H7),0)</f>
        <v>3</v>
      </c>
      <c r="I18" s="19">
        <f t="shared" si="0"/>
        <v>2</v>
      </c>
      <c r="J18" s="19">
        <f t="shared" si="0"/>
        <v>1</v>
      </c>
      <c r="K18" s="19">
        <f t="shared" si="0"/>
        <v>0.33333333333333331</v>
      </c>
      <c r="L18" s="19">
        <f t="shared" si="0"/>
        <v>0.16666666666666666</v>
      </c>
      <c r="M18" s="19">
        <f t="shared" si="0"/>
        <v>0</v>
      </c>
      <c r="N18" s="19">
        <f t="shared" si="0"/>
        <v>0</v>
      </c>
      <c r="O18" s="19">
        <f t="shared" si="0"/>
        <v>0</v>
      </c>
      <c r="P18" s="19">
        <f t="shared" si="0"/>
        <v>0</v>
      </c>
      <c r="Q18" s="19">
        <f t="shared" si="0"/>
        <v>0</v>
      </c>
      <c r="R18" s="19">
        <f t="shared" si="0"/>
        <v>0</v>
      </c>
      <c r="S18" s="19">
        <f t="shared" si="0"/>
        <v>0</v>
      </c>
      <c r="T18" s="19">
        <f t="shared" si="0"/>
        <v>0</v>
      </c>
      <c r="U18" s="19">
        <f t="shared" si="0"/>
        <v>0</v>
      </c>
      <c r="V18" s="19">
        <f t="shared" si="0"/>
        <v>0</v>
      </c>
      <c r="W18" s="19">
        <f t="shared" si="0"/>
        <v>0</v>
      </c>
      <c r="X18" s="19">
        <f t="shared" si="0"/>
        <v>0</v>
      </c>
      <c r="Y18" s="19">
        <f t="shared" si="0"/>
        <v>0</v>
      </c>
      <c r="Z18" s="19">
        <f t="shared" si="0"/>
        <v>0</v>
      </c>
      <c r="AA18" s="19">
        <f t="shared" si="0"/>
        <v>0</v>
      </c>
      <c r="AB18" s="19">
        <f t="shared" si="0"/>
        <v>0</v>
      </c>
      <c r="AC18" s="20">
        <f t="shared" si="0"/>
        <v>0</v>
      </c>
      <c r="AD18" s="10"/>
      <c r="AE18" s="10"/>
      <c r="AF18" s="10"/>
      <c r="AG18" s="10"/>
      <c r="AH18" s="10"/>
      <c r="AI18" s="10"/>
      <c r="AJ18" s="10"/>
      <c r="AK18" s="10"/>
      <c r="AL18" s="10"/>
      <c r="AM18" s="10"/>
      <c r="AN18" s="10"/>
      <c r="AO18" s="10"/>
      <c r="AP18" s="10"/>
      <c r="AQ18" s="10"/>
      <c r="AR18" s="10"/>
      <c r="AS18" s="10"/>
      <c r="AT18" s="10"/>
      <c r="AU18" s="10"/>
      <c r="AV18" s="10"/>
      <c r="AW18" s="10"/>
      <c r="AX18" s="10"/>
      <c r="AY18" s="10"/>
    </row>
    <row r="19" spans="1:51" ht="15" hidden="1" customHeight="1" x14ac:dyDescent="0.3">
      <c r="A19" s="10"/>
      <c r="B19" s="10"/>
      <c r="C19" s="10"/>
      <c r="D19" s="10"/>
      <c r="E19" s="10"/>
      <c r="F19" s="10"/>
      <c r="G19" s="10"/>
      <c r="H19" s="18">
        <f>IFERROR(FractionToDecimal(H8),0)</f>
        <v>0</v>
      </c>
      <c r="I19" s="19">
        <f t="shared" si="0"/>
        <v>0</v>
      </c>
      <c r="J19" s="19">
        <f t="shared" si="0"/>
        <v>0</v>
      </c>
      <c r="K19" s="19">
        <f t="shared" si="0"/>
        <v>0</v>
      </c>
      <c r="L19" s="19">
        <f t="shared" si="0"/>
        <v>0</v>
      </c>
      <c r="M19" s="19">
        <f t="shared" si="0"/>
        <v>0</v>
      </c>
      <c r="N19" s="19">
        <f t="shared" si="0"/>
        <v>0</v>
      </c>
      <c r="O19" s="19">
        <f t="shared" si="0"/>
        <v>0</v>
      </c>
      <c r="P19" s="19">
        <f t="shared" si="0"/>
        <v>0</v>
      </c>
      <c r="Q19" s="19">
        <f t="shared" si="0"/>
        <v>0</v>
      </c>
      <c r="R19" s="19">
        <f t="shared" si="0"/>
        <v>0</v>
      </c>
      <c r="S19" s="19">
        <f t="shared" si="0"/>
        <v>0</v>
      </c>
      <c r="T19" s="19">
        <f t="shared" si="0"/>
        <v>0</v>
      </c>
      <c r="U19" s="19">
        <f t="shared" si="0"/>
        <v>0</v>
      </c>
      <c r="V19" s="19">
        <f t="shared" si="0"/>
        <v>0</v>
      </c>
      <c r="W19" s="19">
        <f t="shared" si="0"/>
        <v>0</v>
      </c>
      <c r="X19" s="19">
        <f t="shared" si="0"/>
        <v>0</v>
      </c>
      <c r="Y19" s="19">
        <f t="shared" si="0"/>
        <v>0</v>
      </c>
      <c r="Z19" s="19">
        <f t="shared" si="0"/>
        <v>0</v>
      </c>
      <c r="AA19" s="19">
        <f t="shared" si="0"/>
        <v>0</v>
      </c>
      <c r="AB19" s="19">
        <f t="shared" si="0"/>
        <v>0</v>
      </c>
      <c r="AC19" s="20">
        <f t="shared" si="0"/>
        <v>0</v>
      </c>
      <c r="AD19" s="10"/>
      <c r="AE19" s="10"/>
      <c r="AF19" s="10"/>
      <c r="AG19" s="10"/>
      <c r="AH19" s="10"/>
      <c r="AI19" s="10"/>
      <c r="AJ19" s="10"/>
      <c r="AK19" s="10"/>
      <c r="AL19" s="10"/>
      <c r="AM19" s="10"/>
      <c r="AN19" s="10"/>
      <c r="AO19" s="10"/>
      <c r="AP19" s="10"/>
      <c r="AQ19" s="10"/>
      <c r="AR19" s="10"/>
      <c r="AS19" s="10"/>
      <c r="AT19" s="10"/>
      <c r="AU19" s="10"/>
      <c r="AV19" s="10"/>
      <c r="AW19" s="10"/>
      <c r="AX19" s="10"/>
      <c r="AY19" s="10"/>
    </row>
    <row r="20" spans="1:51" ht="15" hidden="1" customHeight="1" x14ac:dyDescent="0.3">
      <c r="A20" s="10"/>
      <c r="B20" s="10"/>
      <c r="C20" s="10"/>
      <c r="D20" s="10"/>
      <c r="E20" s="10"/>
      <c r="F20" s="10"/>
      <c r="G20" s="10"/>
      <c r="H20" s="18">
        <f>IFERROR(FractionToDecimal(H9),0)</f>
        <v>0</v>
      </c>
      <c r="I20" s="19">
        <f t="shared" si="0"/>
        <v>0</v>
      </c>
      <c r="J20" s="19">
        <f t="shared" si="0"/>
        <v>0</v>
      </c>
      <c r="K20" s="19">
        <f t="shared" si="0"/>
        <v>0</v>
      </c>
      <c r="L20" s="19">
        <f t="shared" si="0"/>
        <v>0</v>
      </c>
      <c r="M20" s="19">
        <f t="shared" si="0"/>
        <v>0</v>
      </c>
      <c r="N20" s="19">
        <f t="shared" si="0"/>
        <v>0</v>
      </c>
      <c r="O20" s="19">
        <f t="shared" si="0"/>
        <v>0</v>
      </c>
      <c r="P20" s="19">
        <f t="shared" si="0"/>
        <v>0</v>
      </c>
      <c r="Q20" s="19">
        <f t="shared" si="0"/>
        <v>0</v>
      </c>
      <c r="R20" s="19">
        <f t="shared" si="0"/>
        <v>0</v>
      </c>
      <c r="S20" s="19">
        <f t="shared" si="0"/>
        <v>0</v>
      </c>
      <c r="T20" s="19">
        <f t="shared" si="0"/>
        <v>0</v>
      </c>
      <c r="U20" s="19">
        <f t="shared" si="0"/>
        <v>0</v>
      </c>
      <c r="V20" s="19">
        <f t="shared" si="0"/>
        <v>0</v>
      </c>
      <c r="W20" s="19">
        <f t="shared" si="0"/>
        <v>0</v>
      </c>
      <c r="X20" s="19">
        <f t="shared" si="0"/>
        <v>0</v>
      </c>
      <c r="Y20" s="19">
        <f t="shared" si="0"/>
        <v>0</v>
      </c>
      <c r="Z20" s="19">
        <f t="shared" si="0"/>
        <v>0</v>
      </c>
      <c r="AA20" s="19">
        <f t="shared" si="0"/>
        <v>0</v>
      </c>
      <c r="AB20" s="19">
        <f t="shared" si="0"/>
        <v>0</v>
      </c>
      <c r="AC20" s="20">
        <f t="shared" si="0"/>
        <v>0</v>
      </c>
      <c r="AD20" s="10"/>
      <c r="AE20" s="10"/>
      <c r="AF20" s="10"/>
      <c r="AG20" s="10"/>
      <c r="AH20" s="10"/>
      <c r="AI20" s="10"/>
      <c r="AJ20" s="10"/>
      <c r="AK20" s="10"/>
      <c r="AL20" s="10"/>
      <c r="AM20" s="10"/>
      <c r="AN20" s="10"/>
      <c r="AO20" s="10"/>
      <c r="AP20" s="10"/>
      <c r="AQ20" s="10"/>
      <c r="AR20" s="10"/>
      <c r="AS20" s="10"/>
      <c r="AT20" s="10"/>
      <c r="AU20" s="10"/>
      <c r="AV20" s="10"/>
      <c r="AW20" s="10"/>
      <c r="AX20" s="10"/>
      <c r="AY20" s="10"/>
    </row>
    <row r="21" spans="1:51" ht="15" hidden="1" customHeight="1" x14ac:dyDescent="0.3">
      <c r="A21" s="10"/>
      <c r="B21" s="10"/>
      <c r="C21" s="10"/>
      <c r="D21" s="10"/>
      <c r="E21" s="10"/>
      <c r="F21" s="10"/>
      <c r="G21" s="10"/>
      <c r="H21" s="18">
        <f>IFERROR(FractionToDecimal(H10),0)</f>
        <v>0</v>
      </c>
      <c r="I21" s="19">
        <f t="shared" si="0"/>
        <v>0</v>
      </c>
      <c r="J21" s="19">
        <f t="shared" si="0"/>
        <v>0</v>
      </c>
      <c r="K21" s="19">
        <f t="shared" si="0"/>
        <v>0</v>
      </c>
      <c r="L21" s="19">
        <f t="shared" si="0"/>
        <v>0</v>
      </c>
      <c r="M21" s="19">
        <f t="shared" si="0"/>
        <v>0</v>
      </c>
      <c r="N21" s="19">
        <f t="shared" si="0"/>
        <v>0</v>
      </c>
      <c r="O21" s="19">
        <f t="shared" si="0"/>
        <v>0</v>
      </c>
      <c r="P21" s="19">
        <f t="shared" si="0"/>
        <v>0</v>
      </c>
      <c r="Q21" s="19">
        <f t="shared" si="0"/>
        <v>0</v>
      </c>
      <c r="R21" s="19">
        <f t="shared" si="0"/>
        <v>0</v>
      </c>
      <c r="S21" s="19">
        <f t="shared" si="0"/>
        <v>0</v>
      </c>
      <c r="T21" s="19">
        <f t="shared" si="0"/>
        <v>0</v>
      </c>
      <c r="U21" s="19">
        <f t="shared" si="0"/>
        <v>0</v>
      </c>
      <c r="V21" s="19">
        <f t="shared" si="0"/>
        <v>0</v>
      </c>
      <c r="W21" s="19">
        <f t="shared" si="0"/>
        <v>0</v>
      </c>
      <c r="X21" s="19">
        <f t="shared" si="0"/>
        <v>0</v>
      </c>
      <c r="Y21" s="19">
        <f t="shared" si="0"/>
        <v>0</v>
      </c>
      <c r="Z21" s="19">
        <f t="shared" si="0"/>
        <v>0</v>
      </c>
      <c r="AA21" s="19">
        <f t="shared" si="0"/>
        <v>0</v>
      </c>
      <c r="AB21" s="19">
        <f t="shared" si="0"/>
        <v>0</v>
      </c>
      <c r="AC21" s="20">
        <f t="shared" si="0"/>
        <v>0</v>
      </c>
      <c r="AD21" s="10"/>
      <c r="AE21" s="10"/>
      <c r="AF21" s="10"/>
      <c r="AG21" s="10"/>
      <c r="AH21" s="10"/>
      <c r="AI21" s="10"/>
      <c r="AJ21" s="10"/>
      <c r="AK21" s="10"/>
      <c r="AL21" s="10"/>
      <c r="AM21" s="10"/>
      <c r="AN21" s="10"/>
      <c r="AO21" s="10"/>
      <c r="AP21" s="10"/>
      <c r="AQ21" s="10"/>
      <c r="AR21" s="10"/>
      <c r="AS21" s="10"/>
      <c r="AT21" s="10"/>
      <c r="AU21" s="10"/>
      <c r="AV21" s="10"/>
      <c r="AW21" s="10"/>
      <c r="AX21" s="10"/>
      <c r="AY21" s="10"/>
    </row>
    <row r="22" spans="1:51" ht="15" hidden="1" customHeight="1" x14ac:dyDescent="0.3">
      <c r="A22" s="10"/>
      <c r="B22" s="10"/>
      <c r="C22" s="10"/>
      <c r="D22" s="10"/>
      <c r="E22" s="10"/>
      <c r="F22" s="10"/>
      <c r="G22" s="10"/>
      <c r="H22" s="18">
        <f>IFERROR(FractionToDecimal(H11),0)</f>
        <v>0</v>
      </c>
      <c r="I22" s="19">
        <f t="shared" si="0"/>
        <v>0</v>
      </c>
      <c r="J22" s="19">
        <f t="shared" si="0"/>
        <v>0</v>
      </c>
      <c r="K22" s="19">
        <f t="shared" si="0"/>
        <v>0</v>
      </c>
      <c r="L22" s="19">
        <f t="shared" si="0"/>
        <v>0</v>
      </c>
      <c r="M22" s="19">
        <f t="shared" si="0"/>
        <v>0</v>
      </c>
      <c r="N22" s="19">
        <f t="shared" si="0"/>
        <v>0</v>
      </c>
      <c r="O22" s="19">
        <f t="shared" si="0"/>
        <v>0</v>
      </c>
      <c r="P22" s="19">
        <f t="shared" si="0"/>
        <v>0</v>
      </c>
      <c r="Q22" s="19">
        <f t="shared" si="0"/>
        <v>0</v>
      </c>
      <c r="R22" s="19">
        <f t="shared" si="0"/>
        <v>0</v>
      </c>
      <c r="S22" s="19">
        <f t="shared" si="0"/>
        <v>0</v>
      </c>
      <c r="T22" s="19">
        <f t="shared" si="0"/>
        <v>0</v>
      </c>
      <c r="U22" s="19">
        <f t="shared" si="0"/>
        <v>0</v>
      </c>
      <c r="V22" s="19">
        <f t="shared" si="0"/>
        <v>0</v>
      </c>
      <c r="W22" s="19">
        <f t="shared" si="0"/>
        <v>0</v>
      </c>
      <c r="X22" s="19">
        <f t="shared" si="0"/>
        <v>0</v>
      </c>
      <c r="Y22" s="19">
        <f t="shared" si="0"/>
        <v>0</v>
      </c>
      <c r="Z22" s="19">
        <f t="shared" si="0"/>
        <v>0</v>
      </c>
      <c r="AA22" s="19">
        <f t="shared" si="0"/>
        <v>0</v>
      </c>
      <c r="AB22" s="19">
        <f t="shared" si="0"/>
        <v>0</v>
      </c>
      <c r="AC22" s="20">
        <f t="shared" si="0"/>
        <v>0</v>
      </c>
      <c r="AD22" s="10"/>
      <c r="AE22" s="10"/>
      <c r="AF22" s="10"/>
      <c r="AG22" s="10"/>
      <c r="AH22" s="10"/>
      <c r="AI22" s="10"/>
      <c r="AJ22" s="10"/>
      <c r="AK22" s="10"/>
      <c r="AL22" s="10"/>
      <c r="AM22" s="10"/>
      <c r="AN22" s="10"/>
      <c r="AO22" s="10"/>
      <c r="AP22" s="10"/>
      <c r="AQ22" s="10"/>
      <c r="AR22" s="10"/>
      <c r="AS22" s="10"/>
      <c r="AT22" s="10"/>
      <c r="AU22" s="10"/>
      <c r="AV22" s="10"/>
      <c r="AW22" s="10"/>
      <c r="AX22" s="10"/>
      <c r="AY22" s="10"/>
    </row>
    <row r="23" spans="1:51" ht="15" hidden="1" customHeight="1" thickBot="1" x14ac:dyDescent="0.35">
      <c r="A23" s="10"/>
      <c r="B23" s="10"/>
      <c r="C23" s="10"/>
      <c r="D23" s="10"/>
      <c r="E23" s="10"/>
      <c r="F23" s="10"/>
      <c r="G23" s="10"/>
      <c r="H23" s="21">
        <f>IFERROR(FractionToDecimal(H12),0)</f>
        <v>0</v>
      </c>
      <c r="I23" s="22">
        <f t="shared" si="0"/>
        <v>0</v>
      </c>
      <c r="J23" s="22">
        <f t="shared" si="0"/>
        <v>0</v>
      </c>
      <c r="K23" s="22">
        <f t="shared" si="0"/>
        <v>0</v>
      </c>
      <c r="L23" s="22">
        <f t="shared" si="0"/>
        <v>0</v>
      </c>
      <c r="M23" s="22">
        <f t="shared" si="0"/>
        <v>0</v>
      </c>
      <c r="N23" s="22">
        <f t="shared" si="0"/>
        <v>0</v>
      </c>
      <c r="O23" s="22">
        <f t="shared" si="0"/>
        <v>0</v>
      </c>
      <c r="P23" s="22">
        <f t="shared" si="0"/>
        <v>0</v>
      </c>
      <c r="Q23" s="22">
        <f t="shared" si="0"/>
        <v>0</v>
      </c>
      <c r="R23" s="22">
        <f t="shared" si="0"/>
        <v>0</v>
      </c>
      <c r="S23" s="22">
        <f t="shared" si="0"/>
        <v>0</v>
      </c>
      <c r="T23" s="22">
        <f t="shared" si="0"/>
        <v>0</v>
      </c>
      <c r="U23" s="22">
        <f t="shared" si="0"/>
        <v>0</v>
      </c>
      <c r="V23" s="22">
        <f t="shared" si="0"/>
        <v>0</v>
      </c>
      <c r="W23" s="22">
        <f t="shared" si="0"/>
        <v>0</v>
      </c>
      <c r="X23" s="22">
        <f t="shared" si="0"/>
        <v>0</v>
      </c>
      <c r="Y23" s="22">
        <f t="shared" si="0"/>
        <v>0</v>
      </c>
      <c r="Z23" s="22">
        <f t="shared" si="0"/>
        <v>0</v>
      </c>
      <c r="AA23" s="22">
        <f t="shared" si="0"/>
        <v>0</v>
      </c>
      <c r="AB23" s="22">
        <f t="shared" si="0"/>
        <v>0</v>
      </c>
      <c r="AC23" s="23">
        <f t="shared" si="0"/>
        <v>0</v>
      </c>
      <c r="AD23" s="10"/>
      <c r="AE23" s="10"/>
      <c r="AF23" s="10"/>
      <c r="AG23" s="10"/>
      <c r="AH23" s="10"/>
      <c r="AI23" s="10"/>
      <c r="AJ23" s="10"/>
      <c r="AK23" s="10"/>
      <c r="AL23" s="10"/>
      <c r="AM23" s="10"/>
      <c r="AN23" s="10"/>
      <c r="AO23" s="10"/>
      <c r="AP23" s="10"/>
      <c r="AQ23" s="10"/>
      <c r="AR23" s="10"/>
      <c r="AS23" s="10"/>
      <c r="AT23" s="10"/>
      <c r="AU23" s="10"/>
      <c r="AV23" s="10"/>
      <c r="AW23" s="10"/>
      <c r="AX23" s="10"/>
      <c r="AY23" s="10"/>
    </row>
    <row r="24" spans="1:51" ht="15" hidden="1" customHeight="1" x14ac:dyDescent="0.3">
      <c r="A24" s="10"/>
      <c r="B24" s="10"/>
      <c r="C24" s="10"/>
      <c r="D24" s="10"/>
      <c r="E24" s="10"/>
      <c r="F24" s="10"/>
      <c r="G24" s="10"/>
      <c r="H24" s="10"/>
      <c r="I24" s="10"/>
      <c r="J24" s="10"/>
      <c r="K24" s="10"/>
      <c r="L24" s="10"/>
      <c r="M24" s="10"/>
      <c r="N24" s="10"/>
      <c r="O24" s="10"/>
      <c r="P24" s="10"/>
      <c r="Q24" s="10"/>
      <c r="R24" s="10"/>
      <c r="S24" s="10"/>
      <c r="T24" s="10"/>
      <c r="U24" s="10"/>
      <c r="V24" s="10"/>
      <c r="W24" s="10"/>
      <c r="X24" s="10"/>
      <c r="Y24" s="10"/>
      <c r="Z24" s="10"/>
      <c r="AA24" s="10"/>
      <c r="AB24" s="10"/>
      <c r="AC24" s="10"/>
      <c r="AD24" s="10"/>
      <c r="AE24" s="10"/>
      <c r="AF24" s="10"/>
      <c r="AG24" s="10"/>
      <c r="AH24" s="10"/>
      <c r="AI24" s="10"/>
      <c r="AJ24" s="10"/>
      <c r="AK24" s="10"/>
      <c r="AL24" s="10"/>
      <c r="AM24" s="10"/>
      <c r="AN24" s="10"/>
      <c r="AO24" s="10"/>
      <c r="AP24" s="10"/>
      <c r="AQ24" s="10"/>
      <c r="AR24" s="10"/>
      <c r="AS24" s="10"/>
      <c r="AT24" s="10"/>
      <c r="AU24" s="10"/>
      <c r="AV24" s="10"/>
      <c r="AW24" s="10"/>
      <c r="AX24" s="10"/>
      <c r="AY24" s="10"/>
    </row>
    <row r="25" spans="1:51" ht="15" customHeight="1" thickBot="1" x14ac:dyDescent="0.35">
      <c r="H25" s="317" t="s">
        <v>24</v>
      </c>
      <c r="I25" s="318"/>
      <c r="J25" s="317" t="s">
        <v>25</v>
      </c>
      <c r="K25" s="318"/>
      <c r="L25" s="317" t="s">
        <v>26</v>
      </c>
      <c r="M25" s="318"/>
      <c r="N25" s="317">
        <v>1</v>
      </c>
      <c r="O25" s="318"/>
      <c r="P25" s="317">
        <v>2</v>
      </c>
      <c r="Q25" s="318"/>
      <c r="R25" s="317">
        <v>3</v>
      </c>
      <c r="S25" s="318"/>
      <c r="T25" s="317">
        <v>4</v>
      </c>
      <c r="U25" s="318"/>
      <c r="V25" s="317">
        <v>5</v>
      </c>
      <c r="W25" s="318"/>
      <c r="X25" s="317">
        <v>7</v>
      </c>
      <c r="Y25" s="318"/>
      <c r="Z25" s="317">
        <v>8</v>
      </c>
      <c r="AA25" s="318"/>
      <c r="AB25" s="317">
        <v>9</v>
      </c>
      <c r="AC25" s="318"/>
      <c r="AD25" s="317">
        <v>10</v>
      </c>
      <c r="AE25" s="318"/>
      <c r="AF25" s="317">
        <v>11</v>
      </c>
      <c r="AG25" s="318"/>
      <c r="AH25" s="317">
        <v>12</v>
      </c>
      <c r="AI25" s="318"/>
      <c r="AJ25" s="317">
        <v>13</v>
      </c>
      <c r="AK25" s="318"/>
      <c r="AL25" s="317">
        <v>14</v>
      </c>
      <c r="AM25" s="318"/>
      <c r="AN25" s="317">
        <v>15</v>
      </c>
      <c r="AO25" s="318"/>
      <c r="AP25" s="317">
        <v>16</v>
      </c>
      <c r="AQ25" s="318"/>
      <c r="AR25" s="317">
        <v>17</v>
      </c>
      <c r="AS25" s="318"/>
      <c r="AT25" s="317">
        <v>18</v>
      </c>
      <c r="AU25" s="318"/>
      <c r="AV25" s="317">
        <v>19</v>
      </c>
      <c r="AW25" s="318"/>
      <c r="AX25" s="317">
        <v>20</v>
      </c>
      <c r="AY25" s="318"/>
    </row>
    <row r="26" spans="1:51" ht="15" customHeight="1" thickBot="1" x14ac:dyDescent="0.35">
      <c r="A26" s="316" t="s">
        <v>445</v>
      </c>
      <c r="B26" s="316"/>
      <c r="C26" s="316"/>
      <c r="D26" s="316"/>
      <c r="E26" s="316"/>
      <c r="F26" s="316"/>
      <c r="G26" s="327"/>
      <c r="H26" s="319">
        <f>SUM(H14:H23)</f>
        <v>15</v>
      </c>
      <c r="I26" s="320"/>
      <c r="J26" s="321">
        <f>SUM(I14:I23)</f>
        <v>10</v>
      </c>
      <c r="K26" s="320"/>
      <c r="L26" s="321">
        <f>SUM(J14:J23)</f>
        <v>5</v>
      </c>
      <c r="M26" s="320"/>
      <c r="N26" s="321">
        <f>SUM(K14:K23)</f>
        <v>1.6666666666666665</v>
      </c>
      <c r="O26" s="320"/>
      <c r="P26" s="321">
        <f>SUM(L14:L23)</f>
        <v>0.83333333333333326</v>
      </c>
      <c r="Q26" s="320"/>
      <c r="R26" s="321">
        <f>SUM(M14:M23)</f>
        <v>0</v>
      </c>
      <c r="S26" s="320"/>
      <c r="T26" s="321">
        <f>SUM(N14:N23)</f>
        <v>0</v>
      </c>
      <c r="U26" s="320"/>
      <c r="V26" s="321">
        <f>SUM(O14:O23)</f>
        <v>0</v>
      </c>
      <c r="W26" s="320"/>
      <c r="X26" s="321">
        <f>SUM(P14:P23)</f>
        <v>0</v>
      </c>
      <c r="Y26" s="320"/>
      <c r="Z26" s="321">
        <f>SUM(Q14:Q23)</f>
        <v>0</v>
      </c>
      <c r="AA26" s="320"/>
      <c r="AB26" s="321">
        <f>SUM(R14:R23)</f>
        <v>0</v>
      </c>
      <c r="AC26" s="320"/>
      <c r="AD26" s="321">
        <f>SUM(S14:S23)</f>
        <v>0</v>
      </c>
      <c r="AE26" s="320"/>
      <c r="AF26" s="321">
        <f>SUM(T14:T23)</f>
        <v>0</v>
      </c>
      <c r="AG26" s="320"/>
      <c r="AH26" s="321">
        <f>SUM(U14:U23)</f>
        <v>0</v>
      </c>
      <c r="AI26" s="320"/>
      <c r="AJ26" s="321">
        <f>SUM(V14:V23)</f>
        <v>0</v>
      </c>
      <c r="AK26" s="320"/>
      <c r="AL26" s="321">
        <f>SUM(W14:W23)</f>
        <v>0</v>
      </c>
      <c r="AM26" s="320"/>
      <c r="AN26" s="321">
        <f>SUM(X14:X23)</f>
        <v>0</v>
      </c>
      <c r="AO26" s="320"/>
      <c r="AP26" s="321">
        <f>SUM(Y14:Y23)</f>
        <v>0</v>
      </c>
      <c r="AQ26" s="320"/>
      <c r="AR26" s="321">
        <f>SUM(Z14:Z23)</f>
        <v>0</v>
      </c>
      <c r="AS26" s="320"/>
      <c r="AT26" s="321">
        <f>SUM(AA14:AA23)</f>
        <v>0</v>
      </c>
      <c r="AU26" s="320"/>
      <c r="AV26" s="321">
        <f>SUM(AB14:AB23)</f>
        <v>0</v>
      </c>
      <c r="AW26" s="320"/>
      <c r="AX26" s="321">
        <f>SUM(AC14:AC23)</f>
        <v>0</v>
      </c>
      <c r="AY26" s="326"/>
    </row>
    <row r="27" spans="1:51" ht="15" hidden="1" customHeight="1" thickBot="1" x14ac:dyDescent="0.35">
      <c r="A27" s="328" t="s">
        <v>446</v>
      </c>
      <c r="B27" s="328"/>
      <c r="C27" s="328"/>
      <c r="D27" s="328"/>
      <c r="E27" s="328"/>
      <c r="F27" s="328"/>
      <c r="G27" s="328"/>
      <c r="H27" s="319">
        <f>IFERROR($H$26/H26,$H$26)</f>
        <v>1</v>
      </c>
      <c r="I27" s="320"/>
      <c r="J27" s="321">
        <f>IFERROR($H$26/J26,$H$26)</f>
        <v>1.5</v>
      </c>
      <c r="K27" s="320"/>
      <c r="L27" s="321">
        <f>IFERROR($H$26/L26,$H$26)</f>
        <v>3</v>
      </c>
      <c r="M27" s="320"/>
      <c r="N27" s="321">
        <f>IFERROR($H$26/N26,$H$26)</f>
        <v>9</v>
      </c>
      <c r="O27" s="320"/>
      <c r="P27" s="321">
        <f>IFERROR($H$26/P26,$H$26)</f>
        <v>18</v>
      </c>
      <c r="Q27" s="320"/>
      <c r="R27" s="321">
        <f>IFERROR($H$26/R26,$H$26)</f>
        <v>15</v>
      </c>
      <c r="S27" s="320"/>
      <c r="T27" s="321">
        <f>IFERROR($H$26/T26,$H$26)</f>
        <v>15</v>
      </c>
      <c r="U27" s="320"/>
      <c r="V27" s="321">
        <f>IFERROR($H$26/V26,$H$26)</f>
        <v>15</v>
      </c>
      <c r="W27" s="320"/>
      <c r="X27" s="321">
        <f>IFERROR($H$26/X26,$H$26)</f>
        <v>15</v>
      </c>
      <c r="Y27" s="320"/>
      <c r="Z27" s="321">
        <f>IFERROR($H$26/Z26,$H$26)</f>
        <v>15</v>
      </c>
      <c r="AA27" s="320"/>
      <c r="AB27" s="321">
        <f>IFERROR($H$26/AB26,$H$26)</f>
        <v>15</v>
      </c>
      <c r="AC27" s="320"/>
      <c r="AD27" s="321">
        <f>IFERROR($H$26/AD26,$H$26)</f>
        <v>15</v>
      </c>
      <c r="AE27" s="320"/>
      <c r="AF27" s="321">
        <f>IFERROR($H$26/AF26,$H$26)</f>
        <v>15</v>
      </c>
      <c r="AG27" s="320"/>
      <c r="AH27" s="321">
        <f>IFERROR($H$26/AH26,$H$26)</f>
        <v>15</v>
      </c>
      <c r="AI27" s="320"/>
      <c r="AJ27" s="321">
        <f>IFERROR($H$26/AJ26,$H$26)</f>
        <v>15</v>
      </c>
      <c r="AK27" s="320"/>
      <c r="AL27" s="321">
        <f>IFERROR($H$26/AL26,$H$26)</f>
        <v>15</v>
      </c>
      <c r="AM27" s="320"/>
      <c r="AN27" s="321">
        <f>IFERROR($H$26/AN26,$H$26)</f>
        <v>15</v>
      </c>
      <c r="AO27" s="320"/>
      <c r="AP27" s="321">
        <f>IFERROR($H$26/AP26,$H$26)</f>
        <v>15</v>
      </c>
      <c r="AQ27" s="320"/>
      <c r="AR27" s="321">
        <f>IFERROR($H$26/AR26,$H$26)</f>
        <v>15</v>
      </c>
      <c r="AS27" s="320"/>
      <c r="AT27" s="321">
        <f>IFERROR($H$26/AT26,$H$26)</f>
        <v>15</v>
      </c>
      <c r="AU27" s="320"/>
      <c r="AV27" s="321">
        <f>IFERROR($H$26/AV26,$H$26)</f>
        <v>15</v>
      </c>
      <c r="AW27" s="320"/>
      <c r="AX27" s="321">
        <f>IFERROR($H$26/AX26,$H$26)</f>
        <v>15</v>
      </c>
      <c r="AY27" s="326"/>
    </row>
    <row r="28" spans="1:51" ht="15" hidden="1" customHeight="1" thickBot="1" x14ac:dyDescent="0.35">
      <c r="A28" s="250" t="s">
        <v>447</v>
      </c>
      <c r="B28" s="250"/>
      <c r="C28" s="330">
        <f>SUM(H28:AY28)</f>
        <v>12</v>
      </c>
      <c r="D28" s="328"/>
      <c r="E28" s="328" t="s">
        <v>448</v>
      </c>
      <c r="F28" s="328"/>
      <c r="G28" s="329"/>
      <c r="H28" s="319">
        <f>H29*H27</f>
        <v>0</v>
      </c>
      <c r="I28" s="320"/>
      <c r="J28" s="321">
        <f>J29*J27</f>
        <v>0</v>
      </c>
      <c r="K28" s="320"/>
      <c r="L28" s="321">
        <f>L29*L27</f>
        <v>12</v>
      </c>
      <c r="M28" s="320"/>
      <c r="N28" s="321">
        <f>N29*N27</f>
        <v>0</v>
      </c>
      <c r="O28" s="320"/>
      <c r="P28" s="321">
        <f>P29*P27</f>
        <v>0</v>
      </c>
      <c r="Q28" s="320"/>
      <c r="R28" s="321">
        <f>R29*R27</f>
        <v>0</v>
      </c>
      <c r="S28" s="320"/>
      <c r="T28" s="321">
        <f>T29*T27</f>
        <v>0</v>
      </c>
      <c r="U28" s="320"/>
      <c r="V28" s="321">
        <f>V29*V27</f>
        <v>0</v>
      </c>
      <c r="W28" s="320"/>
      <c r="X28" s="321">
        <f>X29*X27</f>
        <v>0</v>
      </c>
      <c r="Y28" s="320"/>
      <c r="Z28" s="321">
        <f>Z29*Z27</f>
        <v>0</v>
      </c>
      <c r="AA28" s="320"/>
      <c r="AB28" s="321">
        <f>AB29*AB27</f>
        <v>0</v>
      </c>
      <c r="AC28" s="320"/>
      <c r="AD28" s="321">
        <f>AD29*AD27</f>
        <v>0</v>
      </c>
      <c r="AE28" s="320"/>
      <c r="AF28" s="321">
        <f>AF29*AF27</f>
        <v>0</v>
      </c>
      <c r="AG28" s="320"/>
      <c r="AH28" s="321">
        <f>AH29*AH27</f>
        <v>0</v>
      </c>
      <c r="AI28" s="320"/>
      <c r="AJ28" s="321">
        <f>AJ29*AJ27</f>
        <v>0</v>
      </c>
      <c r="AK28" s="320"/>
      <c r="AL28" s="321">
        <f>AL29*AL27</f>
        <v>0</v>
      </c>
      <c r="AM28" s="320"/>
      <c r="AN28" s="321">
        <f>AN29*AN27</f>
        <v>0</v>
      </c>
      <c r="AO28" s="320"/>
      <c r="AP28" s="321">
        <f>AP29*AP27</f>
        <v>0</v>
      </c>
      <c r="AQ28" s="320"/>
      <c r="AR28" s="321">
        <f>AR29*AR27</f>
        <v>0</v>
      </c>
      <c r="AS28" s="320"/>
      <c r="AT28" s="321">
        <f>AT29*AT27</f>
        <v>0</v>
      </c>
      <c r="AU28" s="320"/>
      <c r="AV28" s="321">
        <f>AV29*AV27</f>
        <v>0</v>
      </c>
      <c r="AW28" s="320"/>
      <c r="AX28" s="321">
        <f>AX29*AX27</f>
        <v>0</v>
      </c>
      <c r="AY28" s="326"/>
    </row>
    <row r="29" spans="1:51" ht="15" customHeight="1" thickBot="1" x14ac:dyDescent="0.35">
      <c r="A29" s="328" t="s">
        <v>449</v>
      </c>
      <c r="B29" s="328"/>
      <c r="C29" s="328"/>
      <c r="D29" s="328"/>
      <c r="E29" s="328"/>
      <c r="F29" s="328"/>
      <c r="G29" s="329"/>
      <c r="H29" s="319">
        <f>SUMIF($M$34:$M$63,H25,$K$34:$L$63)</f>
        <v>0</v>
      </c>
      <c r="I29" s="320"/>
      <c r="J29" s="321">
        <f>SUMIF($M$34:$M$63,J25,$K$34:$L$63)</f>
        <v>0</v>
      </c>
      <c r="K29" s="320"/>
      <c r="L29" s="321">
        <f>SUMIF($M$34:$M$63,L25,$K$34:$L$63)</f>
        <v>4</v>
      </c>
      <c r="M29" s="320"/>
      <c r="N29" s="321">
        <f>SUMIF($M$34:$M$63,N25,$K$34:$L$63)</f>
        <v>0</v>
      </c>
      <c r="O29" s="320"/>
      <c r="P29" s="321">
        <f>SUMIF($M$34:$M$63,P25,$K$34:$L$63)</f>
        <v>0</v>
      </c>
      <c r="Q29" s="320"/>
      <c r="R29" s="321">
        <f>SUMIF($M$34:$M$63,R25,$K$34:$L$63)</f>
        <v>0</v>
      </c>
      <c r="S29" s="320"/>
      <c r="T29" s="321">
        <f>SUMIF($M$34:$M$63,T25,$K$34:$L$63)</f>
        <v>0</v>
      </c>
      <c r="U29" s="320"/>
      <c r="V29" s="321">
        <f>SUMIF($M$34:$M$63,V25,$K$34:$L$63)</f>
        <v>0</v>
      </c>
      <c r="W29" s="320"/>
      <c r="X29" s="321">
        <f>SUMIF($M$34:$M$63,X25,$K$34:$L$63)</f>
        <v>0</v>
      </c>
      <c r="Y29" s="320"/>
      <c r="Z29" s="321">
        <f>SUMIF($M$34:$M$63,Z25,$K$34:$L$63)</f>
        <v>0</v>
      </c>
      <c r="AA29" s="320"/>
      <c r="AB29" s="321">
        <f>SUMIF($M$34:$M$63,AB25,$K$34:$L$63)</f>
        <v>0</v>
      </c>
      <c r="AC29" s="320"/>
      <c r="AD29" s="321">
        <f>SUMIF($M$34:$M$63,AD25,$K$34:$L$63)</f>
        <v>0</v>
      </c>
      <c r="AE29" s="320"/>
      <c r="AF29" s="321">
        <f>SUMIF($M$34:$M$63,AF25,$K$34:$L$63)</f>
        <v>0</v>
      </c>
      <c r="AG29" s="320"/>
      <c r="AH29" s="321">
        <f>SUMIF($M$34:$M$63,AH25,$K$34:$L$63)</f>
        <v>0</v>
      </c>
      <c r="AI29" s="320"/>
      <c r="AJ29" s="321">
        <f>SUMIF($M$34:$M$63,AJ25,$K$34:$L$63)</f>
        <v>0</v>
      </c>
      <c r="AK29" s="320"/>
      <c r="AL29" s="321">
        <f>SUMIF($M$34:$M$63,AL25,$K$34:$L$63)</f>
        <v>0</v>
      </c>
      <c r="AM29" s="320"/>
      <c r="AN29" s="321">
        <f>SUMIF($M$34:$M$63,AN25,$K$34:$L$63)</f>
        <v>0</v>
      </c>
      <c r="AO29" s="320"/>
      <c r="AP29" s="321">
        <f>SUMIF($M$34:$M$63,AP25,$K$34:$L$63)</f>
        <v>0</v>
      </c>
      <c r="AQ29" s="320"/>
      <c r="AR29" s="321">
        <f>SUMIF($M$34:$M$63,AR25,$K$34:$L$63)</f>
        <v>0</v>
      </c>
      <c r="AS29" s="320"/>
      <c r="AT29" s="321">
        <f>SUMIF($M$34:$M$63,AT25,$K$34:$L$63)</f>
        <v>0</v>
      </c>
      <c r="AU29" s="320"/>
      <c r="AV29" s="321">
        <f>SUMIF($M$34:$M$63,AV25,$K$34:$L$63)</f>
        <v>0</v>
      </c>
      <c r="AW29" s="320"/>
      <c r="AX29" s="321">
        <f>SUMIF($M$34:$M$63,AX25,$K$34:$L$63)</f>
        <v>0</v>
      </c>
      <c r="AY29" s="326"/>
    </row>
    <row r="30" spans="1:51" ht="15" customHeight="1" thickBot="1" x14ac:dyDescent="0.35">
      <c r="A30" s="332" t="s">
        <v>5722</v>
      </c>
      <c r="B30" s="332"/>
      <c r="C30" s="332"/>
      <c r="D30" s="332"/>
      <c r="E30" s="332"/>
      <c r="F30" s="332"/>
      <c r="G30" s="332"/>
      <c r="H30" s="319">
        <f>H26-$C$28/H27</f>
        <v>3</v>
      </c>
      <c r="I30" s="320"/>
      <c r="J30" s="321">
        <f>J26-$C$28/J27</f>
        <v>2</v>
      </c>
      <c r="K30" s="320"/>
      <c r="L30" s="321">
        <f>L26-$C$28/L27</f>
        <v>1</v>
      </c>
      <c r="M30" s="320"/>
      <c r="N30" s="321">
        <f>N26-$C$28/N27</f>
        <v>0.33333333333333326</v>
      </c>
      <c r="O30" s="320"/>
      <c r="P30" s="321">
        <f>P26-$C$28/P27</f>
        <v>0.16666666666666663</v>
      </c>
      <c r="Q30" s="320"/>
      <c r="R30" s="321">
        <f>R26-$C$28/R27</f>
        <v>-0.8</v>
      </c>
      <c r="S30" s="320"/>
      <c r="T30" s="321">
        <f>T26-$C$28/T27</f>
        <v>-0.8</v>
      </c>
      <c r="U30" s="320"/>
      <c r="V30" s="321">
        <f>V26-$C$28/V27</f>
        <v>-0.8</v>
      </c>
      <c r="W30" s="320"/>
      <c r="X30" s="321">
        <f>X26-$C$28/X27</f>
        <v>-0.8</v>
      </c>
      <c r="Y30" s="320"/>
      <c r="Z30" s="321">
        <f>Z26-$C$28/Z27</f>
        <v>-0.8</v>
      </c>
      <c r="AA30" s="320"/>
      <c r="AB30" s="321">
        <f>AB26-$C$28/AB27</f>
        <v>-0.8</v>
      </c>
      <c r="AC30" s="320"/>
      <c r="AD30" s="321">
        <f>AD26-$C$28/AD27</f>
        <v>-0.8</v>
      </c>
      <c r="AE30" s="320"/>
      <c r="AF30" s="321">
        <f>AF26-$C$28/AF27</f>
        <v>-0.8</v>
      </c>
      <c r="AG30" s="320"/>
      <c r="AH30" s="321">
        <f>AH26-$C$28/AH27</f>
        <v>-0.8</v>
      </c>
      <c r="AI30" s="320"/>
      <c r="AJ30" s="321">
        <f>AJ26-$C$28/AJ27</f>
        <v>-0.8</v>
      </c>
      <c r="AK30" s="320"/>
      <c r="AL30" s="321">
        <f>AL26-$C$28/AL27</f>
        <v>-0.8</v>
      </c>
      <c r="AM30" s="320"/>
      <c r="AN30" s="321">
        <f>AN26-$C$28/AN27</f>
        <v>-0.8</v>
      </c>
      <c r="AO30" s="320"/>
      <c r="AP30" s="321">
        <f>AP26-$C$28/AP27</f>
        <v>-0.8</v>
      </c>
      <c r="AQ30" s="320"/>
      <c r="AR30" s="321">
        <f>AR26-$C$28/AR27</f>
        <v>-0.8</v>
      </c>
      <c r="AS30" s="320"/>
      <c r="AT30" s="321">
        <f>AT26-$C$28/AT27</f>
        <v>-0.8</v>
      </c>
      <c r="AU30" s="320"/>
      <c r="AV30" s="321">
        <f>AV26-$C$28/AV27</f>
        <v>-0.8</v>
      </c>
      <c r="AW30" s="320"/>
      <c r="AX30" s="321">
        <f>AX26-$C$28/AX27</f>
        <v>-0.8</v>
      </c>
      <c r="AY30" s="326"/>
    </row>
    <row r="31" spans="1:51" ht="15" customHeight="1" thickBot="1" x14ac:dyDescent="0.35"/>
    <row r="32" spans="1:51" ht="15" customHeight="1" thickBot="1" x14ac:dyDescent="0.35">
      <c r="A32" s="249" t="s">
        <v>423</v>
      </c>
      <c r="B32" s="250"/>
      <c r="C32" s="250"/>
      <c r="D32" s="250"/>
      <c r="E32" s="250"/>
      <c r="F32" s="250"/>
      <c r="G32" s="250"/>
      <c r="H32" s="250"/>
      <c r="I32" s="250"/>
      <c r="J32" s="250"/>
      <c r="K32" s="251" t="s">
        <v>424</v>
      </c>
      <c r="L32" s="252"/>
      <c r="M32" s="255" t="s">
        <v>22</v>
      </c>
      <c r="N32" s="250"/>
      <c r="O32" s="252"/>
      <c r="P32" s="226" t="s">
        <v>440</v>
      </c>
      <c r="Q32" s="227"/>
      <c r="R32" s="227"/>
      <c r="S32" s="227"/>
      <c r="T32" s="256"/>
      <c r="U32" s="257" t="s">
        <v>441</v>
      </c>
      <c r="V32" s="255"/>
      <c r="W32" s="255"/>
      <c r="X32" s="255"/>
      <c r="Y32" s="312"/>
      <c r="Z32" s="226" t="s">
        <v>442</v>
      </c>
      <c r="AA32" s="227"/>
      <c r="AB32" s="227"/>
      <c r="AC32" s="334"/>
      <c r="AF32" s="56"/>
      <c r="AG32" s="57"/>
      <c r="AH32" s="57"/>
      <c r="AI32" s="57"/>
      <c r="AJ32" s="57"/>
      <c r="AK32" s="57"/>
      <c r="AL32" s="57"/>
      <c r="AM32" s="57"/>
      <c r="AN32" s="57"/>
      <c r="AO32" s="57"/>
      <c r="AP32" s="57"/>
      <c r="AQ32" s="57"/>
      <c r="AR32" s="57"/>
      <c r="AS32" s="57"/>
      <c r="AT32" s="57"/>
      <c r="AU32" s="57"/>
      <c r="AV32" s="57"/>
      <c r="AW32" s="57"/>
      <c r="AX32" s="57"/>
      <c r="AY32" s="58"/>
    </row>
    <row r="33" spans="1:51" ht="15" hidden="1" customHeight="1" thickBot="1" x14ac:dyDescent="0.35">
      <c r="A33" s="231" t="s">
        <v>19</v>
      </c>
      <c r="B33" s="222"/>
      <c r="C33" s="222"/>
      <c r="D33" s="222"/>
      <c r="E33" s="222"/>
      <c r="F33" s="222"/>
      <c r="G33" s="222"/>
      <c r="H33" s="222"/>
      <c r="I33" s="222"/>
      <c r="J33" s="222"/>
      <c r="K33" s="11"/>
      <c r="L33" s="11"/>
      <c r="M33" s="54">
        <f>IFERROR(INDEX(EncounterMultiplier[],MATCH(SUM(K34:L115),EncounterMultiplier[Enemies],1),2),1)</f>
        <v>2</v>
      </c>
      <c r="N33" s="11"/>
      <c r="O33" s="11"/>
      <c r="P33" s="222"/>
      <c r="Q33" s="222"/>
      <c r="R33" s="222"/>
      <c r="S33" s="222"/>
      <c r="T33" s="222"/>
      <c r="U33" s="222"/>
      <c r="V33" s="222"/>
      <c r="W33" s="222"/>
      <c r="X33" s="222"/>
      <c r="Y33" s="222"/>
      <c r="Z33" s="11"/>
      <c r="AA33" s="11"/>
      <c r="AB33" s="11"/>
      <c r="AC33" s="55"/>
      <c r="AD33" s="35"/>
      <c r="AF33" s="59"/>
      <c r="AG33" s="60"/>
      <c r="AH33" s="60"/>
      <c r="AI33" s="60"/>
      <c r="AJ33" s="60"/>
      <c r="AK33" s="60"/>
      <c r="AL33" s="60"/>
      <c r="AM33" s="60"/>
      <c r="AN33" s="60"/>
      <c r="AO33" s="60"/>
      <c r="AP33" s="60"/>
      <c r="AQ33" s="60"/>
      <c r="AR33" s="60"/>
      <c r="AS33" s="60"/>
      <c r="AT33" s="60"/>
      <c r="AU33" s="60"/>
      <c r="AV33" s="60"/>
      <c r="AW33" s="60"/>
      <c r="AX33" s="60"/>
      <c r="AY33" s="61"/>
    </row>
    <row r="34" spans="1:51" ht="15" customHeight="1" thickBot="1" x14ac:dyDescent="0.35">
      <c r="A34" s="241" t="s">
        <v>5736</v>
      </c>
      <c r="B34" s="242"/>
      <c r="C34" s="242"/>
      <c r="D34" s="242"/>
      <c r="E34" s="242"/>
      <c r="F34" s="242"/>
      <c r="G34" s="242"/>
      <c r="H34" s="242"/>
      <c r="I34" s="242"/>
      <c r="J34" s="242"/>
      <c r="K34" s="239">
        <v>4</v>
      </c>
      <c r="L34" s="240"/>
      <c r="M34" s="253" t="str">
        <f>IFERROR(VLOOKUP(A34,Creatures[],5,FALSE),"-")</f>
        <v>1/2</v>
      </c>
      <c r="N34" s="254"/>
      <c r="O34" s="254"/>
      <c r="P34" s="313">
        <f>IFERROR(VLOOKUP(M34,CREXP[],2,FALSE),"-")</f>
        <v>100</v>
      </c>
      <c r="Q34" s="314"/>
      <c r="R34" s="314"/>
      <c r="S34" s="314"/>
      <c r="T34" s="315"/>
      <c r="U34" s="313">
        <f>IFERROR(P34*K34,"-")</f>
        <v>400</v>
      </c>
      <c r="V34" s="314"/>
      <c r="W34" s="314"/>
      <c r="X34" s="314"/>
      <c r="Y34" s="315"/>
      <c r="Z34" s="335">
        <f t="shared" ref="Z34:Z63" si="1">IFERROR(U34/SUM($U$34:$Y$63),"-")</f>
        <v>1</v>
      </c>
      <c r="AA34" s="336"/>
      <c r="AB34" s="336"/>
      <c r="AC34" s="337"/>
      <c r="AD34" s="35"/>
      <c r="AF34" s="62"/>
      <c r="AG34" s="63"/>
      <c r="AH34" s="63"/>
      <c r="AI34" s="63"/>
      <c r="AJ34" s="63"/>
      <c r="AK34" s="63"/>
      <c r="AL34" s="63"/>
      <c r="AM34" s="63"/>
      <c r="AN34" s="63"/>
      <c r="AO34" s="63"/>
      <c r="AP34" s="63"/>
      <c r="AQ34" s="63"/>
      <c r="AR34" s="63"/>
      <c r="AS34" s="63"/>
      <c r="AT34" s="63"/>
      <c r="AU34" s="63"/>
      <c r="AV34" s="63"/>
      <c r="AW34" s="63"/>
      <c r="AX34" s="63"/>
      <c r="AY34" s="64"/>
    </row>
    <row r="35" spans="1:51" ht="15" customHeight="1" x14ac:dyDescent="0.3">
      <c r="A35" s="233"/>
      <c r="B35" s="234"/>
      <c r="C35" s="234"/>
      <c r="D35" s="234"/>
      <c r="E35" s="234"/>
      <c r="F35" s="234"/>
      <c r="G35" s="234"/>
      <c r="H35" s="234"/>
      <c r="I35" s="234"/>
      <c r="J35" s="234"/>
      <c r="K35" s="235"/>
      <c r="L35" s="236"/>
      <c r="M35" s="237" t="str">
        <f>IFERROR(VLOOKUP(A35,Creatures[],5,FALSE),"-")</f>
        <v>-</v>
      </c>
      <c r="N35" s="238"/>
      <c r="O35" s="238"/>
      <c r="P35" s="306" t="str">
        <f>IFERROR(VLOOKUP(M35,CREXP[],2,FALSE),"-")</f>
        <v>-</v>
      </c>
      <c r="Q35" s="307"/>
      <c r="R35" s="307"/>
      <c r="S35" s="307"/>
      <c r="T35" s="308"/>
      <c r="U35" s="306" t="str">
        <f>IFERROR(P35*K35,"-")</f>
        <v>-</v>
      </c>
      <c r="V35" s="307"/>
      <c r="W35" s="307"/>
      <c r="X35" s="307"/>
      <c r="Y35" s="308"/>
      <c r="Z35" s="331" t="str">
        <f t="shared" si="1"/>
        <v>-</v>
      </c>
      <c r="AA35" s="217"/>
      <c r="AB35" s="217"/>
      <c r="AC35" s="218"/>
      <c r="AD35" s="35"/>
    </row>
    <row r="36" spans="1:51" ht="15" customHeight="1" x14ac:dyDescent="0.3">
      <c r="A36" s="233"/>
      <c r="B36" s="234"/>
      <c r="C36" s="234"/>
      <c r="D36" s="234"/>
      <c r="E36" s="234"/>
      <c r="F36" s="234"/>
      <c r="G36" s="234"/>
      <c r="H36" s="234"/>
      <c r="I36" s="234"/>
      <c r="J36" s="234"/>
      <c r="K36" s="235"/>
      <c r="L36" s="236"/>
      <c r="M36" s="237" t="str">
        <f>IFERROR(VLOOKUP(A36,Creatures[],5,FALSE),"-")</f>
        <v>-</v>
      </c>
      <c r="N36" s="238"/>
      <c r="O36" s="238"/>
      <c r="P36" s="306" t="str">
        <f>IFERROR(VLOOKUP(M36,CREXP[],2,FALSE),"-")</f>
        <v>-</v>
      </c>
      <c r="Q36" s="307"/>
      <c r="R36" s="307"/>
      <c r="S36" s="307"/>
      <c r="T36" s="308"/>
      <c r="U36" s="306" t="str">
        <f t="shared" ref="U36:U63" si="2">IFERROR(P36*K36,"-")</f>
        <v>-</v>
      </c>
      <c r="V36" s="307"/>
      <c r="W36" s="307"/>
      <c r="X36" s="307"/>
      <c r="Y36" s="308"/>
      <c r="Z36" s="331" t="str">
        <f t="shared" si="1"/>
        <v>-</v>
      </c>
      <c r="AA36" s="217"/>
      <c r="AB36" s="217"/>
      <c r="AC36" s="218"/>
      <c r="AD36" s="35"/>
    </row>
    <row r="37" spans="1:51" ht="15" customHeight="1" x14ac:dyDescent="0.3">
      <c r="A37" s="233"/>
      <c r="B37" s="234"/>
      <c r="C37" s="234"/>
      <c r="D37" s="234"/>
      <c r="E37" s="234"/>
      <c r="F37" s="234"/>
      <c r="G37" s="234"/>
      <c r="H37" s="234"/>
      <c r="I37" s="234"/>
      <c r="J37" s="234"/>
      <c r="K37" s="235"/>
      <c r="L37" s="236"/>
      <c r="M37" s="237" t="str">
        <f>IFERROR(VLOOKUP(A37,Creatures[],5,FALSE),"-")</f>
        <v>-</v>
      </c>
      <c r="N37" s="238"/>
      <c r="O37" s="238"/>
      <c r="P37" s="306" t="str">
        <f>IFERROR(VLOOKUP(M37,CREXP[],2,FALSE),"-")</f>
        <v>-</v>
      </c>
      <c r="Q37" s="307"/>
      <c r="R37" s="307"/>
      <c r="S37" s="307"/>
      <c r="T37" s="308"/>
      <c r="U37" s="306" t="str">
        <f t="shared" si="2"/>
        <v>-</v>
      </c>
      <c r="V37" s="307"/>
      <c r="W37" s="307"/>
      <c r="X37" s="307"/>
      <c r="Y37" s="308"/>
      <c r="Z37" s="331" t="str">
        <f t="shared" si="1"/>
        <v>-</v>
      </c>
      <c r="AA37" s="217"/>
      <c r="AB37" s="217"/>
      <c r="AC37" s="218"/>
      <c r="AD37" s="35"/>
    </row>
    <row r="38" spans="1:51" ht="15" customHeight="1" x14ac:dyDescent="0.3">
      <c r="A38" s="233"/>
      <c r="B38" s="234"/>
      <c r="C38" s="234"/>
      <c r="D38" s="234"/>
      <c r="E38" s="234"/>
      <c r="F38" s="234"/>
      <c r="G38" s="234"/>
      <c r="H38" s="234"/>
      <c r="I38" s="234"/>
      <c r="J38" s="234"/>
      <c r="K38" s="235"/>
      <c r="L38" s="236"/>
      <c r="M38" s="237" t="str">
        <f>IFERROR(VLOOKUP(A38,Creatures[],5,FALSE),"-")</f>
        <v>-</v>
      </c>
      <c r="N38" s="238"/>
      <c r="O38" s="238"/>
      <c r="P38" s="306" t="str">
        <f>IFERROR(VLOOKUP(M38,CREXP[],2,FALSE),"-")</f>
        <v>-</v>
      </c>
      <c r="Q38" s="307"/>
      <c r="R38" s="307"/>
      <c r="S38" s="307"/>
      <c r="T38" s="308"/>
      <c r="U38" s="306" t="str">
        <f>IFERROR(P38*K38,"-")</f>
        <v>-</v>
      </c>
      <c r="V38" s="307"/>
      <c r="W38" s="307"/>
      <c r="X38" s="307"/>
      <c r="Y38" s="308"/>
      <c r="Z38" s="331" t="str">
        <f t="shared" si="1"/>
        <v>-</v>
      </c>
      <c r="AA38" s="217"/>
      <c r="AB38" s="217"/>
      <c r="AC38" s="218"/>
      <c r="AD38" s="35"/>
    </row>
    <row r="39" spans="1:51" ht="15" customHeight="1" x14ac:dyDescent="0.3">
      <c r="A39" s="233"/>
      <c r="B39" s="234"/>
      <c r="C39" s="234"/>
      <c r="D39" s="234"/>
      <c r="E39" s="234"/>
      <c r="F39" s="234"/>
      <c r="G39" s="234"/>
      <c r="H39" s="234"/>
      <c r="I39" s="234"/>
      <c r="J39" s="234"/>
      <c r="K39" s="235"/>
      <c r="L39" s="236"/>
      <c r="M39" s="237" t="str">
        <f>IFERROR(VLOOKUP(A39,Creatures[],5,FALSE),"-")</f>
        <v>-</v>
      </c>
      <c r="N39" s="238"/>
      <c r="O39" s="238"/>
      <c r="P39" s="306" t="str">
        <f>IFERROR(VLOOKUP(M39,CREXP[],2,FALSE),"-")</f>
        <v>-</v>
      </c>
      <c r="Q39" s="307"/>
      <c r="R39" s="307"/>
      <c r="S39" s="307"/>
      <c r="T39" s="308"/>
      <c r="U39" s="306" t="str">
        <f t="shared" si="2"/>
        <v>-</v>
      </c>
      <c r="V39" s="307"/>
      <c r="W39" s="307"/>
      <c r="X39" s="307"/>
      <c r="Y39" s="308"/>
      <c r="Z39" s="331" t="str">
        <f t="shared" si="1"/>
        <v>-</v>
      </c>
      <c r="AA39" s="217"/>
      <c r="AB39" s="217"/>
      <c r="AC39" s="218"/>
      <c r="AD39" s="35"/>
    </row>
    <row r="40" spans="1:51" ht="15" customHeight="1" x14ac:dyDescent="0.3">
      <c r="A40" s="233"/>
      <c r="B40" s="234"/>
      <c r="C40" s="234"/>
      <c r="D40" s="234"/>
      <c r="E40" s="234"/>
      <c r="F40" s="234"/>
      <c r="G40" s="234"/>
      <c r="H40" s="234"/>
      <c r="I40" s="234"/>
      <c r="J40" s="234"/>
      <c r="K40" s="235"/>
      <c r="L40" s="236"/>
      <c r="M40" s="237" t="str">
        <f>IFERROR(VLOOKUP(A40,Creatures[],5,FALSE),"-")</f>
        <v>-</v>
      </c>
      <c r="N40" s="238"/>
      <c r="O40" s="238"/>
      <c r="P40" s="306" t="str">
        <f>IFERROR(VLOOKUP(M40,CREXP[],2,FALSE),"-")</f>
        <v>-</v>
      </c>
      <c r="Q40" s="307"/>
      <c r="R40" s="307"/>
      <c r="S40" s="307"/>
      <c r="T40" s="308"/>
      <c r="U40" s="306" t="str">
        <f t="shared" si="2"/>
        <v>-</v>
      </c>
      <c r="V40" s="307"/>
      <c r="W40" s="307"/>
      <c r="X40" s="307"/>
      <c r="Y40" s="308"/>
      <c r="Z40" s="331" t="str">
        <f t="shared" si="1"/>
        <v>-</v>
      </c>
      <c r="AA40" s="217"/>
      <c r="AB40" s="217"/>
      <c r="AC40" s="218"/>
      <c r="AD40" s="35"/>
    </row>
    <row r="41" spans="1:51" ht="15" customHeight="1" x14ac:dyDescent="0.3">
      <c r="A41" s="233"/>
      <c r="B41" s="234"/>
      <c r="C41" s="234"/>
      <c r="D41" s="234"/>
      <c r="E41" s="234"/>
      <c r="F41" s="234"/>
      <c r="G41" s="234"/>
      <c r="H41" s="234"/>
      <c r="I41" s="234"/>
      <c r="J41" s="234"/>
      <c r="K41" s="235"/>
      <c r="L41" s="236"/>
      <c r="M41" s="237" t="str">
        <f>IFERROR(VLOOKUP(A41,Creatures[],5,FALSE),"-")</f>
        <v>-</v>
      </c>
      <c r="N41" s="238"/>
      <c r="O41" s="238"/>
      <c r="P41" s="306" t="str">
        <f>IFERROR(VLOOKUP(M41,CREXP[],2,FALSE),"-")</f>
        <v>-</v>
      </c>
      <c r="Q41" s="307"/>
      <c r="R41" s="307"/>
      <c r="S41" s="307"/>
      <c r="T41" s="308"/>
      <c r="U41" s="306" t="str">
        <f t="shared" si="2"/>
        <v>-</v>
      </c>
      <c r="V41" s="307"/>
      <c r="W41" s="307"/>
      <c r="X41" s="307"/>
      <c r="Y41" s="308"/>
      <c r="Z41" s="331" t="str">
        <f t="shared" si="1"/>
        <v>-</v>
      </c>
      <c r="AA41" s="217"/>
      <c r="AB41" s="217"/>
      <c r="AC41" s="218"/>
      <c r="AD41" s="35"/>
    </row>
    <row r="42" spans="1:51" ht="15" customHeight="1" x14ac:dyDescent="0.3">
      <c r="A42" s="233"/>
      <c r="B42" s="234"/>
      <c r="C42" s="234"/>
      <c r="D42" s="234"/>
      <c r="E42" s="234"/>
      <c r="F42" s="234"/>
      <c r="G42" s="234"/>
      <c r="H42" s="234"/>
      <c r="I42" s="234"/>
      <c r="J42" s="234"/>
      <c r="K42" s="235"/>
      <c r="L42" s="236"/>
      <c r="M42" s="237" t="str">
        <f>IFERROR(VLOOKUP(A42,Creatures[],5,FALSE),"-")</f>
        <v>-</v>
      </c>
      <c r="N42" s="238"/>
      <c r="O42" s="238"/>
      <c r="P42" s="306" t="str">
        <f>IFERROR(VLOOKUP(M42,CREXP[],2,FALSE),"-")</f>
        <v>-</v>
      </c>
      <c r="Q42" s="307"/>
      <c r="R42" s="307"/>
      <c r="S42" s="307"/>
      <c r="T42" s="308"/>
      <c r="U42" s="306" t="str">
        <f t="shared" si="2"/>
        <v>-</v>
      </c>
      <c r="V42" s="307"/>
      <c r="W42" s="307"/>
      <c r="X42" s="307"/>
      <c r="Y42" s="308"/>
      <c r="Z42" s="331" t="str">
        <f t="shared" si="1"/>
        <v>-</v>
      </c>
      <c r="AA42" s="217"/>
      <c r="AB42" s="217"/>
      <c r="AC42" s="218"/>
      <c r="AD42" s="35"/>
    </row>
    <row r="43" spans="1:51" ht="15" customHeight="1" x14ac:dyDescent="0.3">
      <c r="A43" s="233"/>
      <c r="B43" s="234"/>
      <c r="C43" s="234"/>
      <c r="D43" s="234"/>
      <c r="E43" s="234"/>
      <c r="F43" s="234"/>
      <c r="G43" s="234"/>
      <c r="H43" s="234"/>
      <c r="I43" s="234"/>
      <c r="J43" s="234"/>
      <c r="K43" s="235"/>
      <c r="L43" s="236"/>
      <c r="M43" s="237" t="str">
        <f>IFERROR(VLOOKUP(A43,Creatures[],5,FALSE),"-")</f>
        <v>-</v>
      </c>
      <c r="N43" s="238"/>
      <c r="O43" s="238"/>
      <c r="P43" s="306" t="str">
        <f>IFERROR(VLOOKUP(M43,CREXP[],2,FALSE),"-")</f>
        <v>-</v>
      </c>
      <c r="Q43" s="307"/>
      <c r="R43" s="307"/>
      <c r="S43" s="307"/>
      <c r="T43" s="308"/>
      <c r="U43" s="306" t="str">
        <f t="shared" si="2"/>
        <v>-</v>
      </c>
      <c r="V43" s="307"/>
      <c r="W43" s="307"/>
      <c r="X43" s="307"/>
      <c r="Y43" s="308"/>
      <c r="Z43" s="331" t="str">
        <f t="shared" si="1"/>
        <v>-</v>
      </c>
      <c r="AA43" s="217"/>
      <c r="AB43" s="217"/>
      <c r="AC43" s="218"/>
      <c r="AD43" s="35"/>
    </row>
    <row r="44" spans="1:51" ht="15" customHeight="1" x14ac:dyDescent="0.3">
      <c r="A44" s="233"/>
      <c r="B44" s="234"/>
      <c r="C44" s="234"/>
      <c r="D44" s="234"/>
      <c r="E44" s="234"/>
      <c r="F44" s="234"/>
      <c r="G44" s="234"/>
      <c r="H44" s="234"/>
      <c r="I44" s="234"/>
      <c r="J44" s="234"/>
      <c r="K44" s="235"/>
      <c r="L44" s="236"/>
      <c r="M44" s="237" t="str">
        <f>IFERROR(VLOOKUP(A44,Creatures[],5,FALSE),"-")</f>
        <v>-</v>
      </c>
      <c r="N44" s="238"/>
      <c r="O44" s="238"/>
      <c r="P44" s="306" t="str">
        <f>IFERROR(VLOOKUP(M44,CREXP[],2,FALSE),"-")</f>
        <v>-</v>
      </c>
      <c r="Q44" s="307"/>
      <c r="R44" s="307"/>
      <c r="S44" s="307"/>
      <c r="T44" s="308"/>
      <c r="U44" s="306" t="str">
        <f t="shared" si="2"/>
        <v>-</v>
      </c>
      <c r="V44" s="307"/>
      <c r="W44" s="307"/>
      <c r="X44" s="307"/>
      <c r="Y44" s="308"/>
      <c r="Z44" s="331" t="str">
        <f t="shared" si="1"/>
        <v>-</v>
      </c>
      <c r="AA44" s="217"/>
      <c r="AB44" s="217"/>
      <c r="AC44" s="218"/>
      <c r="AD44" s="35"/>
    </row>
    <row r="45" spans="1:51" ht="15" customHeight="1" x14ac:dyDescent="0.3">
      <c r="A45" s="233"/>
      <c r="B45" s="234"/>
      <c r="C45" s="234"/>
      <c r="D45" s="234"/>
      <c r="E45" s="234"/>
      <c r="F45" s="234"/>
      <c r="G45" s="234"/>
      <c r="H45" s="234"/>
      <c r="I45" s="234"/>
      <c r="J45" s="234"/>
      <c r="K45" s="235"/>
      <c r="L45" s="236"/>
      <c r="M45" s="237" t="str">
        <f>IFERROR(VLOOKUP(A45,Creatures[],5,FALSE),"-")</f>
        <v>-</v>
      </c>
      <c r="N45" s="238"/>
      <c r="O45" s="238"/>
      <c r="P45" s="306" t="str">
        <f>IFERROR(VLOOKUP(M45,CREXP[],2,FALSE),"-")</f>
        <v>-</v>
      </c>
      <c r="Q45" s="307"/>
      <c r="R45" s="307"/>
      <c r="S45" s="307"/>
      <c r="T45" s="308"/>
      <c r="U45" s="306" t="str">
        <f t="shared" si="2"/>
        <v>-</v>
      </c>
      <c r="V45" s="307"/>
      <c r="W45" s="307"/>
      <c r="X45" s="307"/>
      <c r="Y45" s="308"/>
      <c r="Z45" s="331" t="str">
        <f t="shared" si="1"/>
        <v>-</v>
      </c>
      <c r="AA45" s="217"/>
      <c r="AB45" s="217"/>
      <c r="AC45" s="218"/>
      <c r="AD45" s="35"/>
    </row>
    <row r="46" spans="1:51" ht="15" customHeight="1" x14ac:dyDescent="0.3">
      <c r="A46" s="233"/>
      <c r="B46" s="234"/>
      <c r="C46" s="234"/>
      <c r="D46" s="234"/>
      <c r="E46" s="234"/>
      <c r="F46" s="234"/>
      <c r="G46" s="234"/>
      <c r="H46" s="234"/>
      <c r="I46" s="234"/>
      <c r="J46" s="234"/>
      <c r="K46" s="235"/>
      <c r="L46" s="236"/>
      <c r="M46" s="237" t="str">
        <f>IFERROR(VLOOKUP(A46,Creatures[],5,FALSE),"-")</f>
        <v>-</v>
      </c>
      <c r="N46" s="238"/>
      <c r="O46" s="238"/>
      <c r="P46" s="306" t="str">
        <f>IFERROR(VLOOKUP(M46,CREXP[],2,FALSE),"-")</f>
        <v>-</v>
      </c>
      <c r="Q46" s="307"/>
      <c r="R46" s="307"/>
      <c r="S46" s="307"/>
      <c r="T46" s="308"/>
      <c r="U46" s="306" t="str">
        <f t="shared" si="2"/>
        <v>-</v>
      </c>
      <c r="V46" s="307"/>
      <c r="W46" s="307"/>
      <c r="X46" s="307"/>
      <c r="Y46" s="308"/>
      <c r="Z46" s="331" t="str">
        <f t="shared" si="1"/>
        <v>-</v>
      </c>
      <c r="AA46" s="217"/>
      <c r="AB46" s="217"/>
      <c r="AC46" s="218"/>
      <c r="AD46" s="35"/>
    </row>
    <row r="47" spans="1:51" ht="15" customHeight="1" x14ac:dyDescent="0.3">
      <c r="A47" s="233"/>
      <c r="B47" s="234"/>
      <c r="C47" s="234"/>
      <c r="D47" s="234"/>
      <c r="E47" s="234"/>
      <c r="F47" s="234"/>
      <c r="G47" s="234"/>
      <c r="H47" s="234"/>
      <c r="I47" s="234"/>
      <c r="J47" s="234"/>
      <c r="K47" s="235"/>
      <c r="L47" s="236"/>
      <c r="M47" s="237" t="str">
        <f>IFERROR(VLOOKUP(A47,Creatures[],5,FALSE),"-")</f>
        <v>-</v>
      </c>
      <c r="N47" s="238"/>
      <c r="O47" s="238"/>
      <c r="P47" s="306" t="str">
        <f>IFERROR(VLOOKUP(M47,CREXP[],2,FALSE),"-")</f>
        <v>-</v>
      </c>
      <c r="Q47" s="307"/>
      <c r="R47" s="307"/>
      <c r="S47" s="307"/>
      <c r="T47" s="308"/>
      <c r="U47" s="306" t="str">
        <f t="shared" si="2"/>
        <v>-</v>
      </c>
      <c r="V47" s="307"/>
      <c r="W47" s="307"/>
      <c r="X47" s="307"/>
      <c r="Y47" s="308"/>
      <c r="Z47" s="331" t="str">
        <f t="shared" si="1"/>
        <v>-</v>
      </c>
      <c r="AA47" s="217"/>
      <c r="AB47" s="217"/>
      <c r="AC47" s="218"/>
      <c r="AD47" s="35"/>
    </row>
    <row r="48" spans="1:51" ht="15" customHeight="1" x14ac:dyDescent="0.3">
      <c r="A48" s="233"/>
      <c r="B48" s="234"/>
      <c r="C48" s="234"/>
      <c r="D48" s="234"/>
      <c r="E48" s="234"/>
      <c r="F48" s="234"/>
      <c r="G48" s="234"/>
      <c r="H48" s="234"/>
      <c r="I48" s="234"/>
      <c r="J48" s="234"/>
      <c r="K48" s="235"/>
      <c r="L48" s="236"/>
      <c r="M48" s="237" t="str">
        <f>IFERROR(VLOOKUP(A48,Creatures[],5,FALSE),"-")</f>
        <v>-</v>
      </c>
      <c r="N48" s="238"/>
      <c r="O48" s="238"/>
      <c r="P48" s="306" t="str">
        <f>IFERROR(VLOOKUP(M48,CREXP[],2,FALSE),"-")</f>
        <v>-</v>
      </c>
      <c r="Q48" s="307"/>
      <c r="R48" s="307"/>
      <c r="S48" s="307"/>
      <c r="T48" s="308"/>
      <c r="U48" s="306" t="str">
        <f t="shared" si="2"/>
        <v>-</v>
      </c>
      <c r="V48" s="307"/>
      <c r="W48" s="307"/>
      <c r="X48" s="307"/>
      <c r="Y48" s="308"/>
      <c r="Z48" s="331" t="str">
        <f t="shared" si="1"/>
        <v>-</v>
      </c>
      <c r="AA48" s="217"/>
      <c r="AB48" s="217"/>
      <c r="AC48" s="218"/>
      <c r="AD48" s="35"/>
    </row>
    <row r="49" spans="1:32" ht="15" customHeight="1" x14ac:dyDescent="0.3">
      <c r="A49" s="233"/>
      <c r="B49" s="234"/>
      <c r="C49" s="234"/>
      <c r="D49" s="234"/>
      <c r="E49" s="234"/>
      <c r="F49" s="234"/>
      <c r="G49" s="234"/>
      <c r="H49" s="234"/>
      <c r="I49" s="234"/>
      <c r="J49" s="234"/>
      <c r="K49" s="235"/>
      <c r="L49" s="236"/>
      <c r="M49" s="237" t="str">
        <f>IFERROR(VLOOKUP(A49,Creatures[],5,FALSE),"-")</f>
        <v>-</v>
      </c>
      <c r="N49" s="238"/>
      <c r="O49" s="238"/>
      <c r="P49" s="306" t="str">
        <f>IFERROR(VLOOKUP(M49,CREXP[],2,FALSE),"-")</f>
        <v>-</v>
      </c>
      <c r="Q49" s="307"/>
      <c r="R49" s="307"/>
      <c r="S49" s="307"/>
      <c r="T49" s="308"/>
      <c r="U49" s="306" t="str">
        <f t="shared" si="2"/>
        <v>-</v>
      </c>
      <c r="V49" s="307"/>
      <c r="W49" s="307"/>
      <c r="X49" s="307"/>
      <c r="Y49" s="308"/>
      <c r="Z49" s="331" t="str">
        <f t="shared" si="1"/>
        <v>-</v>
      </c>
      <c r="AA49" s="217"/>
      <c r="AB49" s="217"/>
      <c r="AC49" s="218"/>
      <c r="AD49" s="35"/>
    </row>
    <row r="50" spans="1:32" ht="15" customHeight="1" x14ac:dyDescent="0.3">
      <c r="A50" s="233"/>
      <c r="B50" s="234"/>
      <c r="C50" s="234"/>
      <c r="D50" s="234"/>
      <c r="E50" s="234"/>
      <c r="F50" s="234"/>
      <c r="G50" s="234"/>
      <c r="H50" s="234"/>
      <c r="I50" s="234"/>
      <c r="J50" s="234"/>
      <c r="K50" s="235"/>
      <c r="L50" s="236"/>
      <c r="M50" s="237" t="str">
        <f>IFERROR(VLOOKUP(A50,Creatures[],5,FALSE),"-")</f>
        <v>-</v>
      </c>
      <c r="N50" s="238"/>
      <c r="O50" s="238"/>
      <c r="P50" s="306" t="str">
        <f>IFERROR(VLOOKUP(M50,CREXP[],2,FALSE),"-")</f>
        <v>-</v>
      </c>
      <c r="Q50" s="307"/>
      <c r="R50" s="307"/>
      <c r="S50" s="307"/>
      <c r="T50" s="308"/>
      <c r="U50" s="306" t="str">
        <f>IFERROR(P50*K50,"-")</f>
        <v>-</v>
      </c>
      <c r="V50" s="307"/>
      <c r="W50" s="307"/>
      <c r="X50" s="307"/>
      <c r="Y50" s="308"/>
      <c r="Z50" s="331" t="str">
        <f t="shared" si="1"/>
        <v>-</v>
      </c>
      <c r="AA50" s="217"/>
      <c r="AB50" s="217"/>
      <c r="AC50" s="218"/>
      <c r="AD50" s="35"/>
    </row>
    <row r="51" spans="1:32" ht="15" customHeight="1" x14ac:dyDescent="0.3">
      <c r="A51" s="233"/>
      <c r="B51" s="234"/>
      <c r="C51" s="234"/>
      <c r="D51" s="234"/>
      <c r="E51" s="234"/>
      <c r="F51" s="234"/>
      <c r="G51" s="234"/>
      <c r="H51" s="234"/>
      <c r="I51" s="234"/>
      <c r="J51" s="234"/>
      <c r="K51" s="235"/>
      <c r="L51" s="236"/>
      <c r="M51" s="237" t="str">
        <f>IFERROR(VLOOKUP(A51,Creatures[],5,FALSE),"-")</f>
        <v>-</v>
      </c>
      <c r="N51" s="238"/>
      <c r="O51" s="238"/>
      <c r="P51" s="306" t="str">
        <f>IFERROR(VLOOKUP(M51,CREXP[],2,FALSE),"-")</f>
        <v>-</v>
      </c>
      <c r="Q51" s="307"/>
      <c r="R51" s="307"/>
      <c r="S51" s="307"/>
      <c r="T51" s="308"/>
      <c r="U51" s="306" t="str">
        <f t="shared" si="2"/>
        <v>-</v>
      </c>
      <c r="V51" s="307"/>
      <c r="W51" s="307"/>
      <c r="X51" s="307"/>
      <c r="Y51" s="308"/>
      <c r="Z51" s="331" t="str">
        <f t="shared" si="1"/>
        <v>-</v>
      </c>
      <c r="AA51" s="217"/>
      <c r="AB51" s="217"/>
      <c r="AC51" s="218"/>
      <c r="AD51" s="35"/>
    </row>
    <row r="52" spans="1:32" ht="15" customHeight="1" x14ac:dyDescent="0.3">
      <c r="A52" s="233"/>
      <c r="B52" s="234"/>
      <c r="C52" s="234"/>
      <c r="D52" s="234"/>
      <c r="E52" s="234"/>
      <c r="F52" s="234"/>
      <c r="G52" s="234"/>
      <c r="H52" s="234"/>
      <c r="I52" s="234"/>
      <c r="J52" s="234"/>
      <c r="K52" s="235"/>
      <c r="L52" s="236"/>
      <c r="M52" s="237" t="str">
        <f>IFERROR(VLOOKUP(A52,Creatures[],5,FALSE),"-")</f>
        <v>-</v>
      </c>
      <c r="N52" s="238"/>
      <c r="O52" s="238"/>
      <c r="P52" s="306" t="str">
        <f>IFERROR(VLOOKUP(M52,CREXP[],2,FALSE),"-")</f>
        <v>-</v>
      </c>
      <c r="Q52" s="307"/>
      <c r="R52" s="307"/>
      <c r="S52" s="307"/>
      <c r="T52" s="308"/>
      <c r="U52" s="306" t="str">
        <f t="shared" si="2"/>
        <v>-</v>
      </c>
      <c r="V52" s="307"/>
      <c r="W52" s="307"/>
      <c r="X52" s="307"/>
      <c r="Y52" s="308"/>
      <c r="Z52" s="331" t="str">
        <f t="shared" si="1"/>
        <v>-</v>
      </c>
      <c r="AA52" s="217"/>
      <c r="AB52" s="217"/>
      <c r="AC52" s="218"/>
      <c r="AD52" s="35"/>
    </row>
    <row r="53" spans="1:32" ht="15" customHeight="1" x14ac:dyDescent="0.3">
      <c r="A53" s="233"/>
      <c r="B53" s="234"/>
      <c r="C53" s="234"/>
      <c r="D53" s="234"/>
      <c r="E53" s="234"/>
      <c r="F53" s="234"/>
      <c r="G53" s="234"/>
      <c r="H53" s="234"/>
      <c r="I53" s="234"/>
      <c r="J53" s="234"/>
      <c r="K53" s="235"/>
      <c r="L53" s="236"/>
      <c r="M53" s="237" t="str">
        <f>IFERROR(VLOOKUP(A53,Creatures[],5,FALSE),"-")</f>
        <v>-</v>
      </c>
      <c r="N53" s="238"/>
      <c r="O53" s="238"/>
      <c r="P53" s="306" t="str">
        <f>IFERROR(VLOOKUP(M53,CREXP[],2,FALSE),"-")</f>
        <v>-</v>
      </c>
      <c r="Q53" s="307"/>
      <c r="R53" s="307"/>
      <c r="S53" s="307"/>
      <c r="T53" s="308"/>
      <c r="U53" s="306" t="str">
        <f t="shared" si="2"/>
        <v>-</v>
      </c>
      <c r="V53" s="307"/>
      <c r="W53" s="307"/>
      <c r="X53" s="307"/>
      <c r="Y53" s="308"/>
      <c r="Z53" s="331" t="str">
        <f t="shared" si="1"/>
        <v>-</v>
      </c>
      <c r="AA53" s="217"/>
      <c r="AB53" s="217"/>
      <c r="AC53" s="218"/>
      <c r="AD53" s="35"/>
    </row>
    <row r="54" spans="1:32" ht="15" customHeight="1" x14ac:dyDescent="0.3">
      <c r="A54" s="233"/>
      <c r="B54" s="234"/>
      <c r="C54" s="234"/>
      <c r="D54" s="234"/>
      <c r="E54" s="234"/>
      <c r="F54" s="234"/>
      <c r="G54" s="234"/>
      <c r="H54" s="234"/>
      <c r="I54" s="234"/>
      <c r="J54" s="234"/>
      <c r="K54" s="235"/>
      <c r="L54" s="236"/>
      <c r="M54" s="237" t="str">
        <f>IFERROR(VLOOKUP(A54,Creatures[],5,FALSE),"-")</f>
        <v>-</v>
      </c>
      <c r="N54" s="238"/>
      <c r="O54" s="238"/>
      <c r="P54" s="306" t="str">
        <f>IFERROR(VLOOKUP(M54,CREXP[],2,FALSE),"-")</f>
        <v>-</v>
      </c>
      <c r="Q54" s="307"/>
      <c r="R54" s="307"/>
      <c r="S54" s="307"/>
      <c r="T54" s="308"/>
      <c r="U54" s="306" t="str">
        <f t="shared" si="2"/>
        <v>-</v>
      </c>
      <c r="V54" s="307"/>
      <c r="W54" s="307"/>
      <c r="X54" s="307"/>
      <c r="Y54" s="308"/>
      <c r="Z54" s="331" t="str">
        <f t="shared" si="1"/>
        <v>-</v>
      </c>
      <c r="AA54" s="217"/>
      <c r="AB54" s="217"/>
      <c r="AC54" s="218"/>
      <c r="AD54" s="35"/>
    </row>
    <row r="55" spans="1:32" ht="15" customHeight="1" x14ac:dyDescent="0.3">
      <c r="A55" s="233"/>
      <c r="B55" s="234"/>
      <c r="C55" s="234"/>
      <c r="D55" s="234"/>
      <c r="E55" s="234"/>
      <c r="F55" s="234"/>
      <c r="G55" s="234"/>
      <c r="H55" s="234"/>
      <c r="I55" s="234"/>
      <c r="J55" s="234"/>
      <c r="K55" s="235"/>
      <c r="L55" s="236"/>
      <c r="M55" s="237" t="str">
        <f>IFERROR(VLOOKUP(A55,Creatures[],5,FALSE),"-")</f>
        <v>-</v>
      </c>
      <c r="N55" s="238"/>
      <c r="O55" s="238"/>
      <c r="P55" s="306" t="str">
        <f>IFERROR(VLOOKUP(M55,CREXP[],2,FALSE),"-")</f>
        <v>-</v>
      </c>
      <c r="Q55" s="307"/>
      <c r="R55" s="307"/>
      <c r="S55" s="307"/>
      <c r="T55" s="308"/>
      <c r="U55" s="306" t="str">
        <f t="shared" si="2"/>
        <v>-</v>
      </c>
      <c r="V55" s="307"/>
      <c r="W55" s="307"/>
      <c r="X55" s="307"/>
      <c r="Y55" s="308"/>
      <c r="Z55" s="331" t="str">
        <f t="shared" si="1"/>
        <v>-</v>
      </c>
      <c r="AA55" s="217"/>
      <c r="AB55" s="217"/>
      <c r="AC55" s="218"/>
      <c r="AD55" s="35"/>
    </row>
    <row r="56" spans="1:32" ht="15" customHeight="1" x14ac:dyDescent="0.3">
      <c r="A56" s="233"/>
      <c r="B56" s="234"/>
      <c r="C56" s="234"/>
      <c r="D56" s="234"/>
      <c r="E56" s="234"/>
      <c r="F56" s="234"/>
      <c r="G56" s="234"/>
      <c r="H56" s="234"/>
      <c r="I56" s="234"/>
      <c r="J56" s="234"/>
      <c r="K56" s="235"/>
      <c r="L56" s="236"/>
      <c r="M56" s="237" t="str">
        <f>IFERROR(VLOOKUP(A56,Creatures[],5,FALSE),"-")</f>
        <v>-</v>
      </c>
      <c r="N56" s="238"/>
      <c r="O56" s="238"/>
      <c r="P56" s="306" t="str">
        <f>IFERROR(VLOOKUP(M56,CREXP[],2,FALSE),"-")</f>
        <v>-</v>
      </c>
      <c r="Q56" s="307"/>
      <c r="R56" s="307"/>
      <c r="S56" s="307"/>
      <c r="T56" s="308"/>
      <c r="U56" s="306" t="str">
        <f t="shared" si="2"/>
        <v>-</v>
      </c>
      <c r="V56" s="307"/>
      <c r="W56" s="307"/>
      <c r="X56" s="307"/>
      <c r="Y56" s="308"/>
      <c r="Z56" s="331" t="str">
        <f t="shared" si="1"/>
        <v>-</v>
      </c>
      <c r="AA56" s="217"/>
      <c r="AB56" s="217"/>
      <c r="AC56" s="218"/>
      <c r="AD56" s="35"/>
    </row>
    <row r="57" spans="1:32" ht="15" customHeight="1" x14ac:dyDescent="0.3">
      <c r="A57" s="233"/>
      <c r="B57" s="234"/>
      <c r="C57" s="234"/>
      <c r="D57" s="234"/>
      <c r="E57" s="234"/>
      <c r="F57" s="234"/>
      <c r="G57" s="234"/>
      <c r="H57" s="234"/>
      <c r="I57" s="234"/>
      <c r="J57" s="234"/>
      <c r="K57" s="235"/>
      <c r="L57" s="236"/>
      <c r="M57" s="237" t="str">
        <f>IFERROR(VLOOKUP(A57,Creatures[],5,FALSE),"-")</f>
        <v>-</v>
      </c>
      <c r="N57" s="238"/>
      <c r="O57" s="238"/>
      <c r="P57" s="306" t="str">
        <f>IFERROR(VLOOKUP(M57,CREXP[],2,FALSE),"-")</f>
        <v>-</v>
      </c>
      <c r="Q57" s="307"/>
      <c r="R57" s="307"/>
      <c r="S57" s="307"/>
      <c r="T57" s="308"/>
      <c r="U57" s="306" t="str">
        <f t="shared" si="2"/>
        <v>-</v>
      </c>
      <c r="V57" s="307"/>
      <c r="W57" s="307"/>
      <c r="X57" s="307"/>
      <c r="Y57" s="308"/>
      <c r="Z57" s="331" t="str">
        <f t="shared" si="1"/>
        <v>-</v>
      </c>
      <c r="AA57" s="217"/>
      <c r="AB57" s="217"/>
      <c r="AC57" s="218"/>
      <c r="AD57" s="35"/>
    </row>
    <row r="58" spans="1:32" ht="15" customHeight="1" x14ac:dyDescent="0.3">
      <c r="A58" s="233"/>
      <c r="B58" s="234"/>
      <c r="C58" s="234"/>
      <c r="D58" s="234"/>
      <c r="E58" s="234"/>
      <c r="F58" s="234"/>
      <c r="G58" s="234"/>
      <c r="H58" s="234"/>
      <c r="I58" s="234"/>
      <c r="J58" s="234"/>
      <c r="K58" s="235"/>
      <c r="L58" s="236"/>
      <c r="M58" s="237" t="str">
        <f>IFERROR(VLOOKUP(A58,Creatures[],5,FALSE),"-")</f>
        <v>-</v>
      </c>
      <c r="N58" s="238"/>
      <c r="O58" s="238"/>
      <c r="P58" s="306" t="str">
        <f>IFERROR(VLOOKUP(M58,CREXP[],2,FALSE),"-")</f>
        <v>-</v>
      </c>
      <c r="Q58" s="307"/>
      <c r="R58" s="307"/>
      <c r="S58" s="307"/>
      <c r="T58" s="308"/>
      <c r="U58" s="306" t="str">
        <f t="shared" si="2"/>
        <v>-</v>
      </c>
      <c r="V58" s="307"/>
      <c r="W58" s="307"/>
      <c r="X58" s="307"/>
      <c r="Y58" s="308"/>
      <c r="Z58" s="331" t="str">
        <f t="shared" si="1"/>
        <v>-</v>
      </c>
      <c r="AA58" s="217"/>
      <c r="AB58" s="217"/>
      <c r="AC58" s="218"/>
      <c r="AD58" s="35"/>
    </row>
    <row r="59" spans="1:32" ht="15" customHeight="1" x14ac:dyDescent="0.3">
      <c r="A59" s="233"/>
      <c r="B59" s="234"/>
      <c r="C59" s="234"/>
      <c r="D59" s="234"/>
      <c r="E59" s="234"/>
      <c r="F59" s="234"/>
      <c r="G59" s="234"/>
      <c r="H59" s="234"/>
      <c r="I59" s="234"/>
      <c r="J59" s="234"/>
      <c r="K59" s="235"/>
      <c r="L59" s="236"/>
      <c r="M59" s="237" t="str">
        <f>IFERROR(VLOOKUP(A59,Creatures[],5,FALSE),"-")</f>
        <v>-</v>
      </c>
      <c r="N59" s="238"/>
      <c r="O59" s="238"/>
      <c r="P59" s="306" t="str">
        <f>IFERROR(VLOOKUP(M59,CREXP[],2,FALSE),"-")</f>
        <v>-</v>
      </c>
      <c r="Q59" s="307"/>
      <c r="R59" s="307"/>
      <c r="S59" s="307"/>
      <c r="T59" s="308"/>
      <c r="U59" s="306" t="str">
        <f t="shared" si="2"/>
        <v>-</v>
      </c>
      <c r="V59" s="307"/>
      <c r="W59" s="307"/>
      <c r="X59" s="307"/>
      <c r="Y59" s="308"/>
      <c r="Z59" s="331" t="str">
        <f t="shared" si="1"/>
        <v>-</v>
      </c>
      <c r="AA59" s="217"/>
      <c r="AB59" s="217"/>
      <c r="AC59" s="218"/>
      <c r="AD59" s="35"/>
    </row>
    <row r="60" spans="1:32" ht="15" customHeight="1" x14ac:dyDescent="0.3">
      <c r="A60" s="233"/>
      <c r="B60" s="234"/>
      <c r="C60" s="234"/>
      <c r="D60" s="234"/>
      <c r="E60" s="234"/>
      <c r="F60" s="234"/>
      <c r="G60" s="234"/>
      <c r="H60" s="234"/>
      <c r="I60" s="234"/>
      <c r="J60" s="234"/>
      <c r="K60" s="235"/>
      <c r="L60" s="236"/>
      <c r="M60" s="237" t="str">
        <f>IFERROR(VLOOKUP(A60,Creatures[],5,FALSE),"-")</f>
        <v>-</v>
      </c>
      <c r="N60" s="238"/>
      <c r="O60" s="238"/>
      <c r="P60" s="306" t="str">
        <f>IFERROR(VLOOKUP(M60,CREXP[],2,FALSE),"-")</f>
        <v>-</v>
      </c>
      <c r="Q60" s="307"/>
      <c r="R60" s="307"/>
      <c r="S60" s="307"/>
      <c r="T60" s="308"/>
      <c r="U60" s="306" t="str">
        <f t="shared" si="2"/>
        <v>-</v>
      </c>
      <c r="V60" s="307"/>
      <c r="W60" s="307"/>
      <c r="X60" s="307"/>
      <c r="Y60" s="308"/>
      <c r="Z60" s="331" t="str">
        <f t="shared" si="1"/>
        <v>-</v>
      </c>
      <c r="AA60" s="217"/>
      <c r="AB60" s="217"/>
      <c r="AC60" s="218"/>
      <c r="AD60" s="35"/>
    </row>
    <row r="61" spans="1:32" ht="15" customHeight="1" x14ac:dyDescent="0.3">
      <c r="A61" s="233"/>
      <c r="B61" s="234"/>
      <c r="C61" s="234"/>
      <c r="D61" s="234"/>
      <c r="E61" s="234"/>
      <c r="F61" s="234"/>
      <c r="G61" s="234"/>
      <c r="H61" s="234"/>
      <c r="I61" s="234"/>
      <c r="J61" s="234"/>
      <c r="K61" s="235"/>
      <c r="L61" s="236"/>
      <c r="M61" s="237" t="str">
        <f>IFERROR(VLOOKUP(A61,Creatures[],5,FALSE),"-")</f>
        <v>-</v>
      </c>
      <c r="N61" s="238"/>
      <c r="O61" s="238"/>
      <c r="P61" s="306" t="str">
        <f>IFERROR(VLOOKUP(M61,CREXP[],2,FALSE),"-")</f>
        <v>-</v>
      </c>
      <c r="Q61" s="307"/>
      <c r="R61" s="307"/>
      <c r="S61" s="307"/>
      <c r="T61" s="308"/>
      <c r="U61" s="306" t="str">
        <f t="shared" si="2"/>
        <v>-</v>
      </c>
      <c r="V61" s="307"/>
      <c r="W61" s="307"/>
      <c r="X61" s="307"/>
      <c r="Y61" s="308"/>
      <c r="Z61" s="331" t="str">
        <f t="shared" si="1"/>
        <v>-</v>
      </c>
      <c r="AA61" s="217"/>
      <c r="AB61" s="217"/>
      <c r="AC61" s="218"/>
      <c r="AD61" s="35"/>
    </row>
    <row r="62" spans="1:32" ht="15" customHeight="1" x14ac:dyDescent="0.3">
      <c r="A62" s="233"/>
      <c r="B62" s="234"/>
      <c r="C62" s="234"/>
      <c r="D62" s="234"/>
      <c r="E62" s="234"/>
      <c r="F62" s="234"/>
      <c r="G62" s="234"/>
      <c r="H62" s="234"/>
      <c r="I62" s="234"/>
      <c r="J62" s="234"/>
      <c r="K62" s="235"/>
      <c r="L62" s="236"/>
      <c r="M62" s="237" t="str">
        <f>IFERROR(VLOOKUP(A62,Creatures[],5,FALSE),"-")</f>
        <v>-</v>
      </c>
      <c r="N62" s="238"/>
      <c r="O62" s="238"/>
      <c r="P62" s="306" t="str">
        <f>IFERROR(VLOOKUP(M62,CREXP[],2,FALSE),"-")</f>
        <v>-</v>
      </c>
      <c r="Q62" s="307"/>
      <c r="R62" s="307"/>
      <c r="S62" s="307"/>
      <c r="T62" s="308"/>
      <c r="U62" s="306" t="str">
        <f t="shared" si="2"/>
        <v>-</v>
      </c>
      <c r="V62" s="307"/>
      <c r="W62" s="307"/>
      <c r="X62" s="307"/>
      <c r="Y62" s="308"/>
      <c r="Z62" s="331" t="str">
        <f t="shared" si="1"/>
        <v>-</v>
      </c>
      <c r="AA62" s="217"/>
      <c r="AB62" s="217"/>
      <c r="AC62" s="218"/>
      <c r="AD62" s="35"/>
    </row>
    <row r="63" spans="1:32" ht="15" customHeight="1" thickBot="1" x14ac:dyDescent="0.35">
      <c r="A63" s="243"/>
      <c r="B63" s="244"/>
      <c r="C63" s="244"/>
      <c r="D63" s="244"/>
      <c r="E63" s="244"/>
      <c r="F63" s="244"/>
      <c r="G63" s="244"/>
      <c r="H63" s="244"/>
      <c r="I63" s="244"/>
      <c r="J63" s="244"/>
      <c r="K63" s="245"/>
      <c r="L63" s="246"/>
      <c r="M63" s="247" t="str">
        <f>IFERROR(VLOOKUP(A63,Creatures[],5,FALSE),"-")</f>
        <v>-</v>
      </c>
      <c r="N63" s="248"/>
      <c r="O63" s="248"/>
      <c r="P63" s="309" t="str">
        <f>IFERROR(VLOOKUP(M63,CREXP[],2,FALSE),"-")</f>
        <v>-</v>
      </c>
      <c r="Q63" s="310"/>
      <c r="R63" s="310"/>
      <c r="S63" s="310"/>
      <c r="T63" s="311"/>
      <c r="U63" s="309" t="str">
        <f t="shared" si="2"/>
        <v>-</v>
      </c>
      <c r="V63" s="310"/>
      <c r="W63" s="310"/>
      <c r="X63" s="310"/>
      <c r="Y63" s="311"/>
      <c r="Z63" s="333" t="str">
        <f t="shared" si="1"/>
        <v>-</v>
      </c>
      <c r="AA63" s="219"/>
      <c r="AB63" s="219"/>
      <c r="AC63" s="220"/>
      <c r="AD63" s="35"/>
    </row>
    <row r="64" spans="1:32" ht="15" customHeight="1" x14ac:dyDescent="0.3">
      <c r="AF64" s="35"/>
    </row>
  </sheetData>
  <mergeCells count="351">
    <mergeCell ref="Z46:AC46"/>
    <mergeCell ref="L28:M28"/>
    <mergeCell ref="Z60:AC60"/>
    <mergeCell ref="Z61:AC61"/>
    <mergeCell ref="Z62:AC62"/>
    <mergeCell ref="Z63:AC63"/>
    <mergeCell ref="Z32:AC32"/>
    <mergeCell ref="Z34:AC34"/>
    <mergeCell ref="Z35:AC35"/>
    <mergeCell ref="Z36:AC36"/>
    <mergeCell ref="Z37:AC37"/>
    <mergeCell ref="Z38:AC38"/>
    <mergeCell ref="Z39:AC39"/>
    <mergeCell ref="Z40:AC40"/>
    <mergeCell ref="Z41:AC41"/>
    <mergeCell ref="Z56:AC56"/>
    <mergeCell ref="Z57:AC57"/>
    <mergeCell ref="Z58:AC58"/>
    <mergeCell ref="Z59:AC59"/>
    <mergeCell ref="Z53:AC53"/>
    <mergeCell ref="Z54:AC54"/>
    <mergeCell ref="Z55:AC55"/>
    <mergeCell ref="Z51:AC51"/>
    <mergeCell ref="Z44:AC44"/>
    <mergeCell ref="Z45:AC45"/>
    <mergeCell ref="AN28:AO28"/>
    <mergeCell ref="AP28:AQ28"/>
    <mergeCell ref="AR28:AS28"/>
    <mergeCell ref="AT28:AU28"/>
    <mergeCell ref="AV28:AW28"/>
    <mergeCell ref="AX28:AY28"/>
    <mergeCell ref="AB28:AC28"/>
    <mergeCell ref="AD28:AE28"/>
    <mergeCell ref="AF28:AG28"/>
    <mergeCell ref="AH28:AI28"/>
    <mergeCell ref="AJ28:AK28"/>
    <mergeCell ref="AL28:AM28"/>
    <mergeCell ref="AT29:AU29"/>
    <mergeCell ref="AV29:AW29"/>
    <mergeCell ref="AX29:AY29"/>
    <mergeCell ref="AN29:AO29"/>
    <mergeCell ref="AP29:AQ29"/>
    <mergeCell ref="AR29:AS29"/>
    <mergeCell ref="AT30:AU30"/>
    <mergeCell ref="AV30:AW30"/>
    <mergeCell ref="AX30:AY30"/>
    <mergeCell ref="AH30:AI30"/>
    <mergeCell ref="AJ30:AK30"/>
    <mergeCell ref="N28:O28"/>
    <mergeCell ref="AD29:AE29"/>
    <mergeCell ref="AF29:AG29"/>
    <mergeCell ref="R29:S29"/>
    <mergeCell ref="T29:U29"/>
    <mergeCell ref="V29:W29"/>
    <mergeCell ref="X29:Y29"/>
    <mergeCell ref="Z29:AA29"/>
    <mergeCell ref="AB29:AC29"/>
    <mergeCell ref="P28:Q28"/>
    <mergeCell ref="R28:S28"/>
    <mergeCell ref="T28:U28"/>
    <mergeCell ref="V28:W28"/>
    <mergeCell ref="X28:Y28"/>
    <mergeCell ref="Z28:AA28"/>
    <mergeCell ref="AP30:AQ30"/>
    <mergeCell ref="AR30:AS30"/>
    <mergeCell ref="AH29:AI29"/>
    <mergeCell ref="AJ29:AK29"/>
    <mergeCell ref="AL29:AM29"/>
    <mergeCell ref="AP27:AQ27"/>
    <mergeCell ref="AR27:AS27"/>
    <mergeCell ref="V30:W30"/>
    <mergeCell ref="X30:Y30"/>
    <mergeCell ref="Z30:AA30"/>
    <mergeCell ref="AB30:AC30"/>
    <mergeCell ref="AD30:AE30"/>
    <mergeCell ref="AF30:AG30"/>
    <mergeCell ref="AT27:AU27"/>
    <mergeCell ref="AV27:AW27"/>
    <mergeCell ref="AX27:AY27"/>
    <mergeCell ref="A30:G30"/>
    <mergeCell ref="H30:I30"/>
    <mergeCell ref="J30:K30"/>
    <mergeCell ref="L30:M30"/>
    <mergeCell ref="N30:O30"/>
    <mergeCell ref="AD27:AE27"/>
    <mergeCell ref="AF27:AG27"/>
    <mergeCell ref="AH27:AI27"/>
    <mergeCell ref="AJ27:AK27"/>
    <mergeCell ref="AL27:AM27"/>
    <mergeCell ref="AN27:AO27"/>
    <mergeCell ref="R27:S27"/>
    <mergeCell ref="T27:U27"/>
    <mergeCell ref="V27:W27"/>
    <mergeCell ref="X27:Y27"/>
    <mergeCell ref="Z27:AA27"/>
    <mergeCell ref="AB27:AC27"/>
    <mergeCell ref="A27:G27"/>
    <mergeCell ref="H27:I27"/>
    <mergeCell ref="AL30:AM30"/>
    <mergeCell ref="AN30:AO30"/>
    <mergeCell ref="M62:O62"/>
    <mergeCell ref="A63:J63"/>
    <mergeCell ref="K63:L63"/>
    <mergeCell ref="M63:O63"/>
    <mergeCell ref="M60:O60"/>
    <mergeCell ref="M61:O61"/>
    <mergeCell ref="M58:O58"/>
    <mergeCell ref="M59:O59"/>
    <mergeCell ref="A29:G29"/>
    <mergeCell ref="H29:I29"/>
    <mergeCell ref="J29:K29"/>
    <mergeCell ref="L29:M29"/>
    <mergeCell ref="N29:O29"/>
    <mergeCell ref="M56:O56"/>
    <mergeCell ref="M57:O57"/>
    <mergeCell ref="M50:O50"/>
    <mergeCell ref="M51:O51"/>
    <mergeCell ref="M54:O54"/>
    <mergeCell ref="M55:O55"/>
    <mergeCell ref="M52:O52"/>
    <mergeCell ref="M53:O53"/>
    <mergeCell ref="M36:O36"/>
    <mergeCell ref="M37:O37"/>
    <mergeCell ref="M35:O35"/>
    <mergeCell ref="Z48:AC48"/>
    <mergeCell ref="Z49:AC49"/>
    <mergeCell ref="Z50:AC50"/>
    <mergeCell ref="U48:Y48"/>
    <mergeCell ref="U49:Y49"/>
    <mergeCell ref="U50:Y50"/>
    <mergeCell ref="Z52:AC52"/>
    <mergeCell ref="P49:T49"/>
    <mergeCell ref="P50:T50"/>
    <mergeCell ref="P51:T51"/>
    <mergeCell ref="P52:T52"/>
    <mergeCell ref="M42:O42"/>
    <mergeCell ref="M43:O43"/>
    <mergeCell ref="M46:O46"/>
    <mergeCell ref="M47:O47"/>
    <mergeCell ref="M44:O44"/>
    <mergeCell ref="M45:O45"/>
    <mergeCell ref="P44:T44"/>
    <mergeCell ref="P45:T45"/>
    <mergeCell ref="P55:T55"/>
    <mergeCell ref="M48:O48"/>
    <mergeCell ref="M49:O49"/>
    <mergeCell ref="P53:T53"/>
    <mergeCell ref="P54:T54"/>
    <mergeCell ref="M41:O41"/>
    <mergeCell ref="Z42:AC42"/>
    <mergeCell ref="Z43:AC43"/>
    <mergeCell ref="M39:O39"/>
    <mergeCell ref="P41:T41"/>
    <mergeCell ref="P42:T42"/>
    <mergeCell ref="P43:T43"/>
    <mergeCell ref="A62:J62"/>
    <mergeCell ref="K62:L62"/>
    <mergeCell ref="A61:J61"/>
    <mergeCell ref="K61:L61"/>
    <mergeCell ref="K51:L51"/>
    <mergeCell ref="A52:J52"/>
    <mergeCell ref="K52:L52"/>
    <mergeCell ref="A47:J47"/>
    <mergeCell ref="K47:L47"/>
    <mergeCell ref="A48:J48"/>
    <mergeCell ref="K48:L48"/>
    <mergeCell ref="A49:J49"/>
    <mergeCell ref="K49:L49"/>
    <mergeCell ref="A59:J59"/>
    <mergeCell ref="K59:L59"/>
    <mergeCell ref="A60:J60"/>
    <mergeCell ref="Z47:AC47"/>
    <mergeCell ref="K60:L60"/>
    <mergeCell ref="A56:J56"/>
    <mergeCell ref="K56:L56"/>
    <mergeCell ref="A57:J57"/>
    <mergeCell ref="K57:L57"/>
    <mergeCell ref="A58:J58"/>
    <mergeCell ref="K58:L58"/>
    <mergeCell ref="A44:J44"/>
    <mergeCell ref="K44:L44"/>
    <mergeCell ref="A45:J45"/>
    <mergeCell ref="K45:L45"/>
    <mergeCell ref="A46:J46"/>
    <mergeCell ref="K46:L46"/>
    <mergeCell ref="A55:J55"/>
    <mergeCell ref="K55:L55"/>
    <mergeCell ref="A41:J41"/>
    <mergeCell ref="K41:L41"/>
    <mergeCell ref="A42:J42"/>
    <mergeCell ref="K42:L42"/>
    <mergeCell ref="A43:J43"/>
    <mergeCell ref="K43:L43"/>
    <mergeCell ref="A53:J53"/>
    <mergeCell ref="K53:L53"/>
    <mergeCell ref="A54:J54"/>
    <mergeCell ref="K54:L54"/>
    <mergeCell ref="A50:J50"/>
    <mergeCell ref="K50:L50"/>
    <mergeCell ref="A51:J51"/>
    <mergeCell ref="V26:W26"/>
    <mergeCell ref="X26:Y26"/>
    <mergeCell ref="Z26:AA26"/>
    <mergeCell ref="K40:L40"/>
    <mergeCell ref="A35:J35"/>
    <mergeCell ref="K35:L35"/>
    <mergeCell ref="A36:J36"/>
    <mergeCell ref="K36:L36"/>
    <mergeCell ref="A37:J37"/>
    <mergeCell ref="K37:L37"/>
    <mergeCell ref="A32:J32"/>
    <mergeCell ref="K32:L32"/>
    <mergeCell ref="A33:J33"/>
    <mergeCell ref="A34:J34"/>
    <mergeCell ref="K34:L34"/>
    <mergeCell ref="M38:O38"/>
    <mergeCell ref="A38:J38"/>
    <mergeCell ref="K38:L38"/>
    <mergeCell ref="A39:J39"/>
    <mergeCell ref="K39:L39"/>
    <mergeCell ref="A40:J40"/>
    <mergeCell ref="M40:O40"/>
    <mergeCell ref="P29:Q29"/>
    <mergeCell ref="P30:Q30"/>
    <mergeCell ref="A26:G26"/>
    <mergeCell ref="M32:O32"/>
    <mergeCell ref="M34:O34"/>
    <mergeCell ref="J27:K27"/>
    <mergeCell ref="L27:M27"/>
    <mergeCell ref="N27:O27"/>
    <mergeCell ref="P27:Q27"/>
    <mergeCell ref="A5:E5"/>
    <mergeCell ref="F5:G5"/>
    <mergeCell ref="P32:T32"/>
    <mergeCell ref="P33:T33"/>
    <mergeCell ref="P34:T34"/>
    <mergeCell ref="L26:M26"/>
    <mergeCell ref="N26:O26"/>
    <mergeCell ref="P26:Q26"/>
    <mergeCell ref="R26:S26"/>
    <mergeCell ref="T26:U26"/>
    <mergeCell ref="R30:S30"/>
    <mergeCell ref="T30:U30"/>
    <mergeCell ref="A28:B28"/>
    <mergeCell ref="E28:G28"/>
    <mergeCell ref="C28:D28"/>
    <mergeCell ref="H28:I28"/>
    <mergeCell ref="J28:K28"/>
    <mergeCell ref="AV26:AW26"/>
    <mergeCell ref="AX26:AY26"/>
    <mergeCell ref="AB26:AC26"/>
    <mergeCell ref="AD26:AE26"/>
    <mergeCell ref="AF26:AG26"/>
    <mergeCell ref="AH26:AI26"/>
    <mergeCell ref="AJ26:AK26"/>
    <mergeCell ref="AL26:AM26"/>
    <mergeCell ref="AV25:AW25"/>
    <mergeCell ref="AX25:AY25"/>
    <mergeCell ref="AJ25:AK25"/>
    <mergeCell ref="AL25:AM25"/>
    <mergeCell ref="AN25:AO25"/>
    <mergeCell ref="AP25:AQ25"/>
    <mergeCell ref="AR25:AS25"/>
    <mergeCell ref="AT25:AU25"/>
    <mergeCell ref="AN26:AO26"/>
    <mergeCell ref="AP26:AQ26"/>
    <mergeCell ref="AR26:AS26"/>
    <mergeCell ref="AT26:AU26"/>
    <mergeCell ref="F4:G4"/>
    <mergeCell ref="X25:Y25"/>
    <mergeCell ref="Z25:AA25"/>
    <mergeCell ref="AB25:AC25"/>
    <mergeCell ref="AD25:AE25"/>
    <mergeCell ref="AF25:AG25"/>
    <mergeCell ref="AH25:AI25"/>
    <mergeCell ref="L25:M25"/>
    <mergeCell ref="N25:O25"/>
    <mergeCell ref="P25:Q25"/>
    <mergeCell ref="R25:S25"/>
    <mergeCell ref="T25:U25"/>
    <mergeCell ref="V25:W25"/>
    <mergeCell ref="A2:E2"/>
    <mergeCell ref="H25:I25"/>
    <mergeCell ref="H26:I26"/>
    <mergeCell ref="J25:K25"/>
    <mergeCell ref="J26:K26"/>
    <mergeCell ref="H1:AC1"/>
    <mergeCell ref="A12:E12"/>
    <mergeCell ref="F12:G12"/>
    <mergeCell ref="A9:E9"/>
    <mergeCell ref="F9:G9"/>
    <mergeCell ref="A10:E10"/>
    <mergeCell ref="F10:G10"/>
    <mergeCell ref="A11:E11"/>
    <mergeCell ref="F11:G11"/>
    <mergeCell ref="A6:E6"/>
    <mergeCell ref="F6:G6"/>
    <mergeCell ref="A7:E7"/>
    <mergeCell ref="F7:G7"/>
    <mergeCell ref="A8:E8"/>
    <mergeCell ref="F8:G8"/>
    <mergeCell ref="F2:G2"/>
    <mergeCell ref="A3:E3"/>
    <mergeCell ref="F3:G3"/>
    <mergeCell ref="A4:E4"/>
    <mergeCell ref="P35:T35"/>
    <mergeCell ref="P36:T36"/>
    <mergeCell ref="P37:T37"/>
    <mergeCell ref="P38:T38"/>
    <mergeCell ref="P39:T39"/>
    <mergeCell ref="P40:T40"/>
    <mergeCell ref="P46:T46"/>
    <mergeCell ref="P47:T47"/>
    <mergeCell ref="P48:T48"/>
    <mergeCell ref="P56:T56"/>
    <mergeCell ref="P57:T57"/>
    <mergeCell ref="P58:T58"/>
    <mergeCell ref="P59:T59"/>
    <mergeCell ref="P60:T60"/>
    <mergeCell ref="P61:T61"/>
    <mergeCell ref="P62:T62"/>
    <mergeCell ref="P63:T63"/>
    <mergeCell ref="U32:Y32"/>
    <mergeCell ref="U33:Y33"/>
    <mergeCell ref="U34:Y34"/>
    <mergeCell ref="U35:Y35"/>
    <mergeCell ref="U36:Y36"/>
    <mergeCell ref="U37:Y37"/>
    <mergeCell ref="U38:Y38"/>
    <mergeCell ref="U39:Y39"/>
    <mergeCell ref="U40:Y40"/>
    <mergeCell ref="U41:Y41"/>
    <mergeCell ref="U42:Y42"/>
    <mergeCell ref="U43:Y43"/>
    <mergeCell ref="U44:Y44"/>
    <mergeCell ref="U45:Y45"/>
    <mergeCell ref="U46:Y46"/>
    <mergeCell ref="U47:Y47"/>
    <mergeCell ref="U60:Y60"/>
    <mergeCell ref="U61:Y61"/>
    <mergeCell ref="U62:Y62"/>
    <mergeCell ref="U63:Y63"/>
    <mergeCell ref="U51:Y51"/>
    <mergeCell ref="U52:Y52"/>
    <mergeCell ref="U53:Y53"/>
    <mergeCell ref="U54:Y54"/>
    <mergeCell ref="U55:Y55"/>
    <mergeCell ref="U56:Y56"/>
    <mergeCell ref="U57:Y57"/>
    <mergeCell ref="U58:Y58"/>
    <mergeCell ref="U59:Y59"/>
  </mergeCells>
  <conditionalFormatting sqref="H14:AC23">
    <cfRule type="expression" dxfId="29" priority="483">
      <formula>MOD(H14,1)&gt;0</formula>
    </cfRule>
  </conditionalFormatting>
  <conditionalFormatting sqref="L28 N28 P28 R28 T28 V28 X28 Z28 AB28 AD28 AF28 AH28 AJ28 AL28 AN28 AP28 AR28 AT28 AV28">
    <cfRule type="expression" dxfId="28" priority="457">
      <formula>MOD(L28,1)&gt;0</formula>
    </cfRule>
  </conditionalFormatting>
  <conditionalFormatting sqref="AX28">
    <cfRule type="expression" dxfId="27" priority="458">
      <formula>MOD(AX28,1)&gt;0</formula>
    </cfRule>
  </conditionalFormatting>
  <conditionalFormatting sqref="H28 J28">
    <cfRule type="expression" dxfId="26" priority="459">
      <formula>MOD(H28,1)&gt;0</formula>
    </cfRule>
  </conditionalFormatting>
  <conditionalFormatting sqref="X30">
    <cfRule type="colorScale" priority="57">
      <colorScale>
        <cfvo type="num" val="-$X$26"/>
        <cfvo type="num" val="0"/>
        <cfvo type="num" val="$X$26"/>
        <color rgb="FFC00000"/>
        <color theme="0"/>
        <color rgb="FF00B0F0"/>
      </colorScale>
    </cfRule>
  </conditionalFormatting>
  <conditionalFormatting sqref="X30">
    <cfRule type="expression" dxfId="25" priority="56">
      <formula>$X$26=0</formula>
    </cfRule>
  </conditionalFormatting>
  <conditionalFormatting sqref="Z30">
    <cfRule type="colorScale" priority="55">
      <colorScale>
        <cfvo type="num" val="-$Z$26"/>
        <cfvo type="num" val="0"/>
        <cfvo type="num" val="$Z$26"/>
        <color rgb="FFC00000"/>
        <color theme="0"/>
        <color rgb="FF00B0F0"/>
      </colorScale>
    </cfRule>
  </conditionalFormatting>
  <conditionalFormatting sqref="Z30">
    <cfRule type="expression" dxfId="24" priority="54">
      <formula>$Z$26=0</formula>
    </cfRule>
  </conditionalFormatting>
  <conditionalFormatting sqref="AB30">
    <cfRule type="colorScale" priority="53">
      <colorScale>
        <cfvo type="num" val="-$AB$26"/>
        <cfvo type="num" val="0"/>
        <cfvo type="num" val="$AB$26"/>
        <color rgb="FFC00000"/>
        <color theme="0"/>
        <color rgb="FF00B0F0"/>
      </colorScale>
    </cfRule>
  </conditionalFormatting>
  <conditionalFormatting sqref="AB30">
    <cfRule type="expression" dxfId="23" priority="52">
      <formula>$AB$26=0</formula>
    </cfRule>
  </conditionalFormatting>
  <conditionalFormatting sqref="AD30">
    <cfRule type="colorScale" priority="51">
      <colorScale>
        <cfvo type="num" val="-$AD$26"/>
        <cfvo type="num" val="0"/>
        <cfvo type="num" val="$AD$26"/>
        <color rgb="FFC00000"/>
        <color theme="0"/>
        <color rgb="FF00B0F0"/>
      </colorScale>
    </cfRule>
  </conditionalFormatting>
  <conditionalFormatting sqref="AD30">
    <cfRule type="expression" dxfId="22" priority="50">
      <formula>$AD$26=0</formula>
    </cfRule>
  </conditionalFormatting>
  <conditionalFormatting sqref="AF30">
    <cfRule type="colorScale" priority="49">
      <colorScale>
        <cfvo type="num" val="-$AF$26"/>
        <cfvo type="num" val="0"/>
        <cfvo type="num" val="$AF$26"/>
        <color rgb="FFC00000"/>
        <color theme="0"/>
        <color rgb="FF00B0F0"/>
      </colorScale>
    </cfRule>
  </conditionalFormatting>
  <conditionalFormatting sqref="AF30">
    <cfRule type="expression" dxfId="21" priority="48">
      <formula>$AF$26=0</formula>
    </cfRule>
  </conditionalFormatting>
  <conditionalFormatting sqref="AH30">
    <cfRule type="colorScale" priority="47">
      <colorScale>
        <cfvo type="num" val="-$AH$26"/>
        <cfvo type="num" val="0"/>
        <cfvo type="num" val="$AH$26"/>
        <color rgb="FFC00000"/>
        <color theme="0"/>
        <color rgb="FF00B0F0"/>
      </colorScale>
    </cfRule>
  </conditionalFormatting>
  <conditionalFormatting sqref="AH30">
    <cfRule type="expression" dxfId="20" priority="46">
      <formula>$AH$26=0</formula>
    </cfRule>
  </conditionalFormatting>
  <conditionalFormatting sqref="AJ30">
    <cfRule type="colorScale" priority="45">
      <colorScale>
        <cfvo type="num" val="-$AJ$26"/>
        <cfvo type="num" val="0"/>
        <cfvo type="num" val="$AJ$26"/>
        <color rgb="FFC00000"/>
        <color theme="0"/>
        <color rgb="FF00B0F0"/>
      </colorScale>
    </cfRule>
  </conditionalFormatting>
  <conditionalFormatting sqref="AJ30">
    <cfRule type="expression" dxfId="19" priority="44">
      <formula>$AJ$26=0</formula>
    </cfRule>
  </conditionalFormatting>
  <conditionalFormatting sqref="AL30">
    <cfRule type="colorScale" priority="43">
      <colorScale>
        <cfvo type="num" val="-$AL$26"/>
        <cfvo type="num" val="0"/>
        <cfvo type="num" val="$AL$26"/>
        <color rgb="FFC00000"/>
        <color theme="0"/>
        <color rgb="FF00B0F0"/>
      </colorScale>
    </cfRule>
  </conditionalFormatting>
  <conditionalFormatting sqref="AL30">
    <cfRule type="expression" dxfId="18" priority="42">
      <formula>$AL$26=0</formula>
    </cfRule>
  </conditionalFormatting>
  <conditionalFormatting sqref="AV30">
    <cfRule type="colorScale" priority="33">
      <colorScale>
        <cfvo type="num" val="-$AV$26"/>
        <cfvo type="num" val="0"/>
        <cfvo type="num" val="$AV$26"/>
        <color rgb="FFC00000"/>
        <color theme="0"/>
        <color rgb="FF00B0F0"/>
      </colorScale>
    </cfRule>
  </conditionalFormatting>
  <conditionalFormatting sqref="AV30">
    <cfRule type="expression" dxfId="17" priority="32">
      <formula>$AV$26=0</formula>
    </cfRule>
  </conditionalFormatting>
  <conditionalFormatting sqref="AX30">
    <cfRule type="colorScale" priority="31">
      <colorScale>
        <cfvo type="num" val="-$AX$26"/>
        <cfvo type="num" val="0"/>
        <cfvo type="num" val="$AX$26"/>
        <color rgb="FFC00000"/>
        <color theme="0"/>
        <color rgb="FF00B0F0"/>
      </colorScale>
    </cfRule>
  </conditionalFormatting>
  <conditionalFormatting sqref="AX30">
    <cfRule type="expression" dxfId="16" priority="30">
      <formula>$AX$26=0</formula>
    </cfRule>
  </conditionalFormatting>
  <conditionalFormatting sqref="H30">
    <cfRule type="expression" dxfId="15" priority="72">
      <formula>$H$26=0</formula>
    </cfRule>
    <cfRule type="colorScale" priority="73">
      <colorScale>
        <cfvo type="num" val="-$H$26"/>
        <cfvo type="num" val="0"/>
        <cfvo type="num" val="$H$26"/>
        <color rgb="FFC00000"/>
        <color theme="0"/>
        <color rgb="FF00B0F0"/>
      </colorScale>
    </cfRule>
  </conditionalFormatting>
  <conditionalFormatting sqref="J30">
    <cfRule type="expression" dxfId="14" priority="70">
      <formula>$J$26=0</formula>
    </cfRule>
    <cfRule type="colorScale" priority="71">
      <colorScale>
        <cfvo type="num" val="-$J$26"/>
        <cfvo type="num" val="0"/>
        <cfvo type="num" val="$J$26"/>
        <color rgb="FFC00000"/>
        <color theme="0"/>
        <color rgb="FF00B0F0"/>
      </colorScale>
    </cfRule>
  </conditionalFormatting>
  <conditionalFormatting sqref="L30">
    <cfRule type="expression" dxfId="13" priority="68">
      <formula>$L$26=0</formula>
    </cfRule>
    <cfRule type="colorScale" priority="69">
      <colorScale>
        <cfvo type="num" val="-$L$26"/>
        <cfvo type="num" val="0"/>
        <cfvo type="num" val="$L$26"/>
        <color rgb="FFC00000"/>
        <color theme="0"/>
        <color rgb="FF00B0F0"/>
      </colorScale>
    </cfRule>
  </conditionalFormatting>
  <conditionalFormatting sqref="N30">
    <cfRule type="expression" dxfId="12" priority="66">
      <formula>$N$26=0</formula>
    </cfRule>
    <cfRule type="colorScale" priority="67">
      <colorScale>
        <cfvo type="num" val="-$N$26"/>
        <cfvo type="num" val="0"/>
        <cfvo type="num" val="$N$26"/>
        <color rgb="FFC00000"/>
        <color theme="0"/>
        <color rgb="FF00B0F0"/>
      </colorScale>
    </cfRule>
  </conditionalFormatting>
  <conditionalFormatting sqref="P30">
    <cfRule type="expression" dxfId="11" priority="64">
      <formula>$P$26=0</formula>
    </cfRule>
    <cfRule type="colorScale" priority="65">
      <colorScale>
        <cfvo type="num" val="-$P$26"/>
        <cfvo type="num" val="0"/>
        <cfvo type="num" val="$P$26"/>
        <color rgb="FFC00000"/>
        <color theme="0"/>
        <color rgb="FF00B0F0"/>
      </colorScale>
    </cfRule>
  </conditionalFormatting>
  <conditionalFormatting sqref="R30">
    <cfRule type="expression" dxfId="10" priority="62">
      <formula>$R$26=0</formula>
    </cfRule>
    <cfRule type="colorScale" priority="63">
      <colorScale>
        <cfvo type="num" val="-$R$26"/>
        <cfvo type="num" val="0"/>
        <cfvo type="num" val="$R$26"/>
        <color rgb="FFC00000"/>
        <color theme="0"/>
        <color rgb="FF00B0F0"/>
      </colorScale>
    </cfRule>
  </conditionalFormatting>
  <conditionalFormatting sqref="T30">
    <cfRule type="expression" dxfId="9" priority="60">
      <formula>$T$26=0</formula>
    </cfRule>
    <cfRule type="colorScale" priority="61">
      <colorScale>
        <cfvo type="num" val="-$T$26"/>
        <cfvo type="num" val="0"/>
        <cfvo type="num" val="$T$26"/>
        <color rgb="FFC00000"/>
        <color theme="0"/>
        <color rgb="FF00B0F0"/>
      </colorScale>
    </cfRule>
  </conditionalFormatting>
  <conditionalFormatting sqref="V30">
    <cfRule type="expression" dxfId="8" priority="58">
      <formula>$V$26=0</formula>
    </cfRule>
    <cfRule type="colorScale" priority="59">
      <colorScale>
        <cfvo type="num" val="-$V$26"/>
        <cfvo type="num" val="0"/>
        <cfvo type="num" val="$V$26"/>
        <color rgb="FFC00000"/>
        <color theme="0"/>
        <color rgb="FF00B0F0"/>
      </colorScale>
    </cfRule>
  </conditionalFormatting>
  <conditionalFormatting sqref="AN30">
    <cfRule type="colorScale" priority="41">
      <colorScale>
        <cfvo type="num" val="-$AN$26"/>
        <cfvo type="num" val="0"/>
        <cfvo type="num" val="$AN$26"/>
        <color rgb="FFC00000"/>
        <color theme="0"/>
        <color rgb="FF00B0F0"/>
      </colorScale>
    </cfRule>
  </conditionalFormatting>
  <conditionalFormatting sqref="AN30">
    <cfRule type="expression" dxfId="7" priority="40">
      <formula>$AN$26=0</formula>
    </cfRule>
  </conditionalFormatting>
  <conditionalFormatting sqref="AP30">
    <cfRule type="colorScale" priority="39">
      <colorScale>
        <cfvo type="num" val="-$AP$26"/>
        <cfvo type="num" val="0"/>
        <cfvo type="num" val="$AP$26"/>
        <color rgb="FFC00000"/>
        <color theme="0"/>
        <color rgb="FF00B0F0"/>
      </colorScale>
    </cfRule>
  </conditionalFormatting>
  <conditionalFormatting sqref="AP30">
    <cfRule type="expression" dxfId="6" priority="38">
      <formula>$AP$26=0</formula>
    </cfRule>
  </conditionalFormatting>
  <conditionalFormatting sqref="AR30">
    <cfRule type="colorScale" priority="37">
      <colorScale>
        <cfvo type="num" val="-$AR$26"/>
        <cfvo type="num" val="0"/>
        <cfvo type="num" val="$AR$26"/>
        <color rgb="FFC00000"/>
        <color theme="0"/>
        <color rgb="FF00B0F0"/>
      </colorScale>
    </cfRule>
  </conditionalFormatting>
  <conditionalFormatting sqref="AR30">
    <cfRule type="expression" dxfId="5" priority="36">
      <formula>$AR$26=0</formula>
    </cfRule>
  </conditionalFormatting>
  <conditionalFormatting sqref="AT30">
    <cfRule type="colorScale" priority="35">
      <colorScale>
        <cfvo type="num" val="-$AT$26"/>
        <cfvo type="num" val="0"/>
        <cfvo type="num" val="$AT$26"/>
        <color rgb="FFC00000"/>
        <color theme="0"/>
        <color rgb="FF00B0F0"/>
      </colorScale>
    </cfRule>
  </conditionalFormatting>
  <conditionalFormatting sqref="AT30">
    <cfRule type="expression" dxfId="4" priority="34">
      <formula>$AT$26=0</formula>
    </cfRule>
  </conditionalFormatting>
  <conditionalFormatting sqref="H30:AY30">
    <cfRule type="expression" dxfId="3" priority="5" stopIfTrue="1">
      <formula>$H$30&lt;0</formula>
    </cfRule>
  </conditionalFormatting>
  <conditionalFormatting sqref="A34:C63 E34:L63">
    <cfRule type="expression" dxfId="2" priority="1">
      <formula>IF($A34="",FALSE,ISERROR(MATCH(VLOOKUP($A34,INDIRECT("Creatures"),7,FALSE),INDIRECT("LegitimateSources[Legitimate Sources]"),0)))=TRUE</formula>
    </cfRule>
  </conditionalFormatting>
  <dataValidations count="2">
    <dataValidation type="list" allowBlank="1" showInputMessage="1" showErrorMessage="1" errorTitle="Invalid Input" error="Please check that you have the correct name for your creature, or select a different creature from the dropdown." promptTitle="Please select a creature" prompt="Please select a creature from the dropdown. _x000a__x000a_Note that a highlighted creature indicates that it is not from one of the official D&amp;D books." sqref="A34:J63" xr:uid="{00000000-0002-0000-0500-000000000000}">
      <formula1>INDIRECT("Creatures[Block]")</formula1>
    </dataValidation>
    <dataValidation type="whole" operator="greaterThan" allowBlank="1" showInputMessage="1" showErrorMessage="1" errorTitle="Invalid Input" error="Please enter a whole number greater than 0." promptTitle="Note" prompt="Shaded creatures are creatures not included in the published D&amp;D books." sqref="K34:L63" xr:uid="{00000000-0002-0000-0500-000001000000}">
      <formula1>-1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09" r:id="rId4" name="Button 21">
              <controlPr defaultSize="0" print="0" autoFill="0" autoPict="0" macro="[0]!ClearEncounterX">
                <anchor moveWithCells="1" sizeWithCells="1">
                  <from>
                    <xdr:col>31</xdr:col>
                    <xdr:colOff>22860</xdr:colOff>
                    <xdr:row>31</xdr:row>
                    <xdr:rowOff>7620</xdr:rowOff>
                  </from>
                  <to>
                    <xdr:col>41</xdr:col>
                    <xdr:colOff>7620</xdr:colOff>
                    <xdr:row>31</xdr:row>
                    <xdr:rowOff>182880</xdr:rowOff>
                  </to>
                </anchor>
              </controlPr>
            </control>
          </mc:Choice>
        </mc:AlternateContent>
        <mc:AlternateContent xmlns:mc="http://schemas.openxmlformats.org/markup-compatibility/2006">
          <mc:Choice Requires="x14">
            <control shapeId="12310" r:id="rId5" name="Button 22">
              <controlPr defaultSize="0" print="0" autoFill="0" autoPict="0" macro="[0]!SaveEncounter">
                <anchor moveWithCells="1" sizeWithCells="1">
                  <from>
                    <xdr:col>41</xdr:col>
                    <xdr:colOff>7620</xdr:colOff>
                    <xdr:row>31</xdr:row>
                    <xdr:rowOff>7620</xdr:rowOff>
                  </from>
                  <to>
                    <xdr:col>51</xdr:col>
                    <xdr:colOff>0</xdr:colOff>
                    <xdr:row>31</xdr:row>
                    <xdr:rowOff>182880</xdr:rowOff>
                  </to>
                </anchor>
              </controlPr>
            </control>
          </mc:Choice>
        </mc:AlternateContent>
        <mc:AlternateContent xmlns:mc="http://schemas.openxmlformats.org/markup-compatibility/2006">
          <mc:Choice Requires="x14">
            <control shapeId="12311" r:id="rId6" name="Button 23">
              <controlPr defaultSize="0" print="0" autoFill="0" autoPict="0" macro="[0]!BrowseEncounters">
                <anchor moveWithCells="1" sizeWithCells="1">
                  <from>
                    <xdr:col>31</xdr:col>
                    <xdr:colOff>22860</xdr:colOff>
                    <xdr:row>33</xdr:row>
                    <xdr:rowOff>7620</xdr:rowOff>
                  </from>
                  <to>
                    <xdr:col>41</xdr:col>
                    <xdr:colOff>7620</xdr:colOff>
                    <xdr:row>33</xdr:row>
                    <xdr:rowOff>182880</xdr:rowOff>
                  </to>
                </anchor>
              </controlPr>
            </control>
          </mc:Choice>
        </mc:AlternateContent>
        <mc:AlternateContent xmlns:mc="http://schemas.openxmlformats.org/markup-compatibility/2006">
          <mc:Choice Requires="x14">
            <control shapeId="12312" r:id="rId7" name="Button 24">
              <controlPr defaultSize="0" print="0" autoFill="0" autoPict="0" macro="[0]!ReadyEncounter">
                <anchor moveWithCells="1" sizeWithCells="1">
                  <from>
                    <xdr:col>41</xdr:col>
                    <xdr:colOff>7620</xdr:colOff>
                    <xdr:row>33</xdr:row>
                    <xdr:rowOff>7620</xdr:rowOff>
                  </from>
                  <to>
                    <xdr:col>51</xdr:col>
                    <xdr:colOff>0</xdr:colOff>
                    <xdr:row>33</xdr:row>
                    <xdr:rowOff>182880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8696B"/>
  </sheetPr>
  <dimension ref="A1:BI10"/>
  <sheetViews>
    <sheetView showGridLines="0" showRowColHeaders="0" workbookViewId="0">
      <selection activeCell="A3" sqref="A3"/>
    </sheetView>
  </sheetViews>
  <sheetFormatPr defaultColWidth="9.109375" defaultRowHeight="14.4" x14ac:dyDescent="0.3"/>
  <cols>
    <col min="1" max="1" width="18.88671875" style="35" bestFit="1" customWidth="1"/>
    <col min="2" max="2" width="17.88671875" style="35" bestFit="1" customWidth="1"/>
    <col min="3" max="3" width="4.33203125" style="35" bestFit="1" customWidth="1"/>
    <col min="4" max="4" width="21.109375" style="35" bestFit="1" customWidth="1"/>
    <col min="5" max="5" width="5.33203125" style="35" bestFit="1" customWidth="1"/>
    <col min="6" max="6" width="12.44140625" style="35" bestFit="1" customWidth="1"/>
    <col min="7" max="7" width="5.33203125" style="35" bestFit="1" customWidth="1"/>
    <col min="8" max="8" width="12.44140625" style="35" bestFit="1" customWidth="1"/>
    <col min="9" max="9" width="5.33203125" style="35" bestFit="1" customWidth="1"/>
    <col min="10" max="10" width="12.44140625" style="35" bestFit="1" customWidth="1"/>
    <col min="11" max="11" width="5.33203125" style="35" bestFit="1" customWidth="1"/>
    <col min="12" max="12" width="12.44140625" style="35" bestFit="1" customWidth="1"/>
    <col min="13" max="13" width="5.33203125" style="35" bestFit="1" customWidth="1"/>
    <col min="14" max="14" width="12.44140625" style="35" bestFit="1" customWidth="1"/>
    <col min="15" max="15" width="5.33203125" style="35" bestFit="1" customWidth="1"/>
    <col min="16" max="16" width="12.44140625" style="35" bestFit="1" customWidth="1"/>
    <col min="17" max="17" width="5.33203125" style="35" bestFit="1" customWidth="1"/>
    <col min="18" max="18" width="12.44140625" style="35" bestFit="1" customWidth="1"/>
    <col min="19" max="19" width="5.33203125" style="35" bestFit="1" customWidth="1"/>
    <col min="20" max="20" width="13.44140625" style="35" bestFit="1" customWidth="1"/>
    <col min="21" max="21" width="6.33203125" style="35" bestFit="1" customWidth="1"/>
    <col min="22" max="22" width="13.44140625" style="35" bestFit="1" customWidth="1"/>
    <col min="23" max="23" width="6.33203125" style="35" bestFit="1" customWidth="1"/>
    <col min="24" max="24" width="13.44140625" style="35" bestFit="1" customWidth="1"/>
    <col min="25" max="25" width="6.33203125" style="35" bestFit="1" customWidth="1"/>
    <col min="26" max="26" width="13.44140625" style="35" bestFit="1" customWidth="1"/>
    <col min="27" max="27" width="6.33203125" style="35" bestFit="1" customWidth="1"/>
    <col min="28" max="28" width="13.44140625" style="35" bestFit="1" customWidth="1"/>
    <col min="29" max="29" width="6.33203125" style="35" bestFit="1" customWidth="1"/>
    <col min="30" max="30" width="13.44140625" style="35" bestFit="1" customWidth="1"/>
    <col min="31" max="31" width="6.33203125" style="35" bestFit="1" customWidth="1"/>
    <col min="32" max="32" width="13.44140625" style="35" bestFit="1" customWidth="1"/>
    <col min="33" max="33" width="6.33203125" style="35" bestFit="1" customWidth="1"/>
    <col min="34" max="34" width="13.44140625" style="35" bestFit="1" customWidth="1"/>
    <col min="35" max="35" width="6.33203125" style="35" bestFit="1" customWidth="1"/>
    <col min="36" max="36" width="13.44140625" style="35" bestFit="1" customWidth="1"/>
    <col min="37" max="37" width="6.33203125" style="35" bestFit="1" customWidth="1"/>
    <col min="38" max="38" width="13.44140625" style="35" bestFit="1" customWidth="1"/>
    <col min="39" max="39" width="6.33203125" style="35" bestFit="1" customWidth="1"/>
    <col min="40" max="40" width="13.44140625" style="35" bestFit="1" customWidth="1"/>
    <col min="41" max="41" width="6.33203125" style="35" bestFit="1" customWidth="1"/>
    <col min="42" max="42" width="13.44140625" style="35" bestFit="1" customWidth="1"/>
    <col min="43" max="43" width="6.33203125" style="35" bestFit="1" customWidth="1"/>
    <col min="44" max="44" width="13.44140625" style="35" bestFit="1" customWidth="1"/>
    <col min="45" max="45" width="6.33203125" style="35" bestFit="1" customWidth="1"/>
    <col min="46" max="46" width="13.44140625" style="35" bestFit="1" customWidth="1"/>
    <col min="47" max="47" width="6.33203125" style="35" bestFit="1" customWidth="1"/>
    <col min="48" max="48" width="13.44140625" style="35" bestFit="1" customWidth="1"/>
    <col min="49" max="49" width="6.33203125" style="35" bestFit="1" customWidth="1"/>
    <col min="50" max="50" width="13.44140625" style="35" bestFit="1" customWidth="1"/>
    <col min="51" max="51" width="6.33203125" style="35" bestFit="1" customWidth="1"/>
    <col min="52" max="52" width="13.44140625" style="35" bestFit="1" customWidth="1"/>
    <col min="53" max="53" width="6.33203125" style="35" bestFit="1" customWidth="1"/>
    <col min="54" max="54" width="13.44140625" style="35" bestFit="1" customWidth="1"/>
    <col min="55" max="55" width="6.33203125" style="35" bestFit="1" customWidth="1"/>
    <col min="56" max="56" width="13.44140625" style="35" bestFit="1" customWidth="1"/>
    <col min="57" max="57" width="6.33203125" style="35" bestFit="1" customWidth="1"/>
    <col min="58" max="58" width="13.44140625" style="35" bestFit="1" customWidth="1"/>
    <col min="59" max="59" width="6.33203125" style="35" bestFit="1" customWidth="1"/>
    <col min="60" max="60" width="13.44140625" style="35" bestFit="1" customWidth="1"/>
    <col min="61" max="61" width="6.33203125" style="35" bestFit="1" customWidth="1"/>
    <col min="62" max="16384" width="9.109375" style="35"/>
  </cols>
  <sheetData>
    <row r="1" spans="1:61" x14ac:dyDescent="0.3">
      <c r="A1" t="s">
        <v>450</v>
      </c>
      <c r="B1" t="s">
        <v>451</v>
      </c>
      <c r="C1" t="s">
        <v>424</v>
      </c>
      <c r="D1" t="s">
        <v>452</v>
      </c>
      <c r="E1" t="s">
        <v>453</v>
      </c>
      <c r="F1" t="s">
        <v>454</v>
      </c>
      <c r="G1" t="s">
        <v>455</v>
      </c>
      <c r="H1" t="s">
        <v>456</v>
      </c>
      <c r="I1" t="s">
        <v>457</v>
      </c>
      <c r="J1" t="s">
        <v>458</v>
      </c>
      <c r="K1" t="s">
        <v>459</v>
      </c>
      <c r="L1" t="s">
        <v>460</v>
      </c>
      <c r="M1" t="s">
        <v>461</v>
      </c>
      <c r="N1" t="s">
        <v>462</v>
      </c>
      <c r="O1" t="s">
        <v>463</v>
      </c>
      <c r="P1" t="s">
        <v>464</v>
      </c>
      <c r="Q1" t="s">
        <v>465</v>
      </c>
      <c r="R1" t="s">
        <v>466</v>
      </c>
      <c r="S1" t="s">
        <v>467</v>
      </c>
      <c r="T1" t="s">
        <v>468</v>
      </c>
      <c r="U1" t="s">
        <v>469</v>
      </c>
      <c r="V1" t="s">
        <v>470</v>
      </c>
      <c r="W1" t="s">
        <v>471</v>
      </c>
      <c r="X1" t="s">
        <v>472</v>
      </c>
      <c r="Y1" t="s">
        <v>473</v>
      </c>
      <c r="Z1" t="s">
        <v>474</v>
      </c>
      <c r="AA1" t="s">
        <v>475</v>
      </c>
      <c r="AB1" t="s">
        <v>476</v>
      </c>
      <c r="AC1" t="s">
        <v>477</v>
      </c>
      <c r="AD1" t="s">
        <v>478</v>
      </c>
      <c r="AE1" t="s">
        <v>479</v>
      </c>
      <c r="AF1" t="s">
        <v>480</v>
      </c>
      <c r="AG1" t="s">
        <v>481</v>
      </c>
      <c r="AH1" t="s">
        <v>482</v>
      </c>
      <c r="AI1" t="s">
        <v>483</v>
      </c>
      <c r="AJ1" t="s">
        <v>484</v>
      </c>
      <c r="AK1" t="s">
        <v>485</v>
      </c>
      <c r="AL1" t="s">
        <v>486</v>
      </c>
      <c r="AM1" t="s">
        <v>487</v>
      </c>
      <c r="AN1" t="s">
        <v>488</v>
      </c>
      <c r="AO1" t="s">
        <v>489</v>
      </c>
      <c r="AP1" t="s">
        <v>490</v>
      </c>
      <c r="AQ1" t="s">
        <v>491</v>
      </c>
      <c r="AR1" t="s">
        <v>492</v>
      </c>
      <c r="AS1" t="s">
        <v>493</v>
      </c>
      <c r="AT1" t="s">
        <v>494</v>
      </c>
      <c r="AU1" t="s">
        <v>495</v>
      </c>
      <c r="AV1" t="s">
        <v>496</v>
      </c>
      <c r="AW1" t="s">
        <v>497</v>
      </c>
      <c r="AX1" t="s">
        <v>498</v>
      </c>
      <c r="AY1" t="s">
        <v>499</v>
      </c>
      <c r="AZ1" t="s">
        <v>500</v>
      </c>
      <c r="BA1" t="s">
        <v>501</v>
      </c>
      <c r="BB1" t="s">
        <v>502</v>
      </c>
      <c r="BC1" t="s">
        <v>503</v>
      </c>
      <c r="BD1" t="s">
        <v>504</v>
      </c>
      <c r="BE1" t="s">
        <v>505</v>
      </c>
      <c r="BF1" t="s">
        <v>506</v>
      </c>
      <c r="BG1" t="s">
        <v>507</v>
      </c>
      <c r="BH1" t="s">
        <v>508</v>
      </c>
      <c r="BI1" t="s">
        <v>509</v>
      </c>
    </row>
    <row r="2" spans="1:61" x14ac:dyDescent="0.3">
      <c r="A2" t="s">
        <v>5746</v>
      </c>
      <c r="B2" t="s">
        <v>5745</v>
      </c>
      <c r="C2">
        <v>1</v>
      </c>
      <c r="D2"/>
      <c r="E2"/>
      <c r="F2"/>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row>
    <row r="3" spans="1:61" x14ac:dyDescent="0.3">
      <c r="A3" t="s">
        <v>5744</v>
      </c>
      <c r="B3" t="s">
        <v>443</v>
      </c>
      <c r="C3">
        <v>1</v>
      </c>
      <c r="D3"/>
      <c r="E3"/>
      <c r="F3"/>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row>
    <row r="4" spans="1:61" x14ac:dyDescent="0.3">
      <c r="A4" t="s">
        <v>5743</v>
      </c>
      <c r="B4" t="s">
        <v>5736</v>
      </c>
      <c r="C4">
        <v>4</v>
      </c>
      <c r="D4"/>
      <c r="E4"/>
      <c r="F4"/>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row>
    <row r="5" spans="1:61" x14ac:dyDescent="0.3">
      <c r="A5" t="s">
        <v>5742</v>
      </c>
      <c r="B5" t="s">
        <v>202</v>
      </c>
      <c r="C5">
        <v>3</v>
      </c>
      <c r="D5" t="s">
        <v>330</v>
      </c>
      <c r="E5">
        <v>1</v>
      </c>
      <c r="F5"/>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row>
    <row r="6" spans="1:61" x14ac:dyDescent="0.3">
      <c r="A6" t="s">
        <v>5741</v>
      </c>
      <c r="B6" t="s">
        <v>2096</v>
      </c>
      <c r="C6">
        <v>1</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row>
    <row r="7" spans="1:61" x14ac:dyDescent="0.3">
      <c r="A7" t="s">
        <v>5740</v>
      </c>
      <c r="B7" t="s">
        <v>5736</v>
      </c>
      <c r="C7">
        <v>2</v>
      </c>
      <c r="D7"/>
      <c r="E7"/>
      <c r="F7"/>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row>
    <row r="8" spans="1:61" x14ac:dyDescent="0.3">
      <c r="A8" t="s">
        <v>5739</v>
      </c>
      <c r="B8" t="s">
        <v>2273</v>
      </c>
      <c r="C8">
        <v>3</v>
      </c>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row>
    <row r="9" spans="1:61" x14ac:dyDescent="0.3">
      <c r="A9" t="s">
        <v>5738</v>
      </c>
      <c r="B9" t="s">
        <v>5736</v>
      </c>
      <c r="C9">
        <v>3</v>
      </c>
      <c r="D9"/>
      <c r="E9"/>
      <c r="F9"/>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row>
    <row r="10" spans="1:61" x14ac:dyDescent="0.3">
      <c r="A10" t="s">
        <v>5737</v>
      </c>
      <c r="B10" t="s">
        <v>5736</v>
      </c>
      <c r="C10">
        <v>4</v>
      </c>
      <c r="D10"/>
      <c r="E10"/>
      <c r="F10"/>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8696B"/>
  </sheetPr>
  <dimension ref="A1:BW97"/>
  <sheetViews>
    <sheetView showRowColHeaders="0" workbookViewId="0">
      <selection activeCell="J33" sqref="J33"/>
    </sheetView>
  </sheetViews>
  <sheetFormatPr defaultColWidth="9.109375" defaultRowHeight="14.4" x14ac:dyDescent="0.3"/>
  <cols>
    <col min="1" max="1" width="25" style="78" bestFit="1" customWidth="1"/>
    <col min="2" max="2" width="9.88671875" style="78" bestFit="1" customWidth="1"/>
    <col min="3" max="3" width="11.6640625" style="78" bestFit="1" customWidth="1"/>
    <col min="4" max="4" width="22.33203125" style="78" bestFit="1" customWidth="1"/>
    <col min="5" max="5" width="9.88671875" style="78" bestFit="1" customWidth="1"/>
    <col min="6" max="6" width="11.6640625" style="78" bestFit="1" customWidth="1"/>
    <col min="7" max="7" width="15.6640625" style="78" bestFit="1" customWidth="1"/>
    <col min="8" max="8" width="9.88671875" style="78" bestFit="1" customWidth="1"/>
    <col min="9" max="9" width="12" style="78" bestFit="1" customWidth="1"/>
    <col min="10" max="10" width="17.6640625" style="78" bestFit="1" customWidth="1"/>
    <col min="11" max="11" width="9.88671875" style="78" bestFit="1" customWidth="1"/>
    <col min="12" max="12" width="11.6640625" style="78" bestFit="1" customWidth="1"/>
    <col min="13" max="13" width="25" style="78" bestFit="1" customWidth="1"/>
    <col min="14" max="14" width="9.88671875" style="78" bestFit="1" customWidth="1"/>
    <col min="15" max="15" width="11.6640625" style="78" bestFit="1" customWidth="1"/>
    <col min="16" max="16" width="7.44140625" style="78" bestFit="1" customWidth="1"/>
    <col min="17" max="17" width="9.88671875" style="78" bestFit="1" customWidth="1"/>
    <col min="18" max="18" width="11.6640625" style="78" bestFit="1" customWidth="1"/>
    <col min="19" max="19" width="7.44140625" style="78" bestFit="1" customWidth="1"/>
    <col min="20" max="20" width="9.88671875" style="78" bestFit="1" customWidth="1"/>
    <col min="21" max="21" width="11.6640625" style="78" bestFit="1" customWidth="1"/>
    <col min="22" max="22" width="7.44140625" style="78" bestFit="1" customWidth="1"/>
    <col min="23" max="23" width="9.88671875" style="78" bestFit="1" customWidth="1"/>
    <col min="24" max="24" width="11.6640625" style="78" bestFit="1" customWidth="1"/>
    <col min="25" max="25" width="7.44140625" style="78" bestFit="1" customWidth="1"/>
    <col min="26" max="26" width="9.88671875" style="78" bestFit="1" customWidth="1"/>
    <col min="27" max="27" width="11.6640625" style="78" bestFit="1" customWidth="1"/>
    <col min="28" max="28" width="7.44140625" style="78" bestFit="1" customWidth="1"/>
    <col min="29" max="29" width="9.88671875" style="78" bestFit="1" customWidth="1"/>
    <col min="30" max="30" width="11.6640625" style="78" bestFit="1" customWidth="1"/>
    <col min="31" max="31" width="7.44140625" style="78" bestFit="1" customWidth="1"/>
    <col min="32" max="32" width="9.88671875" style="78" bestFit="1" customWidth="1"/>
    <col min="33" max="33" width="11.6640625" style="78" bestFit="1" customWidth="1"/>
    <col min="34" max="34" width="7.44140625" style="78" bestFit="1" customWidth="1"/>
    <col min="35" max="35" width="9.88671875" style="78" bestFit="1" customWidth="1"/>
    <col min="36" max="36" width="11.6640625" style="78" bestFit="1" customWidth="1"/>
    <col min="37" max="37" width="7.44140625" style="78" bestFit="1" customWidth="1"/>
    <col min="38" max="38" width="9.88671875" style="78" bestFit="1" customWidth="1"/>
    <col min="39" max="39" width="11.6640625" style="78" bestFit="1" customWidth="1"/>
    <col min="40" max="40" width="7.44140625" style="78" bestFit="1" customWidth="1"/>
    <col min="41" max="41" width="9.88671875" style="78" bestFit="1" customWidth="1"/>
    <col min="42" max="42" width="11.6640625" style="78" bestFit="1" customWidth="1"/>
    <col min="43" max="43" width="7.44140625" style="78" bestFit="1" customWidth="1"/>
    <col min="44" max="44" width="9.88671875" style="78" bestFit="1" customWidth="1"/>
    <col min="45" max="45" width="11.6640625" style="78" bestFit="1" customWidth="1"/>
    <col min="46" max="46" width="7.44140625" style="78" bestFit="1" customWidth="1"/>
    <col min="47" max="47" width="9.88671875" style="78" bestFit="1" customWidth="1"/>
    <col min="48" max="48" width="11.6640625" style="78" bestFit="1" customWidth="1"/>
    <col min="49" max="49" width="7.44140625" style="78" bestFit="1" customWidth="1"/>
    <col min="50" max="50" width="9.88671875" style="78" bestFit="1" customWidth="1"/>
    <col min="51" max="51" width="11.6640625" style="78" bestFit="1" customWidth="1"/>
    <col min="52" max="16384" width="9.109375" style="78"/>
  </cols>
  <sheetData>
    <row r="1" spans="1:75" s="84" customFormat="1" ht="15" thickBot="1" x14ac:dyDescent="0.35"/>
    <row r="2" spans="1:75" ht="15" thickTop="1" x14ac:dyDescent="0.3">
      <c r="A2" s="338" t="s">
        <v>510</v>
      </c>
      <c r="B2" s="338"/>
      <c r="C2" s="338"/>
      <c r="D2" s="338" t="s">
        <v>511</v>
      </c>
      <c r="E2" s="338"/>
      <c r="F2" s="338"/>
      <c r="G2" s="338" t="s">
        <v>150</v>
      </c>
      <c r="H2" s="338"/>
      <c r="I2" s="338"/>
      <c r="J2" s="338" t="s">
        <v>512</v>
      </c>
      <c r="K2" s="338"/>
      <c r="L2" s="338"/>
      <c r="M2" s="338" t="s">
        <v>513</v>
      </c>
      <c r="N2" s="338"/>
      <c r="O2" s="338"/>
      <c r="P2" s="338" t="s">
        <v>514</v>
      </c>
      <c r="Q2" s="338"/>
      <c r="R2" s="338"/>
      <c r="S2" s="338" t="s">
        <v>515</v>
      </c>
      <c r="T2" s="338"/>
      <c r="U2" s="338"/>
      <c r="V2" s="338" t="s">
        <v>516</v>
      </c>
      <c r="W2" s="338"/>
      <c r="X2" s="338"/>
      <c r="Y2" s="338" t="s">
        <v>517</v>
      </c>
      <c r="Z2" s="338"/>
      <c r="AA2" s="338"/>
      <c r="AB2" s="338" t="s">
        <v>518</v>
      </c>
      <c r="AC2" s="338"/>
      <c r="AD2" s="338"/>
      <c r="AE2" s="338" t="s">
        <v>519</v>
      </c>
      <c r="AF2" s="338"/>
      <c r="AG2" s="338"/>
      <c r="AH2" s="338" t="s">
        <v>520</v>
      </c>
      <c r="AI2" s="338"/>
      <c r="AJ2" s="338"/>
      <c r="AK2" s="338" t="s">
        <v>521</v>
      </c>
      <c r="AL2" s="338"/>
      <c r="AM2" s="338"/>
      <c r="AN2" s="338" t="s">
        <v>522</v>
      </c>
      <c r="AO2" s="338"/>
      <c r="AP2" s="338"/>
      <c r="AQ2" s="338" t="s">
        <v>523</v>
      </c>
      <c r="AR2" s="338"/>
      <c r="AS2" s="338"/>
      <c r="AT2" s="338" t="s">
        <v>524</v>
      </c>
      <c r="AU2" s="338"/>
      <c r="AV2" s="338"/>
      <c r="AW2" s="338" t="s">
        <v>525</v>
      </c>
      <c r="AX2" s="338"/>
      <c r="AY2" s="338"/>
      <c r="AZ2" s="338" t="s">
        <v>526</v>
      </c>
      <c r="BA2" s="338"/>
      <c r="BB2" s="338"/>
      <c r="BC2" s="338" t="s">
        <v>527</v>
      </c>
      <c r="BD2" s="338"/>
      <c r="BE2" s="338"/>
      <c r="BF2" s="338" t="s">
        <v>528</v>
      </c>
      <c r="BG2" s="338"/>
      <c r="BH2" s="338"/>
      <c r="BI2" s="338" t="s">
        <v>529</v>
      </c>
      <c r="BJ2" s="338"/>
      <c r="BK2" s="338"/>
      <c r="BL2" s="338" t="s">
        <v>530</v>
      </c>
      <c r="BM2" s="338"/>
      <c r="BN2" s="338"/>
      <c r="BO2" s="338" t="s">
        <v>531</v>
      </c>
      <c r="BP2" s="338"/>
      <c r="BQ2" s="338"/>
      <c r="BR2" s="338" t="s">
        <v>532</v>
      </c>
      <c r="BS2" s="338"/>
      <c r="BT2" s="338"/>
      <c r="BU2" s="338" t="s">
        <v>533</v>
      </c>
      <c r="BV2" s="338"/>
      <c r="BW2" s="338"/>
    </row>
    <row r="3" spans="1:75" x14ac:dyDescent="0.3">
      <c r="A3" s="78" t="s">
        <v>534</v>
      </c>
      <c r="B3" s="78" t="s">
        <v>163</v>
      </c>
      <c r="C3" s="78" t="s">
        <v>535</v>
      </c>
      <c r="D3" s="78" t="s">
        <v>534</v>
      </c>
      <c r="E3" s="78" t="s">
        <v>163</v>
      </c>
      <c r="F3" s="78" t="s">
        <v>535</v>
      </c>
      <c r="G3" s="78" t="s">
        <v>534</v>
      </c>
      <c r="H3" s="78" t="s">
        <v>163</v>
      </c>
      <c r="I3" s="78" t="s">
        <v>535</v>
      </c>
      <c r="J3" s="78" t="s">
        <v>534</v>
      </c>
      <c r="K3" s="78" t="s">
        <v>163</v>
      </c>
      <c r="L3" s="78" t="s">
        <v>535</v>
      </c>
      <c r="M3" s="78" t="s">
        <v>534</v>
      </c>
      <c r="N3" s="78" t="s">
        <v>163</v>
      </c>
      <c r="O3" s="78" t="s">
        <v>535</v>
      </c>
      <c r="P3" s="78" t="s">
        <v>534</v>
      </c>
      <c r="Q3" s="78" t="s">
        <v>163</v>
      </c>
      <c r="R3" s="78" t="s">
        <v>535</v>
      </c>
      <c r="S3" s="78" t="s">
        <v>534</v>
      </c>
      <c r="T3" s="78" t="s">
        <v>163</v>
      </c>
      <c r="U3" s="78" t="s">
        <v>535</v>
      </c>
      <c r="V3" s="78" t="s">
        <v>534</v>
      </c>
      <c r="W3" s="78" t="s">
        <v>163</v>
      </c>
      <c r="X3" s="78" t="s">
        <v>535</v>
      </c>
      <c r="Y3" s="78" t="s">
        <v>534</v>
      </c>
      <c r="Z3" s="78" t="s">
        <v>163</v>
      </c>
      <c r="AA3" s="78" t="s">
        <v>535</v>
      </c>
      <c r="AB3" s="78" t="s">
        <v>534</v>
      </c>
      <c r="AC3" s="78" t="s">
        <v>163</v>
      </c>
      <c r="AD3" s="78" t="s">
        <v>535</v>
      </c>
      <c r="AE3" s="78" t="s">
        <v>534</v>
      </c>
      <c r="AF3" s="78" t="s">
        <v>163</v>
      </c>
      <c r="AG3" s="78" t="s">
        <v>535</v>
      </c>
      <c r="AH3" s="78" t="s">
        <v>534</v>
      </c>
      <c r="AI3" s="78" t="s">
        <v>163</v>
      </c>
      <c r="AJ3" s="78" t="s">
        <v>535</v>
      </c>
      <c r="AK3" s="78" t="s">
        <v>534</v>
      </c>
      <c r="AL3" s="78" t="s">
        <v>163</v>
      </c>
      <c r="AM3" s="78" t="s">
        <v>535</v>
      </c>
      <c r="AN3" s="78" t="s">
        <v>534</v>
      </c>
      <c r="AO3" s="78" t="s">
        <v>163</v>
      </c>
      <c r="AP3" s="78" t="s">
        <v>535</v>
      </c>
      <c r="AQ3" s="78" t="s">
        <v>534</v>
      </c>
      <c r="AR3" s="78" t="s">
        <v>163</v>
      </c>
      <c r="AS3" s="78" t="s">
        <v>535</v>
      </c>
      <c r="AT3" s="78" t="s">
        <v>534</v>
      </c>
      <c r="AU3" s="78" t="s">
        <v>163</v>
      </c>
      <c r="AV3" s="78" t="s">
        <v>535</v>
      </c>
      <c r="AW3" s="78" t="s">
        <v>534</v>
      </c>
      <c r="AX3" s="78" t="s">
        <v>163</v>
      </c>
      <c r="AY3" s="78" t="s">
        <v>535</v>
      </c>
      <c r="AZ3" s="78" t="s">
        <v>534</v>
      </c>
      <c r="BA3" s="78" t="s">
        <v>163</v>
      </c>
      <c r="BB3" s="78" t="s">
        <v>535</v>
      </c>
      <c r="BC3" s="78" t="s">
        <v>534</v>
      </c>
      <c r="BD3" s="78" t="s">
        <v>163</v>
      </c>
      <c r="BE3" s="78" t="s">
        <v>535</v>
      </c>
      <c r="BF3" s="78" t="s">
        <v>534</v>
      </c>
      <c r="BG3" s="78" t="s">
        <v>163</v>
      </c>
      <c r="BH3" s="78" t="s">
        <v>535</v>
      </c>
      <c r="BI3" s="78" t="s">
        <v>534</v>
      </c>
      <c r="BJ3" s="78" t="s">
        <v>163</v>
      </c>
      <c r="BK3" s="78" t="s">
        <v>535</v>
      </c>
      <c r="BL3" s="78" t="s">
        <v>534</v>
      </c>
      <c r="BM3" s="78" t="s">
        <v>163</v>
      </c>
      <c r="BN3" s="78" t="s">
        <v>535</v>
      </c>
      <c r="BO3" s="78" t="s">
        <v>534</v>
      </c>
      <c r="BP3" s="78" t="s">
        <v>163</v>
      </c>
      <c r="BQ3" s="78" t="s">
        <v>535</v>
      </c>
      <c r="BR3" s="78" t="s">
        <v>534</v>
      </c>
      <c r="BS3" s="78" t="s">
        <v>163</v>
      </c>
      <c r="BT3" s="78" t="s">
        <v>535</v>
      </c>
      <c r="BU3" s="78" t="s">
        <v>534</v>
      </c>
      <c r="BV3" s="78" t="s">
        <v>163</v>
      </c>
      <c r="BW3" s="78" t="s">
        <v>535</v>
      </c>
    </row>
    <row r="4" spans="1:75" x14ac:dyDescent="0.3">
      <c r="A4" s="78" t="s">
        <v>536</v>
      </c>
      <c r="B4" s="78">
        <v>10</v>
      </c>
      <c r="C4" s="80">
        <f>IFERROR(LootTable1[[#This Row],[Weight]]/SUM(LootTable1[Weight]),"-")</f>
        <v>2.2123893805309734E-2</v>
      </c>
      <c r="D4" s="78" t="s">
        <v>537</v>
      </c>
      <c r="E4" s="78">
        <v>1</v>
      </c>
      <c r="F4" s="80">
        <f>IFERROR(LootTable2[[#This Row],[Weight]]/SUM(LootTable2[Weight]),"-")</f>
        <v>1.9230769230769232E-2</v>
      </c>
      <c r="G4" s="78" t="s">
        <v>173</v>
      </c>
      <c r="H4" s="78">
        <v>1</v>
      </c>
      <c r="I4" s="80">
        <f>IFERROR(LootTable3[[#This Row],[Weight]]/SUM(LootTable3[Weight]),"-")</f>
        <v>7.6923076923076927E-2</v>
      </c>
      <c r="J4" s="78" t="s">
        <v>538</v>
      </c>
      <c r="K4" s="78">
        <v>10</v>
      </c>
      <c r="L4" s="80">
        <f>IFERROR(LootTable4[[#This Row],[Weight]]/SUM(LootTable4[Weight]),"-")</f>
        <v>0.38461538461538464</v>
      </c>
      <c r="M4" s="78" t="s">
        <v>536</v>
      </c>
      <c r="N4" s="78">
        <v>10</v>
      </c>
      <c r="O4" s="80">
        <f>IFERROR(LootTable5[[#This Row],[Weight]]/SUM(LootTable5[Weight]),"-")</f>
        <v>2.4937655860349128E-2</v>
      </c>
      <c r="P4" s="78" t="s">
        <v>539</v>
      </c>
      <c r="Q4" s="78">
        <v>1</v>
      </c>
      <c r="R4" s="80">
        <f>IFERROR(LootTable6[[#This Row],[Weight]]/SUM(LootTable6[Weight]),"-")</f>
        <v>8.3333333333333329E-2</v>
      </c>
      <c r="S4" s="78" t="s">
        <v>540</v>
      </c>
      <c r="T4" s="78">
        <v>1</v>
      </c>
      <c r="U4" s="80">
        <f>IFERROR(LootTable7[[#This Row],[Weight]]/SUM(LootTable7[Weight]),"-")</f>
        <v>8.3333333333333329E-2</v>
      </c>
      <c r="V4" s="78" t="s">
        <v>541</v>
      </c>
      <c r="W4" s="78">
        <v>1</v>
      </c>
      <c r="X4" s="80">
        <f>IFERROR(LootTable8[[#This Row],[Weight]]/SUM(LootTable8[Weight]),"-")</f>
        <v>0.1</v>
      </c>
      <c r="Y4" s="78" t="s">
        <v>542</v>
      </c>
      <c r="Z4" s="78">
        <v>1</v>
      </c>
      <c r="AA4" s="80">
        <f>IFERROR(LootTable9[[#This Row],[Weight]]/SUM(LootTable9[Weight]),"-")</f>
        <v>0.16666666666666666</v>
      </c>
      <c r="AB4" s="78" t="s">
        <v>543</v>
      </c>
      <c r="AC4" s="78">
        <v>1</v>
      </c>
      <c r="AD4" s="80">
        <f>IFERROR(LootTable10[[#This Row],[Weight]]/SUM(LootTable10[Weight]),"-")</f>
        <v>0.125</v>
      </c>
      <c r="AE4" s="78" t="s">
        <v>544</v>
      </c>
      <c r="AF4" s="78">
        <v>1</v>
      </c>
      <c r="AG4" s="80">
        <f>IFERROR(LootTable11[[#This Row],[Weight]]/SUM(LootTable11[Weight]),"-")</f>
        <v>0.25</v>
      </c>
      <c r="AH4" s="78" t="s">
        <v>545</v>
      </c>
      <c r="AI4" s="78">
        <v>1</v>
      </c>
      <c r="AJ4" s="80">
        <f>IFERROR(LootTable12[[#This Row],[Weight]]/SUM(LootTable12[Weight]),"-")</f>
        <v>0.1</v>
      </c>
      <c r="AK4" s="78" t="s">
        <v>546</v>
      </c>
      <c r="AL4" s="78">
        <v>1</v>
      </c>
      <c r="AM4" s="80">
        <f>IFERROR(LootTable13[[#This Row],[Weight]]/SUM(LootTable13[Weight]),"-")</f>
        <v>0.1</v>
      </c>
      <c r="AN4" s="78" t="s">
        <v>547</v>
      </c>
      <c r="AO4" s="78">
        <v>1</v>
      </c>
      <c r="AP4" s="80">
        <f>IFERROR(LootTable14[[#This Row],[Weight]]/SUM(LootTable14[Weight]),"-")</f>
        <v>0.1</v>
      </c>
      <c r="AQ4" s="78" t="s">
        <v>548</v>
      </c>
      <c r="AR4" s="78">
        <v>1</v>
      </c>
      <c r="AS4" s="80">
        <f>IFERROR(LootTable15[[#This Row],[Weight]]/SUM(LootTable15[Weight]),"-")</f>
        <v>0.1</v>
      </c>
      <c r="AT4" s="78" t="s">
        <v>549</v>
      </c>
      <c r="AU4" s="78">
        <v>1</v>
      </c>
      <c r="AV4" s="80">
        <f>IFERROR(LootTable16[[#This Row],[Weight]]/SUM(LootTable16[Weight]),"-")</f>
        <v>0.125</v>
      </c>
      <c r="AW4" s="78" t="s">
        <v>550</v>
      </c>
      <c r="AX4" s="78">
        <v>50</v>
      </c>
      <c r="AY4" s="80">
        <f>IFERROR(LootTable17[[#This Row],[Weight]]/SUM(LootTable17[Weight]),"-")</f>
        <v>0.5</v>
      </c>
      <c r="AZ4" s="78" t="s">
        <v>551</v>
      </c>
      <c r="BA4" s="78">
        <v>15</v>
      </c>
      <c r="BB4" s="80">
        <f>IFERROR(LootTable18[[#This Row],[Weight]]/SUM(LootTable18[Weight]),"-")</f>
        <v>0.15</v>
      </c>
      <c r="BC4" s="78" t="s">
        <v>552</v>
      </c>
      <c r="BD4" s="78">
        <v>15</v>
      </c>
      <c r="BE4" s="80">
        <f>IFERROR(LootTable19[[#This Row],[Weight]]/SUM(LootTable19[Weight]),"-")</f>
        <v>0.15</v>
      </c>
      <c r="BF4" s="78" t="s">
        <v>553</v>
      </c>
      <c r="BG4" s="78">
        <v>20</v>
      </c>
      <c r="BH4" s="80">
        <f>IFERROR(LootTable20[[#This Row],[Weight]]/SUM(LootTable20[Weight]),"-")</f>
        <v>0.2</v>
      </c>
      <c r="BI4" s="78" t="s">
        <v>554</v>
      </c>
      <c r="BJ4" s="78">
        <v>30</v>
      </c>
      <c r="BK4" s="80">
        <f>IFERROR(LootTable21[[#This Row],[Weight]]/SUM(LootTable21[Weight]),"-")</f>
        <v>0.3</v>
      </c>
      <c r="BL4" s="78" t="s">
        <v>555</v>
      </c>
      <c r="BM4" s="78">
        <v>15</v>
      </c>
      <c r="BN4" s="80">
        <f>IFERROR(LootTable22[[#This Row],[Weight]]/SUM(LootTable22[Weight]),"-")</f>
        <v>0.14851485148514851</v>
      </c>
      <c r="BO4" s="78" t="s">
        <v>556</v>
      </c>
      <c r="BP4" s="78">
        <v>11</v>
      </c>
      <c r="BQ4" s="80">
        <f>IFERROR(LootTable23[[#This Row],[Weight]]/SUM(LootTable23[Weight]),"-")</f>
        <v>0.11</v>
      </c>
      <c r="BR4" s="78" t="s">
        <v>557</v>
      </c>
      <c r="BS4" s="78">
        <v>10</v>
      </c>
      <c r="BT4" s="80">
        <f>IFERROR(LootTable24[[#This Row],[Weight]]/SUM(LootTable24[Weight]),"-")</f>
        <v>0.1</v>
      </c>
      <c r="BU4" s="78" t="s">
        <v>558</v>
      </c>
      <c r="BV4" s="78">
        <v>5</v>
      </c>
      <c r="BW4" s="80">
        <f>IFERROR(LootTable25[[#This Row],[Weight]]/SUM(LootTable25[Weight]),"-")</f>
        <v>5.154639175257731E-2</v>
      </c>
    </row>
    <row r="5" spans="1:75" x14ac:dyDescent="0.3">
      <c r="A5" s="78" t="s">
        <v>559</v>
      </c>
      <c r="B5" s="78">
        <v>5</v>
      </c>
      <c r="C5" s="80">
        <f>IFERROR(LootTable1[[#This Row],[Weight]]/SUM(LootTable1[Weight]),"-")</f>
        <v>1.1061946902654867E-2</v>
      </c>
      <c r="D5" s="78" t="s">
        <v>560</v>
      </c>
      <c r="E5" s="78">
        <v>1</v>
      </c>
      <c r="F5" s="80">
        <f>IFERROR(LootTable2[[#This Row],[Weight]]/SUM(LootTable2[Weight]),"-")</f>
        <v>1.9230769230769232E-2</v>
      </c>
      <c r="G5" s="78" t="s">
        <v>184</v>
      </c>
      <c r="H5" s="78">
        <v>1</v>
      </c>
      <c r="I5" s="80">
        <f>IFERROR(LootTable3[[#This Row],[Weight]]/SUM(LootTable3[Weight]),"-")</f>
        <v>7.6923076923076927E-2</v>
      </c>
      <c r="J5" s="78" t="s">
        <v>561</v>
      </c>
      <c r="K5" s="78">
        <v>7</v>
      </c>
      <c r="L5" s="80">
        <f>IFERROR(LootTable4[[#This Row],[Weight]]/SUM(LootTable4[Weight]),"-")</f>
        <v>0.26923076923076922</v>
      </c>
      <c r="M5" s="78" t="s">
        <v>559</v>
      </c>
      <c r="N5" s="78">
        <v>5</v>
      </c>
      <c r="O5" s="80">
        <f>IFERROR(LootTable5[[#This Row],[Weight]]/SUM(LootTable5[Weight]),"-")</f>
        <v>1.2468827930174564E-2</v>
      </c>
      <c r="P5" s="78" t="s">
        <v>562</v>
      </c>
      <c r="Q5" s="78">
        <v>1</v>
      </c>
      <c r="R5" s="80">
        <f>IFERROR(LootTable6[[#This Row],[Weight]]/SUM(LootTable6[Weight]),"-")</f>
        <v>8.3333333333333329E-2</v>
      </c>
      <c r="S5" s="78" t="s">
        <v>563</v>
      </c>
      <c r="T5" s="78">
        <v>1</v>
      </c>
      <c r="U5" s="80">
        <f>IFERROR(LootTable7[[#This Row],[Weight]]/SUM(LootTable7[Weight]),"-")</f>
        <v>8.3333333333333329E-2</v>
      </c>
      <c r="V5" s="78" t="s">
        <v>564</v>
      </c>
      <c r="W5" s="78">
        <v>1</v>
      </c>
      <c r="X5" s="80">
        <f>IFERROR(LootTable8[[#This Row],[Weight]]/SUM(LootTable8[Weight]),"-")</f>
        <v>0.1</v>
      </c>
      <c r="Y5" s="78" t="s">
        <v>565</v>
      </c>
      <c r="Z5" s="78">
        <v>1</v>
      </c>
      <c r="AA5" s="80">
        <f>IFERROR(LootTable9[[#This Row],[Weight]]/SUM(LootTable9[Weight]),"-")</f>
        <v>0.16666666666666666</v>
      </c>
      <c r="AB5" s="78" t="s">
        <v>566</v>
      </c>
      <c r="AC5" s="78">
        <v>1</v>
      </c>
      <c r="AD5" s="80">
        <f>IFERROR(LootTable10[[#This Row],[Weight]]/SUM(LootTable10[Weight]),"-")</f>
        <v>0.125</v>
      </c>
      <c r="AE5" s="78" t="s">
        <v>567</v>
      </c>
      <c r="AF5" s="78">
        <v>1</v>
      </c>
      <c r="AG5" s="80">
        <f>IFERROR(LootTable11[[#This Row],[Weight]]/SUM(LootTable11[Weight]),"-")</f>
        <v>0.25</v>
      </c>
      <c r="AH5" s="78" t="s">
        <v>568</v>
      </c>
      <c r="AI5" s="78">
        <v>1</v>
      </c>
      <c r="AJ5" s="80">
        <f>IFERROR(LootTable12[[#This Row],[Weight]]/SUM(LootTable12[Weight]),"-")</f>
        <v>0.1</v>
      </c>
      <c r="AK5" s="78" t="s">
        <v>569</v>
      </c>
      <c r="AL5" s="78">
        <v>1</v>
      </c>
      <c r="AM5" s="80">
        <f>IFERROR(LootTable13[[#This Row],[Weight]]/SUM(LootTable13[Weight]),"-")</f>
        <v>0.1</v>
      </c>
      <c r="AN5" s="78" t="s">
        <v>570</v>
      </c>
      <c r="AO5" s="78">
        <v>1</v>
      </c>
      <c r="AP5" s="80">
        <f>IFERROR(LootTable14[[#This Row],[Weight]]/SUM(LootTable14[Weight]),"-")</f>
        <v>0.1</v>
      </c>
      <c r="AQ5" s="78" t="s">
        <v>571</v>
      </c>
      <c r="AR5" s="78">
        <v>1</v>
      </c>
      <c r="AS5" s="80">
        <f>IFERROR(LootTable15[[#This Row],[Weight]]/SUM(LootTable15[Weight]),"-")</f>
        <v>0.1</v>
      </c>
      <c r="AT5" s="78" t="s">
        <v>572</v>
      </c>
      <c r="AU5" s="78">
        <v>1</v>
      </c>
      <c r="AV5" s="80">
        <f>IFERROR(LootTable16[[#This Row],[Weight]]/SUM(LootTable16[Weight]),"-")</f>
        <v>0.125</v>
      </c>
      <c r="AW5" s="78" t="s">
        <v>573</v>
      </c>
      <c r="AX5" s="78">
        <v>10</v>
      </c>
      <c r="AY5" s="80">
        <f>IFERROR(LootTable17[[#This Row],[Weight]]/SUM(LootTable17[Weight]),"-")</f>
        <v>0.1</v>
      </c>
      <c r="AZ5" s="78" t="s">
        <v>574</v>
      </c>
      <c r="BA5" s="78">
        <v>7</v>
      </c>
      <c r="BB5" s="80">
        <f>IFERROR(LootTable18[[#This Row],[Weight]]/SUM(LootTable18[Weight]),"-")</f>
        <v>7.0000000000000007E-2</v>
      </c>
      <c r="BC5" s="78" t="s">
        <v>575</v>
      </c>
      <c r="BD5" s="78">
        <v>7</v>
      </c>
      <c r="BE5" s="80">
        <f>IFERROR(LootTable19[[#This Row],[Weight]]/SUM(LootTable19[Weight]),"-")</f>
        <v>7.0000000000000007E-2</v>
      </c>
      <c r="BF5" s="78" t="s">
        <v>576</v>
      </c>
      <c r="BG5" s="78">
        <v>10</v>
      </c>
      <c r="BH5" s="80">
        <f>IFERROR(LootTable20[[#This Row],[Weight]]/SUM(LootTable20[Weight]),"-")</f>
        <v>0.1</v>
      </c>
      <c r="BI5" s="78" t="s">
        <v>577</v>
      </c>
      <c r="BJ5" s="78">
        <v>25</v>
      </c>
      <c r="BK5" s="80">
        <f>IFERROR(LootTable21[[#This Row],[Weight]]/SUM(LootTable21[Weight]),"-")</f>
        <v>0.25</v>
      </c>
      <c r="BL5" s="78" t="s">
        <v>578</v>
      </c>
      <c r="BM5" s="78">
        <v>3</v>
      </c>
      <c r="BN5" s="80">
        <f>IFERROR(LootTable22[[#This Row],[Weight]]/SUM(LootTable22[Weight]),"-")</f>
        <v>2.9702970297029702E-2</v>
      </c>
      <c r="BO5" s="78" t="s">
        <v>579</v>
      </c>
      <c r="BP5" s="78">
        <v>0.375</v>
      </c>
      <c r="BQ5" s="80">
        <f>IFERROR(LootTable23[[#This Row],[Weight]]/SUM(LootTable23[Weight]),"-")</f>
        <v>3.7499999999999999E-3</v>
      </c>
      <c r="BR5" s="78" t="s">
        <v>580</v>
      </c>
      <c r="BS5" s="78">
        <v>2</v>
      </c>
      <c r="BT5" s="80">
        <f>IFERROR(LootTable24[[#This Row],[Weight]]/SUM(LootTable24[Weight]),"-")</f>
        <v>0.02</v>
      </c>
      <c r="BU5" s="78" t="s">
        <v>581</v>
      </c>
      <c r="BV5" s="78">
        <v>5</v>
      </c>
      <c r="BW5" s="80">
        <f>IFERROR(LootTable25[[#This Row],[Weight]]/SUM(LootTable25[Weight]),"-")</f>
        <v>5.154639175257731E-2</v>
      </c>
    </row>
    <row r="6" spans="1:75" ht="15" customHeight="1" x14ac:dyDescent="0.3">
      <c r="A6" s="78" t="s">
        <v>582</v>
      </c>
      <c r="B6" s="78">
        <v>3</v>
      </c>
      <c r="C6" s="80">
        <f>IFERROR(LootTable1[[#This Row],[Weight]]/SUM(LootTable1[Weight]),"-")</f>
        <v>6.6371681415929203E-3</v>
      </c>
      <c r="D6" s="78" t="s">
        <v>583</v>
      </c>
      <c r="E6" s="78">
        <v>1</v>
      </c>
      <c r="F6" s="80">
        <f>IFERROR(LootTable2[[#This Row],[Weight]]/SUM(LootTable2[Weight]),"-")</f>
        <v>1.9230769230769232E-2</v>
      </c>
      <c r="G6" s="78" t="s">
        <v>194</v>
      </c>
      <c r="H6" s="78">
        <v>1</v>
      </c>
      <c r="I6" s="80">
        <f>IFERROR(LootTable3[[#This Row],[Weight]]/SUM(LootTable3[Weight]),"-")</f>
        <v>7.6923076923076927E-2</v>
      </c>
      <c r="J6" s="78" t="s">
        <v>584</v>
      </c>
      <c r="K6" s="78">
        <v>5</v>
      </c>
      <c r="L6" s="80">
        <f>IFERROR(LootTable4[[#This Row],[Weight]]/SUM(LootTable4[Weight]),"-")</f>
        <v>0.19230769230769232</v>
      </c>
      <c r="M6" s="78" t="s">
        <v>582</v>
      </c>
      <c r="N6" s="78">
        <v>3</v>
      </c>
      <c r="O6" s="80">
        <f>IFERROR(LootTable5[[#This Row],[Weight]]/SUM(LootTable5[Weight]),"-")</f>
        <v>7.481296758104738E-3</v>
      </c>
      <c r="P6" s="78" t="s">
        <v>585</v>
      </c>
      <c r="Q6" s="78">
        <v>1</v>
      </c>
      <c r="R6" s="80">
        <f>IFERROR(LootTable6[[#This Row],[Weight]]/SUM(LootTable6[Weight]),"-")</f>
        <v>8.3333333333333329E-2</v>
      </c>
      <c r="S6" s="78" t="s">
        <v>586</v>
      </c>
      <c r="T6" s="78">
        <v>1</v>
      </c>
      <c r="U6" s="80">
        <f>IFERROR(LootTable7[[#This Row],[Weight]]/SUM(LootTable7[Weight]),"-")</f>
        <v>8.3333333333333329E-2</v>
      </c>
      <c r="V6" s="82" t="s">
        <v>587</v>
      </c>
      <c r="W6" s="78">
        <v>1</v>
      </c>
      <c r="X6" s="80">
        <f>IFERROR(LootTable8[[#This Row],[Weight]]/SUM(LootTable8[Weight]),"-")</f>
        <v>0.1</v>
      </c>
      <c r="Y6" s="78" t="s">
        <v>588</v>
      </c>
      <c r="Z6" s="78">
        <v>1</v>
      </c>
      <c r="AA6" s="80">
        <f>IFERROR(LootTable9[[#This Row],[Weight]]/SUM(LootTable9[Weight]),"-")</f>
        <v>0.16666666666666666</v>
      </c>
      <c r="AB6" s="78" t="s">
        <v>589</v>
      </c>
      <c r="AC6" s="78">
        <v>1</v>
      </c>
      <c r="AD6" s="80">
        <f>IFERROR(LootTable10[[#This Row],[Weight]]/SUM(LootTable10[Weight]),"-")</f>
        <v>0.125</v>
      </c>
      <c r="AE6" s="78" t="s">
        <v>590</v>
      </c>
      <c r="AF6" s="78">
        <v>1</v>
      </c>
      <c r="AG6" s="80">
        <f>IFERROR(LootTable11[[#This Row],[Weight]]/SUM(LootTable11[Weight]),"-")</f>
        <v>0.25</v>
      </c>
      <c r="AH6" s="78" t="s">
        <v>591</v>
      </c>
      <c r="AI6" s="78">
        <v>1</v>
      </c>
      <c r="AJ6" s="80">
        <f>IFERROR(LootTable12[[#This Row],[Weight]]/SUM(LootTable12[Weight]),"-")</f>
        <v>0.1</v>
      </c>
      <c r="AK6" s="78" t="s">
        <v>592</v>
      </c>
      <c r="AL6" s="78">
        <v>1</v>
      </c>
      <c r="AM6" s="80">
        <f>IFERROR(LootTable13[[#This Row],[Weight]]/SUM(LootTable13[Weight]),"-")</f>
        <v>0.1</v>
      </c>
      <c r="AN6" s="78" t="s">
        <v>593</v>
      </c>
      <c r="AO6" s="78">
        <v>1</v>
      </c>
      <c r="AP6" s="80">
        <f>IFERROR(LootTable14[[#This Row],[Weight]]/SUM(LootTable14[Weight]),"-")</f>
        <v>0.1</v>
      </c>
      <c r="AQ6" s="78" t="s">
        <v>594</v>
      </c>
      <c r="AR6" s="78">
        <v>1</v>
      </c>
      <c r="AS6" s="80">
        <f>IFERROR(LootTable15[[#This Row],[Weight]]/SUM(LootTable15[Weight]),"-")</f>
        <v>0.1</v>
      </c>
      <c r="AT6" s="78" t="s">
        <v>595</v>
      </c>
      <c r="AU6" s="78">
        <v>1</v>
      </c>
      <c r="AV6" s="80">
        <f>IFERROR(LootTable16[[#This Row],[Weight]]/SUM(LootTable16[Weight]),"-")</f>
        <v>0.125</v>
      </c>
      <c r="AW6" s="78" t="s">
        <v>596</v>
      </c>
      <c r="AX6" s="78">
        <v>10</v>
      </c>
      <c r="AY6" s="80">
        <f>IFERROR(LootTable17[[#This Row],[Weight]]/SUM(LootTable17[Weight]),"-")</f>
        <v>0.1</v>
      </c>
      <c r="AZ6" s="78" t="s">
        <v>597</v>
      </c>
      <c r="BA6" s="78">
        <v>7</v>
      </c>
      <c r="BB6" s="80">
        <f>IFERROR(LootTable18[[#This Row],[Weight]]/SUM(LootTable18[Weight]),"-")</f>
        <v>7.0000000000000007E-2</v>
      </c>
      <c r="BC6" s="78" t="s">
        <v>598</v>
      </c>
      <c r="BD6" s="78">
        <v>5</v>
      </c>
      <c r="BE6" s="80">
        <f>IFERROR(LootTable19[[#This Row],[Weight]]/SUM(LootTable19[Weight]),"-")</f>
        <v>0.05</v>
      </c>
      <c r="BF6" s="78" t="s">
        <v>599</v>
      </c>
      <c r="BG6" s="78">
        <v>10</v>
      </c>
      <c r="BH6" s="80">
        <f>IFERROR(LootTable20[[#This Row],[Weight]]/SUM(LootTable20[Weight]),"-")</f>
        <v>0.1</v>
      </c>
      <c r="BI6" s="78" t="s">
        <v>553</v>
      </c>
      <c r="BJ6" s="78">
        <v>15</v>
      </c>
      <c r="BK6" s="80">
        <f>IFERROR(LootTable21[[#This Row],[Weight]]/SUM(LootTable21[Weight]),"-")</f>
        <v>0.15</v>
      </c>
      <c r="BL6" s="78" t="s">
        <v>600</v>
      </c>
      <c r="BM6" s="78">
        <v>3</v>
      </c>
      <c r="BN6" s="80">
        <f>IFERROR(LootTable22[[#This Row],[Weight]]/SUM(LootTable22[Weight]),"-")</f>
        <v>2.9702970297029702E-2</v>
      </c>
      <c r="BO6" s="78" t="s">
        <v>601</v>
      </c>
      <c r="BP6" s="78">
        <v>0.375</v>
      </c>
      <c r="BQ6" s="80">
        <f>IFERROR(LootTable23[[#This Row],[Weight]]/SUM(LootTable23[Weight]),"-")</f>
        <v>3.7499999999999999E-3</v>
      </c>
      <c r="BR6" s="78" t="s">
        <v>602</v>
      </c>
      <c r="BS6" s="78">
        <v>2</v>
      </c>
      <c r="BT6" s="80">
        <f>IFERROR(LootTable24[[#This Row],[Weight]]/SUM(LootTable24[Weight]),"-")</f>
        <v>0.02</v>
      </c>
      <c r="BU6" s="78" t="s">
        <v>603</v>
      </c>
      <c r="BV6" s="78">
        <v>5</v>
      </c>
      <c r="BW6" s="80">
        <f>IFERROR(LootTable25[[#This Row],[Weight]]/SUM(LootTable25[Weight]),"-")</f>
        <v>5.154639175257731E-2</v>
      </c>
    </row>
    <row r="7" spans="1:75" x14ac:dyDescent="0.3">
      <c r="A7" s="78" t="s">
        <v>604</v>
      </c>
      <c r="B7" s="78">
        <v>10</v>
      </c>
      <c r="C7" s="80">
        <f>IFERROR(LootTable1[[#This Row],[Weight]]/SUM(LootTable1[Weight]),"-")</f>
        <v>2.2123893805309734E-2</v>
      </c>
      <c r="D7" s="78" t="s">
        <v>605</v>
      </c>
      <c r="E7" s="78">
        <v>1</v>
      </c>
      <c r="F7" s="80">
        <f>IFERROR(LootTable2[[#This Row],[Weight]]/SUM(LootTable2[Weight]),"-")</f>
        <v>1.9230769230769232E-2</v>
      </c>
      <c r="G7" s="78" t="s">
        <v>204</v>
      </c>
      <c r="H7" s="78">
        <v>1</v>
      </c>
      <c r="I7" s="80">
        <f>IFERROR(LootTable3[[#This Row],[Weight]]/SUM(LootTable3[Weight]),"-")</f>
        <v>7.6923076923076927E-2</v>
      </c>
      <c r="J7" s="78" t="s">
        <v>606</v>
      </c>
      <c r="K7" s="78">
        <v>3</v>
      </c>
      <c r="L7" s="80">
        <f>IFERROR(LootTable4[[#This Row],[Weight]]/SUM(LootTable4[Weight]),"-")</f>
        <v>0.11538461538461539</v>
      </c>
      <c r="M7" s="78" t="s">
        <v>604</v>
      </c>
      <c r="N7" s="78">
        <v>10</v>
      </c>
      <c r="O7" s="80">
        <f>IFERROR(LootTable5[[#This Row],[Weight]]/SUM(LootTable5[Weight]),"-")</f>
        <v>2.4937655860349128E-2</v>
      </c>
      <c r="P7" s="78" t="s">
        <v>607</v>
      </c>
      <c r="Q7" s="78">
        <v>1</v>
      </c>
      <c r="R7" s="80">
        <f>IFERROR(LootTable6[[#This Row],[Weight]]/SUM(LootTable6[Weight]),"-")</f>
        <v>8.3333333333333329E-2</v>
      </c>
      <c r="S7" s="78" t="s">
        <v>608</v>
      </c>
      <c r="T7" s="78">
        <v>1</v>
      </c>
      <c r="U7" s="80">
        <f>IFERROR(LootTable7[[#This Row],[Weight]]/SUM(LootTable7[Weight]),"-")</f>
        <v>8.3333333333333329E-2</v>
      </c>
      <c r="V7" s="78" t="s">
        <v>609</v>
      </c>
      <c r="W7" s="78">
        <v>1</v>
      </c>
      <c r="X7" s="80">
        <f>IFERROR(LootTable8[[#This Row],[Weight]]/SUM(LootTable8[Weight]),"-")</f>
        <v>0.1</v>
      </c>
      <c r="Y7" s="78" t="s">
        <v>610</v>
      </c>
      <c r="Z7" s="78">
        <v>1</v>
      </c>
      <c r="AA7" s="80">
        <f>IFERROR(LootTable9[[#This Row],[Weight]]/SUM(LootTable9[Weight]),"-")</f>
        <v>0.16666666666666666</v>
      </c>
      <c r="AB7" s="78" t="s">
        <v>611</v>
      </c>
      <c r="AC7" s="78">
        <v>1</v>
      </c>
      <c r="AD7" s="80">
        <f>IFERROR(LootTable10[[#This Row],[Weight]]/SUM(LootTable10[Weight]),"-")</f>
        <v>0.125</v>
      </c>
      <c r="AE7" s="78" t="s">
        <v>612</v>
      </c>
      <c r="AF7" s="78">
        <v>1</v>
      </c>
      <c r="AG7" s="80">
        <f>IFERROR(LootTable11[[#This Row],[Weight]]/SUM(LootTable11[Weight]),"-")</f>
        <v>0.25</v>
      </c>
      <c r="AH7" s="78" t="s">
        <v>613</v>
      </c>
      <c r="AI7" s="78">
        <v>1</v>
      </c>
      <c r="AJ7" s="80">
        <f>IFERROR(LootTable12[[#This Row],[Weight]]/SUM(LootTable12[Weight]),"-")</f>
        <v>0.1</v>
      </c>
      <c r="AK7" s="78" t="s">
        <v>614</v>
      </c>
      <c r="AL7" s="78">
        <v>1</v>
      </c>
      <c r="AM7" s="80">
        <f>IFERROR(LootTable13[[#This Row],[Weight]]/SUM(LootTable13[Weight]),"-")</f>
        <v>0.1</v>
      </c>
      <c r="AN7" s="78" t="s">
        <v>615</v>
      </c>
      <c r="AO7" s="78">
        <v>1</v>
      </c>
      <c r="AP7" s="80">
        <f>IFERROR(LootTable14[[#This Row],[Weight]]/SUM(LootTable14[Weight]),"-")</f>
        <v>0.1</v>
      </c>
      <c r="AQ7" s="78" t="s">
        <v>616</v>
      </c>
      <c r="AR7" s="78">
        <v>1</v>
      </c>
      <c r="AS7" s="80">
        <f>IFERROR(LootTable15[[#This Row],[Weight]]/SUM(LootTable15[Weight]),"-")</f>
        <v>0.1</v>
      </c>
      <c r="AT7" s="78" t="s">
        <v>617</v>
      </c>
      <c r="AU7" s="78">
        <v>1</v>
      </c>
      <c r="AV7" s="80">
        <f>IFERROR(LootTable16[[#This Row],[Weight]]/SUM(LootTable16[Weight]),"-")</f>
        <v>0.125</v>
      </c>
      <c r="AW7" s="78" t="s">
        <v>618</v>
      </c>
      <c r="AX7" s="78">
        <v>20</v>
      </c>
      <c r="AY7" s="80">
        <f>IFERROR(LootTable17[[#This Row],[Weight]]/SUM(LootTable17[Weight]),"-")</f>
        <v>0.2</v>
      </c>
      <c r="AZ7" s="78" t="s">
        <v>619</v>
      </c>
      <c r="BA7" s="78">
        <v>5</v>
      </c>
      <c r="BB7" s="80">
        <f>IFERROR(LootTable18[[#This Row],[Weight]]/SUM(LootTable18[Weight]),"-")</f>
        <v>0.05</v>
      </c>
      <c r="BC7" s="78" t="s">
        <v>620</v>
      </c>
      <c r="BD7" s="78">
        <v>5</v>
      </c>
      <c r="BE7" s="80">
        <f>IFERROR(LootTable19[[#This Row],[Weight]]/SUM(LootTable19[Weight]),"-")</f>
        <v>0.05</v>
      </c>
      <c r="BF7" s="78" t="s">
        <v>621</v>
      </c>
      <c r="BG7" s="78">
        <v>10</v>
      </c>
      <c r="BH7" s="80">
        <f>IFERROR(LootTable20[[#This Row],[Weight]]/SUM(LootTable20[Weight]),"-")</f>
        <v>0.1</v>
      </c>
      <c r="BI7" s="78" t="s">
        <v>622</v>
      </c>
      <c r="BJ7" s="78">
        <v>15</v>
      </c>
      <c r="BK7" s="80">
        <f>IFERROR(LootTable21[[#This Row],[Weight]]/SUM(LootTable21[Weight]),"-")</f>
        <v>0.15</v>
      </c>
      <c r="BL7" s="78" t="s">
        <v>623</v>
      </c>
      <c r="BM7" s="78">
        <v>2</v>
      </c>
      <c r="BN7" s="80">
        <f>IFERROR(LootTable22[[#This Row],[Weight]]/SUM(LootTable22[Weight]),"-")</f>
        <v>1.9801980198019802E-2</v>
      </c>
      <c r="BO7" s="78" t="s">
        <v>624</v>
      </c>
      <c r="BP7" s="78">
        <v>0.375</v>
      </c>
      <c r="BQ7" s="80">
        <f>IFERROR(LootTable23[[#This Row],[Weight]]/SUM(LootTable23[Weight]),"-")</f>
        <v>3.7499999999999999E-3</v>
      </c>
      <c r="BR7" s="78" t="s">
        <v>625</v>
      </c>
      <c r="BS7" s="78">
        <v>2</v>
      </c>
      <c r="BT7" s="80">
        <f>IFERROR(LootTable24[[#This Row],[Weight]]/SUM(LootTable24[Weight]),"-")</f>
        <v>0.02</v>
      </c>
      <c r="BU7" s="78" t="s">
        <v>626</v>
      </c>
      <c r="BV7" s="78">
        <v>5</v>
      </c>
      <c r="BW7" s="80">
        <f>IFERROR(LootTable25[[#This Row],[Weight]]/SUM(LootTable25[Weight]),"-")</f>
        <v>5.154639175257731E-2</v>
      </c>
    </row>
    <row r="8" spans="1:75" x14ac:dyDescent="0.3">
      <c r="A8" s="78" t="s">
        <v>627</v>
      </c>
      <c r="B8" s="78">
        <v>3</v>
      </c>
      <c r="C8" s="80">
        <f>IFERROR(LootTable1[[#This Row],[Weight]]/SUM(LootTable1[Weight]),"-")</f>
        <v>6.6371681415929203E-3</v>
      </c>
      <c r="D8" s="78" t="s">
        <v>628</v>
      </c>
      <c r="E8" s="78">
        <v>1</v>
      </c>
      <c r="F8" s="80">
        <f>IFERROR(LootTable2[[#This Row],[Weight]]/SUM(LootTable2[Weight]),"-")</f>
        <v>1.9230769230769232E-2</v>
      </c>
      <c r="G8" s="78" t="s">
        <v>216</v>
      </c>
      <c r="H8" s="78">
        <v>1</v>
      </c>
      <c r="I8" s="80">
        <f>IFERROR(LootTable3[[#This Row],[Weight]]/SUM(LootTable3[Weight]),"-")</f>
        <v>7.6923076923076927E-2</v>
      </c>
      <c r="J8" s="78" t="s">
        <v>629</v>
      </c>
      <c r="K8" s="78">
        <v>1</v>
      </c>
      <c r="L8" s="80">
        <f>IFERROR(LootTable4[[#This Row],[Weight]]/SUM(LootTable4[Weight]),"-")</f>
        <v>3.8461538461538464E-2</v>
      </c>
      <c r="M8" s="78" t="s">
        <v>627</v>
      </c>
      <c r="N8" s="78">
        <v>3</v>
      </c>
      <c r="O8" s="80">
        <f>IFERROR(LootTable5[[#This Row],[Weight]]/SUM(LootTable5[Weight]),"-")</f>
        <v>7.481296758104738E-3</v>
      </c>
      <c r="P8" s="78" t="s">
        <v>630</v>
      </c>
      <c r="Q8" s="78">
        <v>1</v>
      </c>
      <c r="R8" s="80">
        <f>IFERROR(LootTable6[[#This Row],[Weight]]/SUM(LootTable6[Weight]),"-")</f>
        <v>8.3333333333333329E-2</v>
      </c>
      <c r="S8" s="78" t="s">
        <v>631</v>
      </c>
      <c r="T8" s="78">
        <v>1</v>
      </c>
      <c r="U8" s="80">
        <f>IFERROR(LootTable7[[#This Row],[Weight]]/SUM(LootTable7[Weight]),"-")</f>
        <v>8.3333333333333329E-2</v>
      </c>
      <c r="V8" s="78" t="s">
        <v>632</v>
      </c>
      <c r="W8" s="78">
        <v>1</v>
      </c>
      <c r="X8" s="80">
        <f>IFERROR(LootTable8[[#This Row],[Weight]]/SUM(LootTable8[Weight]),"-")</f>
        <v>0.1</v>
      </c>
      <c r="Y8" s="78" t="s">
        <v>633</v>
      </c>
      <c r="Z8" s="78">
        <v>1</v>
      </c>
      <c r="AA8" s="80">
        <f>IFERROR(LootTable9[[#This Row],[Weight]]/SUM(LootTable9[Weight]),"-")</f>
        <v>0.16666666666666666</v>
      </c>
      <c r="AB8" s="78" t="s">
        <v>634</v>
      </c>
      <c r="AC8" s="78">
        <v>1</v>
      </c>
      <c r="AD8" s="80">
        <f>IFERROR(LootTable10[[#This Row],[Weight]]/SUM(LootTable10[Weight]),"-")</f>
        <v>0.125</v>
      </c>
      <c r="AH8" s="78" t="s">
        <v>635</v>
      </c>
      <c r="AI8" s="78">
        <v>1</v>
      </c>
      <c r="AJ8" s="80">
        <f>IFERROR(LootTable12[[#This Row],[Weight]]/SUM(LootTable12[Weight]),"-")</f>
        <v>0.1</v>
      </c>
      <c r="AK8" s="78" t="s">
        <v>636</v>
      </c>
      <c r="AL8" s="78">
        <v>1</v>
      </c>
      <c r="AM8" s="80">
        <f>IFERROR(LootTable13[[#This Row],[Weight]]/SUM(LootTable13[Weight]),"-")</f>
        <v>0.1</v>
      </c>
      <c r="AN8" s="78" t="s">
        <v>637</v>
      </c>
      <c r="AO8" s="78">
        <v>1</v>
      </c>
      <c r="AP8" s="80">
        <f>IFERROR(LootTable14[[#This Row],[Weight]]/SUM(LootTable14[Weight]),"-")</f>
        <v>0.1</v>
      </c>
      <c r="AQ8" s="78" t="s">
        <v>638</v>
      </c>
      <c r="AR8" s="78">
        <v>1</v>
      </c>
      <c r="AS8" s="80">
        <f>IFERROR(LootTable15[[#This Row],[Weight]]/SUM(LootTable15[Weight]),"-")</f>
        <v>0.1</v>
      </c>
      <c r="AT8" s="78" t="s">
        <v>639</v>
      </c>
      <c r="AU8" s="78">
        <v>1</v>
      </c>
      <c r="AV8" s="80">
        <f>IFERROR(LootTable16[[#This Row],[Weight]]/SUM(LootTable16[Weight]),"-")</f>
        <v>0.125</v>
      </c>
      <c r="AW8" s="78" t="s">
        <v>640</v>
      </c>
      <c r="AX8" s="78">
        <v>4</v>
      </c>
      <c r="AY8" s="80">
        <f>IFERROR(LootTable17[[#This Row],[Weight]]/SUM(LootTable17[Weight]),"-")</f>
        <v>0.04</v>
      </c>
      <c r="AZ8" s="78" t="s">
        <v>641</v>
      </c>
      <c r="BA8" s="78">
        <v>5</v>
      </c>
      <c r="BB8" s="80">
        <f>IFERROR(LootTable18[[#This Row],[Weight]]/SUM(LootTable18[Weight]),"-")</f>
        <v>0.05</v>
      </c>
      <c r="BC8" s="78" t="s">
        <v>642</v>
      </c>
      <c r="BD8" s="78">
        <v>5</v>
      </c>
      <c r="BE8" s="80">
        <f>IFERROR(LootTable19[[#This Row],[Weight]]/SUM(LootTable19[Weight]),"-")</f>
        <v>0.05</v>
      </c>
      <c r="BF8" s="78" t="s">
        <v>643</v>
      </c>
      <c r="BG8" s="78">
        <v>7</v>
      </c>
      <c r="BH8" s="80">
        <f>IFERROR(LootTable20[[#This Row],[Weight]]/SUM(LootTable20[Weight]),"-")</f>
        <v>7.0000000000000007E-2</v>
      </c>
      <c r="BI8" s="78" t="s">
        <v>644</v>
      </c>
      <c r="BJ8" s="78">
        <v>8</v>
      </c>
      <c r="BK8" s="80">
        <f>IFERROR(LootTable21[[#This Row],[Weight]]/SUM(LootTable21[Weight]),"-")</f>
        <v>0.08</v>
      </c>
      <c r="BL8" s="78" t="s">
        <v>645</v>
      </c>
      <c r="BM8" s="78">
        <v>2</v>
      </c>
      <c r="BN8" s="80">
        <f>IFERROR(LootTable22[[#This Row],[Weight]]/SUM(LootTable22[Weight]),"-")</f>
        <v>1.9801980198019802E-2</v>
      </c>
      <c r="BO8" s="78" t="s">
        <v>646</v>
      </c>
      <c r="BP8" s="78">
        <v>0.375</v>
      </c>
      <c r="BQ8" s="80">
        <f>IFERROR(LootTable23[[#This Row],[Weight]]/SUM(LootTable23[Weight]),"-")</f>
        <v>3.7499999999999999E-3</v>
      </c>
      <c r="BR8" s="78" t="s">
        <v>647</v>
      </c>
      <c r="BS8" s="78">
        <v>2</v>
      </c>
      <c r="BT8" s="80">
        <f>IFERROR(LootTable24[[#This Row],[Weight]]/SUM(LootTable24[Weight]),"-")</f>
        <v>0.02</v>
      </c>
      <c r="BU8" s="78" t="s">
        <v>648</v>
      </c>
      <c r="BV8" s="78">
        <v>3</v>
      </c>
      <c r="BW8" s="80">
        <f>IFERROR(LootTable25[[#This Row],[Weight]]/SUM(LootTable25[Weight]),"-")</f>
        <v>3.0927835051546386E-2</v>
      </c>
    </row>
    <row r="9" spans="1:75" x14ac:dyDescent="0.3">
      <c r="A9" s="78" t="s">
        <v>649</v>
      </c>
      <c r="B9" s="78">
        <v>5</v>
      </c>
      <c r="C9" s="80">
        <f>IFERROR(LootTable1[[#This Row],[Weight]]/SUM(LootTable1[Weight]),"-")</f>
        <v>1.1061946902654867E-2</v>
      </c>
      <c r="D9" s="78" t="s">
        <v>650</v>
      </c>
      <c r="E9" s="78">
        <v>1</v>
      </c>
      <c r="F9" s="80">
        <f>IFERROR(LootTable2[[#This Row],[Weight]]/SUM(LootTable2[Weight]),"-")</f>
        <v>1.9230769230769232E-2</v>
      </c>
      <c r="G9" s="78" t="s">
        <v>227</v>
      </c>
      <c r="H9" s="78">
        <v>1</v>
      </c>
      <c r="I9" s="80">
        <f>IFERROR(LootTable3[[#This Row],[Weight]]/SUM(LootTable3[Weight]),"-")</f>
        <v>7.6923076923076927E-2</v>
      </c>
      <c r="M9" s="78" t="s">
        <v>651</v>
      </c>
      <c r="N9" s="78">
        <v>7</v>
      </c>
      <c r="O9" s="80">
        <f>IFERROR(LootTable5[[#This Row],[Weight]]/SUM(LootTable5[Weight]),"-")</f>
        <v>1.7456359102244388E-2</v>
      </c>
      <c r="P9" s="78" t="s">
        <v>652</v>
      </c>
      <c r="Q9" s="78">
        <v>1</v>
      </c>
      <c r="R9" s="80">
        <f>IFERROR(LootTable6[[#This Row],[Weight]]/SUM(LootTable6[Weight]),"-")</f>
        <v>8.3333333333333329E-2</v>
      </c>
      <c r="S9" s="78" t="s">
        <v>653</v>
      </c>
      <c r="T9" s="78">
        <v>1</v>
      </c>
      <c r="U9" s="80">
        <f>IFERROR(LootTable7[[#This Row],[Weight]]/SUM(LootTable7[Weight]),"-")</f>
        <v>8.3333333333333329E-2</v>
      </c>
      <c r="V9" s="78" t="s">
        <v>654</v>
      </c>
      <c r="W9" s="78">
        <v>1</v>
      </c>
      <c r="X9" s="80">
        <f>IFERROR(LootTable8[[#This Row],[Weight]]/SUM(LootTable8[Weight]),"-")</f>
        <v>0.1</v>
      </c>
      <c r="Y9" s="78" t="s">
        <v>655</v>
      </c>
      <c r="Z9" s="78">
        <v>1</v>
      </c>
      <c r="AA9" s="80">
        <f>IFERROR(LootTable9[[#This Row],[Weight]]/SUM(LootTable9[Weight]),"-")</f>
        <v>0.16666666666666666</v>
      </c>
      <c r="AB9" s="78" t="s">
        <v>656</v>
      </c>
      <c r="AC9" s="78">
        <v>1</v>
      </c>
      <c r="AD9" s="80">
        <f>IFERROR(LootTable10[[#This Row],[Weight]]/SUM(LootTable10[Weight]),"-")</f>
        <v>0.125</v>
      </c>
      <c r="AH9" s="78" t="s">
        <v>657</v>
      </c>
      <c r="AI9" s="78">
        <v>1</v>
      </c>
      <c r="AJ9" s="80">
        <f>IFERROR(LootTable12[[#This Row],[Weight]]/SUM(LootTable12[Weight]),"-")</f>
        <v>0.1</v>
      </c>
      <c r="AK9" s="78" t="s">
        <v>658</v>
      </c>
      <c r="AL9" s="78">
        <v>1</v>
      </c>
      <c r="AM9" s="80">
        <f>IFERROR(LootTable13[[#This Row],[Weight]]/SUM(LootTable13[Weight]),"-")</f>
        <v>0.1</v>
      </c>
      <c r="AN9" s="78" t="s">
        <v>659</v>
      </c>
      <c r="AO9" s="78">
        <v>1</v>
      </c>
      <c r="AP9" s="80">
        <f>IFERROR(LootTable14[[#This Row],[Weight]]/SUM(LootTable14[Weight]),"-")</f>
        <v>0.1</v>
      </c>
      <c r="AQ9" s="78" t="s">
        <v>660</v>
      </c>
      <c r="AR9" s="78">
        <v>1</v>
      </c>
      <c r="AS9" s="80">
        <f>IFERROR(LootTable15[[#This Row],[Weight]]/SUM(LootTable15[Weight]),"-")</f>
        <v>0.1</v>
      </c>
      <c r="AT9" s="78" t="s">
        <v>661</v>
      </c>
      <c r="AU9" s="78">
        <v>1</v>
      </c>
      <c r="AV9" s="80">
        <f>IFERROR(LootTable16[[#This Row],[Weight]]/SUM(LootTable16[Weight]),"-")</f>
        <v>0.125</v>
      </c>
      <c r="AW9" s="78" t="s">
        <v>551</v>
      </c>
      <c r="AX9" s="78">
        <v>4</v>
      </c>
      <c r="AY9" s="80">
        <f>IFERROR(LootTable17[[#This Row],[Weight]]/SUM(LootTable17[Weight]),"-")</f>
        <v>0.04</v>
      </c>
      <c r="AZ9" s="78" t="s">
        <v>662</v>
      </c>
      <c r="BA9" s="78">
        <v>5</v>
      </c>
      <c r="BB9" s="80">
        <f>IFERROR(LootTable18[[#This Row],[Weight]]/SUM(LootTable18[Weight]),"-")</f>
        <v>0.05</v>
      </c>
      <c r="BC9" s="78" t="s">
        <v>663</v>
      </c>
      <c r="BD9" s="78">
        <v>5</v>
      </c>
      <c r="BE9" s="80">
        <f>IFERROR(LootTable19[[#This Row],[Weight]]/SUM(LootTable19[Weight]),"-")</f>
        <v>0.05</v>
      </c>
      <c r="BF9" s="78" t="s">
        <v>664</v>
      </c>
      <c r="BG9" s="78">
        <v>5</v>
      </c>
      <c r="BH9" s="80">
        <f>IFERROR(LootTable20[[#This Row],[Weight]]/SUM(LootTable20[Weight]),"-")</f>
        <v>0.05</v>
      </c>
      <c r="BI9" s="78" t="s">
        <v>665</v>
      </c>
      <c r="BJ9" s="78">
        <v>5</v>
      </c>
      <c r="BK9" s="80">
        <f>IFERROR(LootTable21[[#This Row],[Weight]]/SUM(LootTable21[Weight]),"-")</f>
        <v>0.05</v>
      </c>
      <c r="BL9" s="78" t="s">
        <v>666</v>
      </c>
      <c r="BM9" s="78">
        <v>2</v>
      </c>
      <c r="BN9" s="80">
        <f>IFERROR(LootTable22[[#This Row],[Weight]]/SUM(LootTable22[Weight]),"-")</f>
        <v>1.9801980198019802E-2</v>
      </c>
      <c r="BO9" s="78" t="s">
        <v>667</v>
      </c>
      <c r="BP9" s="78">
        <v>0.375</v>
      </c>
      <c r="BQ9" s="80">
        <f>IFERROR(LootTable23[[#This Row],[Weight]]/SUM(LootTable23[Weight]),"-")</f>
        <v>3.7499999999999999E-3</v>
      </c>
      <c r="BR9" s="78" t="s">
        <v>668</v>
      </c>
      <c r="BS9" s="78">
        <v>2</v>
      </c>
      <c r="BT9" s="80">
        <f>IFERROR(LootTable24[[#This Row],[Weight]]/SUM(LootTable24[Weight]),"-")</f>
        <v>0.02</v>
      </c>
      <c r="BU9" s="78" t="s">
        <v>669</v>
      </c>
      <c r="BV9" s="78">
        <v>3</v>
      </c>
      <c r="BW9" s="80">
        <f>IFERROR(LootTable25[[#This Row],[Weight]]/SUM(LootTable25[Weight]),"-")</f>
        <v>3.0927835051546386E-2</v>
      </c>
    </row>
    <row r="10" spans="1:75" x14ac:dyDescent="0.3">
      <c r="A10" s="78" t="s">
        <v>651</v>
      </c>
      <c r="B10" s="78">
        <v>7</v>
      </c>
      <c r="C10" s="80">
        <f>IFERROR(LootTable1[[#This Row],[Weight]]/SUM(LootTable1[Weight]),"-")</f>
        <v>1.5486725663716814E-2</v>
      </c>
      <c r="D10" s="78" t="s">
        <v>670</v>
      </c>
      <c r="E10" s="78">
        <v>1</v>
      </c>
      <c r="F10" s="80">
        <f>IFERROR(LootTable2[[#This Row],[Weight]]/SUM(LootTable2[Weight]),"-")</f>
        <v>1.9230769230769232E-2</v>
      </c>
      <c r="G10" s="78" t="s">
        <v>238</v>
      </c>
      <c r="H10" s="78">
        <v>1</v>
      </c>
      <c r="I10" s="80">
        <f>IFERROR(LootTable3[[#This Row],[Weight]]/SUM(LootTable3[Weight]),"-")</f>
        <v>7.6923076923076927E-2</v>
      </c>
      <c r="M10" s="78" t="s">
        <v>671</v>
      </c>
      <c r="N10" s="78">
        <v>10</v>
      </c>
      <c r="O10" s="80">
        <f>IFERROR(LootTable5[[#This Row],[Weight]]/SUM(LootTable5[Weight]),"-")</f>
        <v>2.4937655860349128E-2</v>
      </c>
      <c r="P10" s="78" t="s">
        <v>672</v>
      </c>
      <c r="Q10" s="78">
        <v>1</v>
      </c>
      <c r="R10" s="80">
        <f>IFERROR(LootTable6[[#This Row],[Weight]]/SUM(LootTable6[Weight]),"-")</f>
        <v>8.3333333333333329E-2</v>
      </c>
      <c r="S10" s="78" t="s">
        <v>673</v>
      </c>
      <c r="T10" s="78">
        <v>1</v>
      </c>
      <c r="U10" s="80">
        <f>IFERROR(LootTable7[[#This Row],[Weight]]/SUM(LootTable7[Weight]),"-")</f>
        <v>8.3333333333333329E-2</v>
      </c>
      <c r="V10" s="78" t="s">
        <v>674</v>
      </c>
      <c r="W10" s="78">
        <v>1</v>
      </c>
      <c r="X10" s="80">
        <f>IFERROR(LootTable8[[#This Row],[Weight]]/SUM(LootTable8[Weight]),"-")</f>
        <v>0.1</v>
      </c>
      <c r="AB10" s="78" t="s">
        <v>675</v>
      </c>
      <c r="AC10" s="78">
        <v>1</v>
      </c>
      <c r="AD10" s="80">
        <f>IFERROR(LootTable10[[#This Row],[Weight]]/SUM(LootTable10[Weight]),"-")</f>
        <v>0.125</v>
      </c>
      <c r="AH10" s="78" t="s">
        <v>676</v>
      </c>
      <c r="AI10" s="78">
        <v>1</v>
      </c>
      <c r="AJ10" s="80">
        <f>IFERROR(LootTable12[[#This Row],[Weight]]/SUM(LootTable12[Weight]),"-")</f>
        <v>0.1</v>
      </c>
      <c r="AK10" s="78" t="s">
        <v>677</v>
      </c>
      <c r="AL10" s="78">
        <v>1</v>
      </c>
      <c r="AM10" s="80">
        <f>IFERROR(LootTable13[[#This Row],[Weight]]/SUM(LootTable13[Weight]),"-")</f>
        <v>0.1</v>
      </c>
      <c r="AN10" s="78" t="s">
        <v>678</v>
      </c>
      <c r="AO10" s="78">
        <v>1</v>
      </c>
      <c r="AP10" s="80">
        <f>IFERROR(LootTable14[[#This Row],[Weight]]/SUM(LootTable14[Weight]),"-")</f>
        <v>0.1</v>
      </c>
      <c r="AQ10" s="78" t="s">
        <v>679</v>
      </c>
      <c r="AR10" s="78">
        <v>1</v>
      </c>
      <c r="AS10" s="80">
        <f>IFERROR(LootTable15[[#This Row],[Weight]]/SUM(LootTable15[Weight]),"-")</f>
        <v>0.1</v>
      </c>
      <c r="AT10" s="78" t="s">
        <v>680</v>
      </c>
      <c r="AU10" s="78">
        <v>1</v>
      </c>
      <c r="AV10" s="80">
        <f>IFERROR(LootTable16[[#This Row],[Weight]]/SUM(LootTable16[Weight]),"-")</f>
        <v>0.125</v>
      </c>
      <c r="AW10" s="78" t="s">
        <v>681</v>
      </c>
      <c r="AX10" s="78">
        <v>1</v>
      </c>
      <c r="AY10" s="80">
        <f>IFERROR(LootTable17[[#This Row],[Weight]]/SUM(LootTable17[Weight]),"-")</f>
        <v>0.01</v>
      </c>
      <c r="AZ10" s="78" t="s">
        <v>682</v>
      </c>
      <c r="BA10" s="78">
        <v>5</v>
      </c>
      <c r="BB10" s="80">
        <f>IFERROR(LootTable18[[#This Row],[Weight]]/SUM(LootTable18[Weight]),"-")</f>
        <v>0.05</v>
      </c>
      <c r="BC10" s="78" t="s">
        <v>683</v>
      </c>
      <c r="BD10" s="78">
        <v>5</v>
      </c>
      <c r="BE10" s="80">
        <f>IFERROR(LootTable19[[#This Row],[Weight]]/SUM(LootTable19[Weight]),"-")</f>
        <v>0.05</v>
      </c>
      <c r="BF10" s="78" t="s">
        <v>684</v>
      </c>
      <c r="BG10" s="78">
        <v>5</v>
      </c>
      <c r="BH10" s="80">
        <f>IFERROR(LootTable20[[#This Row],[Weight]]/SUM(LootTable20[Weight]),"-")</f>
        <v>0.05</v>
      </c>
      <c r="BI10" s="78" t="s">
        <v>685</v>
      </c>
      <c r="BJ10" s="78">
        <v>2</v>
      </c>
      <c r="BK10" s="80">
        <f>IFERROR(LootTable21[[#This Row],[Weight]]/SUM(LootTable21[Weight]),"-")</f>
        <v>0.02</v>
      </c>
      <c r="BL10" s="78" t="s">
        <v>686</v>
      </c>
      <c r="BM10" s="78">
        <v>3</v>
      </c>
      <c r="BN10" s="80">
        <f>IFERROR(LootTable22[[#This Row],[Weight]]/SUM(LootTable22[Weight]),"-")</f>
        <v>2.9702970297029702E-2</v>
      </c>
      <c r="BO10" s="78" t="s">
        <v>687</v>
      </c>
      <c r="BP10" s="78">
        <v>0.75</v>
      </c>
      <c r="BQ10" s="80">
        <f>IFERROR(LootTable23[[#This Row],[Weight]]/SUM(LootTable23[Weight]),"-")</f>
        <v>7.4999999999999997E-3</v>
      </c>
      <c r="BR10" s="78" t="s">
        <v>688</v>
      </c>
      <c r="BS10" s="78">
        <v>2</v>
      </c>
      <c r="BT10" s="80">
        <f>IFERROR(LootTable24[[#This Row],[Weight]]/SUM(LootTable24[Weight]),"-")</f>
        <v>0.02</v>
      </c>
      <c r="BU10" s="78" t="s">
        <v>689</v>
      </c>
      <c r="BV10" s="78">
        <v>3</v>
      </c>
      <c r="BW10" s="80">
        <f>IFERROR(LootTable25[[#This Row],[Weight]]/SUM(LootTable25[Weight]),"-")</f>
        <v>3.0927835051546386E-2</v>
      </c>
    </row>
    <row r="11" spans="1:75" x14ac:dyDescent="0.3">
      <c r="A11" s="78" t="s">
        <v>690</v>
      </c>
      <c r="B11" s="78">
        <v>1</v>
      </c>
      <c r="C11" s="80">
        <f>IFERROR(LootTable1[[#This Row],[Weight]]/SUM(LootTable1[Weight]),"-")</f>
        <v>2.2123893805309734E-3</v>
      </c>
      <c r="D11" s="78" t="s">
        <v>691</v>
      </c>
      <c r="E11" s="78">
        <v>1</v>
      </c>
      <c r="F11" s="80">
        <f>IFERROR(LootTable2[[#This Row],[Weight]]/SUM(LootTable2[Weight]),"-")</f>
        <v>1.9230769230769232E-2</v>
      </c>
      <c r="G11" s="78" t="s">
        <v>250</v>
      </c>
      <c r="H11" s="78">
        <v>1</v>
      </c>
      <c r="I11" s="80">
        <f>IFERROR(LootTable3[[#This Row],[Weight]]/SUM(LootTable3[Weight]),"-")</f>
        <v>7.6923076923076927E-2</v>
      </c>
      <c r="M11" s="78" t="s">
        <v>692</v>
      </c>
      <c r="N11" s="78">
        <v>10</v>
      </c>
      <c r="O11" s="80">
        <f>IFERROR(LootTable5[[#This Row],[Weight]]/SUM(LootTable5[Weight]),"-")</f>
        <v>2.4937655860349128E-2</v>
      </c>
      <c r="P11" s="78" t="s">
        <v>693</v>
      </c>
      <c r="Q11" s="78">
        <v>1</v>
      </c>
      <c r="R11" s="80">
        <f>IFERROR(LootTable6[[#This Row],[Weight]]/SUM(LootTable6[Weight]),"-")</f>
        <v>8.3333333333333329E-2</v>
      </c>
      <c r="S11" s="78" t="s">
        <v>694</v>
      </c>
      <c r="T11" s="78">
        <v>1</v>
      </c>
      <c r="U11" s="80">
        <f>IFERROR(LootTable7[[#This Row],[Weight]]/SUM(LootTable7[Weight]),"-")</f>
        <v>8.3333333333333329E-2</v>
      </c>
      <c r="V11" s="78" t="s">
        <v>695</v>
      </c>
      <c r="W11" s="78">
        <v>1</v>
      </c>
      <c r="X11" s="80">
        <f>IFERROR(LootTable8[[#This Row],[Weight]]/SUM(LootTable8[Weight]),"-")</f>
        <v>0.1</v>
      </c>
      <c r="AB11" s="78" t="s">
        <v>696</v>
      </c>
      <c r="AC11" s="78">
        <v>1</v>
      </c>
      <c r="AD11" s="80">
        <f>IFERROR(LootTable10[[#This Row],[Weight]]/SUM(LootTable10[Weight]),"-")</f>
        <v>0.125</v>
      </c>
      <c r="AH11" s="78" t="s">
        <v>697</v>
      </c>
      <c r="AI11" s="78">
        <v>1</v>
      </c>
      <c r="AJ11" s="80">
        <f>IFERROR(LootTable12[[#This Row],[Weight]]/SUM(LootTable12[Weight]),"-")</f>
        <v>0.1</v>
      </c>
      <c r="AK11" s="78" t="s">
        <v>698</v>
      </c>
      <c r="AL11" s="78">
        <v>1</v>
      </c>
      <c r="AM11" s="80">
        <f>IFERROR(LootTable13[[#This Row],[Weight]]/SUM(LootTable13[Weight]),"-")</f>
        <v>0.1</v>
      </c>
      <c r="AN11" s="78" t="s">
        <v>699</v>
      </c>
      <c r="AO11" s="78">
        <v>1</v>
      </c>
      <c r="AP11" s="80">
        <f>IFERROR(LootTable14[[#This Row],[Weight]]/SUM(LootTable14[Weight]),"-")</f>
        <v>0.1</v>
      </c>
      <c r="AQ11" s="78" t="s">
        <v>700</v>
      </c>
      <c r="AR11" s="78">
        <v>1</v>
      </c>
      <c r="AS11" s="80">
        <f>IFERROR(LootTable15[[#This Row],[Weight]]/SUM(LootTable15[Weight]),"-")</f>
        <v>0.1</v>
      </c>
      <c r="AT11" s="78" t="s">
        <v>701</v>
      </c>
      <c r="AU11" s="78">
        <v>1</v>
      </c>
      <c r="AV11" s="80">
        <f>IFERROR(LootTable16[[#This Row],[Weight]]/SUM(LootTable16[Weight]),"-")</f>
        <v>0.125</v>
      </c>
      <c r="AW11" s="78" t="s">
        <v>702</v>
      </c>
      <c r="AX11" s="78">
        <v>1</v>
      </c>
      <c r="AY11" s="80">
        <f>IFERROR(LootTable17[[#This Row],[Weight]]/SUM(LootTable17[Weight]),"-")</f>
        <v>0.01</v>
      </c>
      <c r="AZ11" s="78" t="s">
        <v>703</v>
      </c>
      <c r="BA11" s="78">
        <v>5</v>
      </c>
      <c r="BB11" s="80">
        <f>IFERROR(LootTable18[[#This Row],[Weight]]/SUM(LootTable18[Weight]),"-")</f>
        <v>0.05</v>
      </c>
      <c r="BC11" s="78" t="s">
        <v>704</v>
      </c>
      <c r="BD11" s="78">
        <v>5</v>
      </c>
      <c r="BE11" s="80">
        <f>IFERROR(LootTable19[[#This Row],[Weight]]/SUM(LootTable19[Weight]),"-")</f>
        <v>0.05</v>
      </c>
      <c r="BF11" s="78" t="s">
        <v>705</v>
      </c>
      <c r="BG11" s="78">
        <v>5</v>
      </c>
      <c r="BH11" s="80">
        <f>IFERROR(LootTable20[[#This Row],[Weight]]/SUM(LootTable20[Weight]),"-")</f>
        <v>0.05</v>
      </c>
      <c r="BL11" s="78" t="s">
        <v>706</v>
      </c>
      <c r="BM11" s="78">
        <v>2</v>
      </c>
      <c r="BN11" s="80">
        <f>IFERROR(LootTable22[[#This Row],[Weight]]/SUM(LootTable22[Weight]),"-")</f>
        <v>1.9801980198019802E-2</v>
      </c>
      <c r="BO11" s="78" t="s">
        <v>707</v>
      </c>
      <c r="BP11" s="78">
        <v>0.375</v>
      </c>
      <c r="BQ11" s="80">
        <f>IFERROR(LootTable23[[#This Row],[Weight]]/SUM(LootTable23[Weight]),"-")</f>
        <v>3.7499999999999999E-3</v>
      </c>
      <c r="BR11" s="78" t="s">
        <v>708</v>
      </c>
      <c r="BS11" s="78">
        <v>2</v>
      </c>
      <c r="BT11" s="80">
        <f>IFERROR(LootTable24[[#This Row],[Weight]]/SUM(LootTable24[Weight]),"-")</f>
        <v>0.02</v>
      </c>
      <c r="BU11" s="78" t="s">
        <v>709</v>
      </c>
      <c r="BV11" s="78">
        <v>3</v>
      </c>
      <c r="BW11" s="80">
        <f>IFERROR(LootTable25[[#This Row],[Weight]]/SUM(LootTable25[Weight]),"-")</f>
        <v>3.0927835051546386E-2</v>
      </c>
    </row>
    <row r="12" spans="1:75" x14ac:dyDescent="0.3">
      <c r="A12" s="78" t="s">
        <v>710</v>
      </c>
      <c r="B12" s="78">
        <v>1</v>
      </c>
      <c r="C12" s="80">
        <f>IFERROR(LootTable1[[#This Row],[Weight]]/SUM(LootTable1[Weight]),"-")</f>
        <v>2.2123893805309734E-3</v>
      </c>
      <c r="D12" s="78" t="s">
        <v>711</v>
      </c>
      <c r="E12" s="78">
        <v>1</v>
      </c>
      <c r="F12" s="80">
        <f>IFERROR(LootTable2[[#This Row],[Weight]]/SUM(LootTable2[Weight]),"-")</f>
        <v>1.9230769230769232E-2</v>
      </c>
      <c r="G12" s="78" t="s">
        <v>261</v>
      </c>
      <c r="H12" s="78">
        <v>1</v>
      </c>
      <c r="I12" s="80">
        <f>IFERROR(LootTable3[[#This Row],[Weight]]/SUM(LootTable3[Weight]),"-")</f>
        <v>7.6923076923076927E-2</v>
      </c>
      <c r="M12" s="78" t="s">
        <v>712</v>
      </c>
      <c r="N12" s="78">
        <v>5</v>
      </c>
      <c r="O12" s="80">
        <f>IFERROR(LootTable5[[#This Row],[Weight]]/SUM(LootTable5[Weight]),"-")</f>
        <v>1.2468827930174564E-2</v>
      </c>
      <c r="P12" s="78" t="s">
        <v>713</v>
      </c>
      <c r="Q12" s="78">
        <v>1</v>
      </c>
      <c r="R12" s="80">
        <f>IFERROR(LootTable6[[#This Row],[Weight]]/SUM(LootTable6[Weight]),"-")</f>
        <v>8.3333333333333329E-2</v>
      </c>
      <c r="S12" s="78" t="s">
        <v>714</v>
      </c>
      <c r="T12" s="78">
        <v>1</v>
      </c>
      <c r="U12" s="80">
        <f>IFERROR(LootTable7[[#This Row],[Weight]]/SUM(LootTable7[Weight]),"-")</f>
        <v>8.3333333333333329E-2</v>
      </c>
      <c r="V12" s="78" t="s">
        <v>715</v>
      </c>
      <c r="W12" s="78">
        <v>1</v>
      </c>
      <c r="X12" s="80">
        <f>IFERROR(LootTable8[[#This Row],[Weight]]/SUM(LootTable8[Weight]),"-")</f>
        <v>0.1</v>
      </c>
      <c r="AH12" s="78" t="s">
        <v>716</v>
      </c>
      <c r="AI12" s="78">
        <v>1</v>
      </c>
      <c r="AJ12" s="80">
        <f>IFERROR(LootTable12[[#This Row],[Weight]]/SUM(LootTable12[Weight]),"-")</f>
        <v>0.1</v>
      </c>
      <c r="AK12" s="78" t="s">
        <v>717</v>
      </c>
      <c r="AL12" s="78">
        <v>1</v>
      </c>
      <c r="AM12" s="80">
        <f>IFERROR(LootTable13[[#This Row],[Weight]]/SUM(LootTable13[Weight]),"-")</f>
        <v>0.1</v>
      </c>
      <c r="AN12" s="78" t="s">
        <v>718</v>
      </c>
      <c r="AO12" s="78">
        <v>1</v>
      </c>
      <c r="AP12" s="80">
        <f>IFERROR(LootTable14[[#This Row],[Weight]]/SUM(LootTable14[Weight]),"-")</f>
        <v>0.1</v>
      </c>
      <c r="AQ12" s="78" t="s">
        <v>719</v>
      </c>
      <c r="AR12" s="78">
        <v>1</v>
      </c>
      <c r="AS12" s="80">
        <f>IFERROR(LootTable15[[#This Row],[Weight]]/SUM(LootTable15[Weight]),"-")</f>
        <v>0.1</v>
      </c>
      <c r="AZ12" s="78" t="s">
        <v>640</v>
      </c>
      <c r="BA12" s="78">
        <v>5</v>
      </c>
      <c r="BB12" s="80">
        <f>IFERROR(LootTable18[[#This Row],[Weight]]/SUM(LootTable18[Weight]),"-")</f>
        <v>0.05</v>
      </c>
      <c r="BC12" s="78" t="s">
        <v>720</v>
      </c>
      <c r="BD12" s="78">
        <v>5</v>
      </c>
      <c r="BE12" s="80">
        <f>IFERROR(LootTable19[[#This Row],[Weight]]/SUM(LootTable19[Weight]),"-")</f>
        <v>0.05</v>
      </c>
      <c r="BF12" s="78" t="s">
        <v>721</v>
      </c>
      <c r="BG12" s="78">
        <v>5</v>
      </c>
      <c r="BH12" s="80">
        <f>IFERROR(LootTable20[[#This Row],[Weight]]/SUM(LootTable20[Weight]),"-")</f>
        <v>0.05</v>
      </c>
      <c r="BL12" s="78" t="s">
        <v>722</v>
      </c>
      <c r="BM12" s="78">
        <v>2</v>
      </c>
      <c r="BN12" s="80">
        <f>IFERROR(LootTable22[[#This Row],[Weight]]/SUM(LootTable22[Weight]),"-")</f>
        <v>1.9801980198019802E-2</v>
      </c>
      <c r="BO12" s="78" t="s">
        <v>723</v>
      </c>
      <c r="BP12" s="78">
        <v>1</v>
      </c>
      <c r="BQ12" s="80">
        <f>IFERROR(LootTable23[[#This Row],[Weight]]/SUM(LootTable23[Weight]),"-")</f>
        <v>0.01</v>
      </c>
      <c r="BR12" s="78" t="s">
        <v>724</v>
      </c>
      <c r="BS12" s="78">
        <v>2</v>
      </c>
      <c r="BT12" s="80">
        <f>IFERROR(LootTable24[[#This Row],[Weight]]/SUM(LootTable24[Weight]),"-")</f>
        <v>0.02</v>
      </c>
      <c r="BU12" s="78" t="s">
        <v>725</v>
      </c>
      <c r="BV12" s="78">
        <v>3</v>
      </c>
      <c r="BW12" s="80">
        <f>IFERROR(LootTable25[[#This Row],[Weight]]/SUM(LootTable25[Weight]),"-")</f>
        <v>3.0927835051546386E-2</v>
      </c>
    </row>
    <row r="13" spans="1:75" x14ac:dyDescent="0.3">
      <c r="A13" s="78" t="s">
        <v>726</v>
      </c>
      <c r="B13" s="78">
        <v>4</v>
      </c>
      <c r="C13" s="80">
        <f>IFERROR(LootTable1[[#This Row],[Weight]]/SUM(LootTable1[Weight]),"-")</f>
        <v>8.8495575221238937E-3</v>
      </c>
      <c r="D13" s="78" t="s">
        <v>727</v>
      </c>
      <c r="E13" s="78">
        <v>1</v>
      </c>
      <c r="F13" s="80">
        <f>IFERROR(LootTable2[[#This Row],[Weight]]/SUM(LootTable2[Weight]),"-")</f>
        <v>1.9230769230769232E-2</v>
      </c>
      <c r="G13" s="78" t="s">
        <v>270</v>
      </c>
      <c r="H13" s="78">
        <v>1</v>
      </c>
      <c r="I13" s="80">
        <f>IFERROR(LootTable3[[#This Row],[Weight]]/SUM(LootTable3[Weight]),"-")</f>
        <v>7.6923076923076927E-2</v>
      </c>
      <c r="M13" s="78" t="s">
        <v>728</v>
      </c>
      <c r="N13" s="78">
        <v>8</v>
      </c>
      <c r="O13" s="80">
        <f>IFERROR(LootTable5[[#This Row],[Weight]]/SUM(LootTable5[Weight]),"-")</f>
        <v>1.9950124688279301E-2</v>
      </c>
      <c r="P13" s="78" t="s">
        <v>729</v>
      </c>
      <c r="Q13" s="78">
        <v>1</v>
      </c>
      <c r="R13" s="80">
        <f>IFERROR(LootTable6[[#This Row],[Weight]]/SUM(LootTable6[Weight]),"-")</f>
        <v>8.3333333333333329E-2</v>
      </c>
      <c r="S13" s="78" t="s">
        <v>730</v>
      </c>
      <c r="T13" s="78">
        <v>1</v>
      </c>
      <c r="U13" s="80">
        <f>IFERROR(LootTable7[[#This Row],[Weight]]/SUM(LootTable7[Weight]),"-")</f>
        <v>8.3333333333333329E-2</v>
      </c>
      <c r="V13" s="78" t="s">
        <v>731</v>
      </c>
      <c r="W13" s="78">
        <v>1</v>
      </c>
      <c r="X13" s="80">
        <f>IFERROR(LootTable8[[#This Row],[Weight]]/SUM(LootTable8[Weight]),"-")</f>
        <v>0.1</v>
      </c>
      <c r="AH13" s="78" t="s">
        <v>732</v>
      </c>
      <c r="AI13" s="78">
        <v>1</v>
      </c>
      <c r="AJ13" s="80">
        <f>IFERROR(LootTable12[[#This Row],[Weight]]/SUM(LootTable12[Weight]),"-")</f>
        <v>0.1</v>
      </c>
      <c r="AK13" s="78" t="s">
        <v>733</v>
      </c>
      <c r="AL13" s="78">
        <v>1</v>
      </c>
      <c r="AM13" s="80">
        <f>IFERROR(LootTable13[[#This Row],[Weight]]/SUM(LootTable13[Weight]),"-")</f>
        <v>0.1</v>
      </c>
      <c r="AN13" s="78" t="s">
        <v>734</v>
      </c>
      <c r="AO13" s="78">
        <v>1</v>
      </c>
      <c r="AP13" s="80">
        <f>IFERROR(LootTable14[[#This Row],[Weight]]/SUM(LootTable14[Weight]),"-")</f>
        <v>0.1</v>
      </c>
      <c r="AQ13" s="78" t="s">
        <v>735</v>
      </c>
      <c r="AR13" s="78">
        <v>1</v>
      </c>
      <c r="AS13" s="80">
        <f>IFERROR(LootTable15[[#This Row],[Weight]]/SUM(LootTable15[Weight]),"-")</f>
        <v>0.1</v>
      </c>
      <c r="AZ13" s="78" t="s">
        <v>736</v>
      </c>
      <c r="BA13" s="78">
        <v>5</v>
      </c>
      <c r="BB13" s="80">
        <f>IFERROR(LootTable18[[#This Row],[Weight]]/SUM(LootTable18[Weight]),"-")</f>
        <v>0.05</v>
      </c>
      <c r="BC13" s="78" t="s">
        <v>737</v>
      </c>
      <c r="BD13" s="78">
        <v>5</v>
      </c>
      <c r="BE13" s="80">
        <f>IFERROR(LootTable19[[#This Row],[Weight]]/SUM(LootTable19[Weight]),"-")</f>
        <v>0.05</v>
      </c>
      <c r="BF13" s="78" t="s">
        <v>738</v>
      </c>
      <c r="BG13" s="78">
        <v>5</v>
      </c>
      <c r="BH13" s="80">
        <f>IFERROR(LootTable20[[#This Row],[Weight]]/SUM(LootTable20[Weight]),"-")</f>
        <v>0.05</v>
      </c>
      <c r="BL13" s="78" t="s">
        <v>739</v>
      </c>
      <c r="BM13" s="78">
        <v>2</v>
      </c>
      <c r="BN13" s="80">
        <f>IFERROR(LootTable22[[#This Row],[Weight]]/SUM(LootTable22[Weight]),"-")</f>
        <v>1.9801980198019802E-2</v>
      </c>
      <c r="BO13" s="78" t="s">
        <v>740</v>
      </c>
      <c r="BP13" s="78">
        <v>1</v>
      </c>
      <c r="BQ13" s="80">
        <f>IFERROR(LootTable23[[#This Row],[Weight]]/SUM(LootTable23[Weight]),"-")</f>
        <v>0.01</v>
      </c>
      <c r="BR13" s="78" t="s">
        <v>741</v>
      </c>
      <c r="BS13" s="78">
        <v>2</v>
      </c>
      <c r="BT13" s="80">
        <f>IFERROR(LootTable24[[#This Row],[Weight]]/SUM(LootTable24[Weight]),"-")</f>
        <v>0.02</v>
      </c>
      <c r="BU13" s="78" t="s">
        <v>742</v>
      </c>
      <c r="BV13" s="78">
        <v>3</v>
      </c>
      <c r="BW13" s="80">
        <f>IFERROR(LootTable25[[#This Row],[Weight]]/SUM(LootTable25[Weight]),"-")</f>
        <v>3.0927835051546386E-2</v>
      </c>
    </row>
    <row r="14" spans="1:75" x14ac:dyDescent="0.3">
      <c r="A14" s="78" t="s">
        <v>671</v>
      </c>
      <c r="B14" s="78">
        <v>10</v>
      </c>
      <c r="C14" s="80">
        <f>IFERROR(LootTable1[[#This Row],[Weight]]/SUM(LootTable1[Weight]),"-")</f>
        <v>2.2123893805309734E-2</v>
      </c>
      <c r="D14" s="78" t="s">
        <v>743</v>
      </c>
      <c r="E14" s="78">
        <v>1</v>
      </c>
      <c r="F14" s="80">
        <f>IFERROR(LootTable2[[#This Row],[Weight]]/SUM(LootTable2[Weight]),"-")</f>
        <v>1.9230769230769232E-2</v>
      </c>
      <c r="G14" s="78" t="s">
        <v>279</v>
      </c>
      <c r="H14" s="78">
        <v>1</v>
      </c>
      <c r="I14" s="80">
        <f>IFERROR(LootTable3[[#This Row],[Weight]]/SUM(LootTable3[Weight]),"-")</f>
        <v>7.6923076923076927E-2</v>
      </c>
      <c r="M14" s="78" t="s">
        <v>744</v>
      </c>
      <c r="N14" s="78">
        <v>7</v>
      </c>
      <c r="O14" s="80">
        <f>IFERROR(LootTable5[[#This Row],[Weight]]/SUM(LootTable5[Weight]),"-")</f>
        <v>1.7456359102244388E-2</v>
      </c>
      <c r="P14" s="78" t="s">
        <v>745</v>
      </c>
      <c r="Q14" s="78">
        <v>1</v>
      </c>
      <c r="R14" s="80">
        <f>IFERROR(LootTable6[[#This Row],[Weight]]/SUM(LootTable6[Weight]),"-")</f>
        <v>8.3333333333333329E-2</v>
      </c>
      <c r="S14" s="78" t="s">
        <v>746</v>
      </c>
      <c r="T14" s="78">
        <v>1</v>
      </c>
      <c r="U14" s="80">
        <f>IFERROR(LootTable7[[#This Row],[Weight]]/SUM(LootTable7[Weight]),"-")</f>
        <v>8.3333333333333329E-2</v>
      </c>
      <c r="AZ14" s="78" t="s">
        <v>681</v>
      </c>
      <c r="BA14" s="78">
        <v>3</v>
      </c>
      <c r="BB14" s="80">
        <f>IFERROR(LootTable18[[#This Row],[Weight]]/SUM(LootTable18[Weight]),"-")</f>
        <v>0.03</v>
      </c>
      <c r="BC14" s="78" t="s">
        <v>747</v>
      </c>
      <c r="BD14" s="78">
        <v>5</v>
      </c>
      <c r="BE14" s="80">
        <f>IFERROR(LootTable19[[#This Row],[Weight]]/SUM(LootTable19[Weight]),"-")</f>
        <v>0.05</v>
      </c>
      <c r="BF14" s="78" t="s">
        <v>748</v>
      </c>
      <c r="BG14" s="78">
        <v>5</v>
      </c>
      <c r="BH14" s="80">
        <f>IFERROR(LootTable20[[#This Row],[Weight]]/SUM(LootTable20[Weight]),"-")</f>
        <v>0.05</v>
      </c>
      <c r="BL14" s="78" t="s">
        <v>749</v>
      </c>
      <c r="BM14" s="78">
        <v>2</v>
      </c>
      <c r="BN14" s="80">
        <f>IFERROR(LootTable22[[#This Row],[Weight]]/SUM(LootTable22[Weight]),"-")</f>
        <v>1.9801980198019802E-2</v>
      </c>
      <c r="BO14" s="78" t="s">
        <v>750</v>
      </c>
      <c r="BP14" s="78">
        <v>1</v>
      </c>
      <c r="BQ14" s="80">
        <f>IFERROR(LootTable23[[#This Row],[Weight]]/SUM(LootTable23[Weight]),"-")</f>
        <v>0.01</v>
      </c>
      <c r="BR14" s="78" t="s">
        <v>751</v>
      </c>
      <c r="BS14" s="78">
        <v>2</v>
      </c>
      <c r="BT14" s="80">
        <f>IFERROR(LootTable24[[#This Row],[Weight]]/SUM(LootTable24[Weight]),"-")</f>
        <v>0.02</v>
      </c>
      <c r="BU14" s="78" t="s">
        <v>752</v>
      </c>
      <c r="BV14" s="78">
        <v>2</v>
      </c>
      <c r="BW14" s="80">
        <f>IFERROR(LootTable25[[#This Row],[Weight]]/SUM(LootTable25[Weight]),"-")</f>
        <v>2.0618556701030924E-2</v>
      </c>
    </row>
    <row r="15" spans="1:75" x14ac:dyDescent="0.3">
      <c r="A15" s="78" t="s">
        <v>753</v>
      </c>
      <c r="B15" s="78">
        <v>4</v>
      </c>
      <c r="C15" s="80">
        <f>IFERROR(LootTable1[[#This Row],[Weight]]/SUM(LootTable1[Weight]),"-")</f>
        <v>8.8495575221238937E-3</v>
      </c>
      <c r="D15" s="78" t="s">
        <v>754</v>
      </c>
      <c r="E15" s="78">
        <v>1</v>
      </c>
      <c r="F15" s="80">
        <f>IFERROR(LootTable2[[#This Row],[Weight]]/SUM(LootTable2[Weight]),"-")</f>
        <v>1.9230769230769232E-2</v>
      </c>
      <c r="G15" s="78" t="s">
        <v>287</v>
      </c>
      <c r="H15" s="78">
        <v>1</v>
      </c>
      <c r="I15" s="80">
        <f>IFERROR(LootTable3[[#This Row],[Weight]]/SUM(LootTable3[Weight]),"-")</f>
        <v>7.6923076923076927E-2</v>
      </c>
      <c r="M15" s="78" t="s">
        <v>755</v>
      </c>
      <c r="N15" s="78">
        <v>10</v>
      </c>
      <c r="O15" s="80">
        <f>IFERROR(LootTable5[[#This Row],[Weight]]/SUM(LootTable5[Weight]),"-")</f>
        <v>2.4937655860349128E-2</v>
      </c>
      <c r="P15" s="78" t="s">
        <v>756</v>
      </c>
      <c r="Q15" s="78">
        <v>1</v>
      </c>
      <c r="R15" s="80">
        <f>IFERROR(LootTable6[[#This Row],[Weight]]/SUM(LootTable6[Weight]),"-")</f>
        <v>8.3333333333333329E-2</v>
      </c>
      <c r="S15" s="78" t="s">
        <v>757</v>
      </c>
      <c r="T15" s="78">
        <v>1</v>
      </c>
      <c r="U15" s="80">
        <f>IFERROR(LootTable7[[#This Row],[Weight]]/SUM(LootTable7[Weight]),"-")</f>
        <v>8.3333333333333329E-2</v>
      </c>
      <c r="AZ15" s="78" t="s">
        <v>758</v>
      </c>
      <c r="BA15" s="78">
        <v>3</v>
      </c>
      <c r="BB15" s="80">
        <f>IFERROR(LootTable18[[#This Row],[Weight]]/SUM(LootTable18[Weight]),"-")</f>
        <v>0.03</v>
      </c>
      <c r="BC15" s="78" t="s">
        <v>759</v>
      </c>
      <c r="BD15" s="78">
        <v>5</v>
      </c>
      <c r="BE15" s="80">
        <f>IFERROR(LootTable19[[#This Row],[Weight]]/SUM(LootTable19[Weight]),"-")</f>
        <v>0.05</v>
      </c>
      <c r="BF15" s="78" t="s">
        <v>554</v>
      </c>
      <c r="BG15" s="78">
        <v>5</v>
      </c>
      <c r="BH15" s="80">
        <f>IFERROR(LootTable20[[#This Row],[Weight]]/SUM(LootTable20[Weight]),"-")</f>
        <v>0.05</v>
      </c>
      <c r="BL15" s="78" t="s">
        <v>760</v>
      </c>
      <c r="BM15" s="78">
        <v>2</v>
      </c>
      <c r="BN15" s="80">
        <f>IFERROR(LootTable22[[#This Row],[Weight]]/SUM(LootTable22[Weight]),"-")</f>
        <v>1.9801980198019802E-2</v>
      </c>
      <c r="BO15" s="78" t="s">
        <v>761</v>
      </c>
      <c r="BP15" s="78">
        <v>1</v>
      </c>
      <c r="BQ15" s="80">
        <f>IFERROR(LootTable23[[#This Row],[Weight]]/SUM(LootTable23[Weight]),"-")</f>
        <v>0.01</v>
      </c>
      <c r="BR15" s="78" t="s">
        <v>762</v>
      </c>
      <c r="BS15" s="78">
        <v>2</v>
      </c>
      <c r="BT15" s="80">
        <f>IFERROR(LootTable24[[#This Row],[Weight]]/SUM(LootTable24[Weight]),"-")</f>
        <v>0.02</v>
      </c>
      <c r="BU15" s="78" t="s">
        <v>763</v>
      </c>
      <c r="BV15" s="78">
        <v>2</v>
      </c>
      <c r="BW15" s="80">
        <f>IFERROR(LootTable25[[#This Row],[Weight]]/SUM(LootTable25[Weight]),"-")</f>
        <v>2.0618556701030924E-2</v>
      </c>
    </row>
    <row r="16" spans="1:75" x14ac:dyDescent="0.3">
      <c r="A16" s="78" t="s">
        <v>692</v>
      </c>
      <c r="B16" s="78">
        <v>10</v>
      </c>
      <c r="C16" s="80">
        <f>IFERROR(LootTable1[[#This Row],[Weight]]/SUM(LootTable1[Weight]),"-")</f>
        <v>2.2123893805309734E-2</v>
      </c>
      <c r="D16" s="78" t="s">
        <v>764</v>
      </c>
      <c r="E16" s="78">
        <v>1</v>
      </c>
      <c r="F16" s="80">
        <f>IFERROR(LootTable2[[#This Row],[Weight]]/SUM(LootTable2[Weight]),"-")</f>
        <v>1.9230769230769232E-2</v>
      </c>
      <c r="G16" s="78" t="s">
        <v>765</v>
      </c>
      <c r="H16" s="78">
        <v>1</v>
      </c>
      <c r="I16" s="80">
        <f>IFERROR(LootTable3[[#This Row],[Weight]]/SUM(LootTable3[Weight]),"-")</f>
        <v>7.6923076923076927E-2</v>
      </c>
      <c r="M16" s="78" t="s">
        <v>766</v>
      </c>
      <c r="N16" s="78">
        <v>10</v>
      </c>
      <c r="O16" s="80">
        <f>IFERROR(LootTable5[[#This Row],[Weight]]/SUM(LootTable5[Weight]),"-")</f>
        <v>2.4937655860349128E-2</v>
      </c>
      <c r="AZ16" s="78" t="s">
        <v>767</v>
      </c>
      <c r="BA16" s="78">
        <v>3</v>
      </c>
      <c r="BB16" s="80">
        <f>IFERROR(LootTable18[[#This Row],[Weight]]/SUM(LootTable18[Weight]),"-")</f>
        <v>0.03</v>
      </c>
      <c r="BC16" s="78" t="s">
        <v>768</v>
      </c>
      <c r="BD16" s="78">
        <v>3</v>
      </c>
      <c r="BE16" s="80">
        <f>IFERROR(LootTable19[[#This Row],[Weight]]/SUM(LootTable19[Weight]),"-")</f>
        <v>0.03</v>
      </c>
      <c r="BF16" s="78" t="s">
        <v>769</v>
      </c>
      <c r="BG16" s="78">
        <v>3</v>
      </c>
      <c r="BH16" s="80">
        <f>IFERROR(LootTable20[[#This Row],[Weight]]/SUM(LootTable20[Weight]),"-")</f>
        <v>0.03</v>
      </c>
      <c r="BL16" s="78" t="s">
        <v>770</v>
      </c>
      <c r="BM16" s="78">
        <v>2</v>
      </c>
      <c r="BN16" s="80">
        <f>IFERROR(LootTable22[[#This Row],[Weight]]/SUM(LootTable22[Weight]),"-")</f>
        <v>1.9801980198019802E-2</v>
      </c>
      <c r="BO16" s="78" t="s">
        <v>771</v>
      </c>
      <c r="BP16" s="78">
        <v>1</v>
      </c>
      <c r="BQ16" s="80">
        <f>IFERROR(LootTable23[[#This Row],[Weight]]/SUM(LootTable23[Weight]),"-")</f>
        <v>0.01</v>
      </c>
      <c r="BR16" s="78" t="s">
        <v>772</v>
      </c>
      <c r="BS16" s="78">
        <v>2</v>
      </c>
      <c r="BT16" s="80">
        <f>IFERROR(LootTable24[[#This Row],[Weight]]/SUM(LootTable24[Weight]),"-")</f>
        <v>0.02</v>
      </c>
      <c r="BU16" s="78" t="s">
        <v>773</v>
      </c>
      <c r="BV16" s="78">
        <v>2</v>
      </c>
      <c r="BW16" s="80">
        <f>IFERROR(LootTable25[[#This Row],[Weight]]/SUM(LootTable25[Weight]),"-")</f>
        <v>2.0618556701030924E-2</v>
      </c>
    </row>
    <row r="17" spans="1:75" x14ac:dyDescent="0.3">
      <c r="A17" s="78" t="s">
        <v>712</v>
      </c>
      <c r="B17" s="78">
        <v>5</v>
      </c>
      <c r="C17" s="80">
        <f>IFERROR(LootTable1[[#This Row],[Weight]]/SUM(LootTable1[Weight]),"-")</f>
        <v>1.1061946902654867E-2</v>
      </c>
      <c r="D17" s="78" t="s">
        <v>774</v>
      </c>
      <c r="E17" s="78">
        <v>1</v>
      </c>
      <c r="F17" s="80">
        <f>IFERROR(LootTable2[[#This Row],[Weight]]/SUM(LootTable2[Weight]),"-")</f>
        <v>1.9230769230769232E-2</v>
      </c>
      <c r="M17" s="78" t="s">
        <v>775</v>
      </c>
      <c r="N17" s="78">
        <v>10</v>
      </c>
      <c r="O17" s="80">
        <f>IFERROR(LootTable5[[#This Row],[Weight]]/SUM(LootTable5[Weight]),"-")</f>
        <v>2.4937655860349128E-2</v>
      </c>
      <c r="AZ17" s="78" t="s">
        <v>776</v>
      </c>
      <c r="BA17" s="78">
        <v>2</v>
      </c>
      <c r="BB17" s="80">
        <f>IFERROR(LootTable18[[#This Row],[Weight]]/SUM(LootTable18[Weight]),"-")</f>
        <v>0.02</v>
      </c>
      <c r="BC17" s="78" t="s">
        <v>777</v>
      </c>
      <c r="BD17" s="78">
        <v>3</v>
      </c>
      <c r="BE17" s="80">
        <f>IFERROR(LootTable19[[#This Row],[Weight]]/SUM(LootTable19[Weight]),"-")</f>
        <v>0.03</v>
      </c>
      <c r="BF17" s="78" t="s">
        <v>778</v>
      </c>
      <c r="BG17" s="78">
        <v>3</v>
      </c>
      <c r="BH17" s="80">
        <f>IFERROR(LootTable20[[#This Row],[Weight]]/SUM(LootTable20[Weight]),"-")</f>
        <v>0.03</v>
      </c>
      <c r="BL17" s="78" t="s">
        <v>779</v>
      </c>
      <c r="BM17" s="78">
        <v>2</v>
      </c>
      <c r="BN17" s="80">
        <f>IFERROR(LootTable22[[#This Row],[Weight]]/SUM(LootTable22[Weight]),"-")</f>
        <v>1.9801980198019802E-2</v>
      </c>
      <c r="BO17" s="78" t="s">
        <v>780</v>
      </c>
      <c r="BP17" s="78">
        <v>1</v>
      </c>
      <c r="BQ17" s="80">
        <f>IFERROR(LootTable23[[#This Row],[Weight]]/SUM(LootTable23[Weight]),"-")</f>
        <v>0.01</v>
      </c>
      <c r="BR17" s="78" t="s">
        <v>781</v>
      </c>
      <c r="BS17" s="78">
        <v>2</v>
      </c>
      <c r="BT17" s="80">
        <f>IFERROR(LootTable24[[#This Row],[Weight]]/SUM(LootTable24[Weight]),"-")</f>
        <v>0.02</v>
      </c>
      <c r="BU17" s="78" t="s">
        <v>782</v>
      </c>
      <c r="BV17" s="78">
        <v>2</v>
      </c>
      <c r="BW17" s="80">
        <f>IFERROR(LootTable25[[#This Row],[Weight]]/SUM(LootTable25[Weight]),"-")</f>
        <v>2.0618556701030924E-2</v>
      </c>
    </row>
    <row r="18" spans="1:75" x14ac:dyDescent="0.3">
      <c r="A18" s="78" t="s">
        <v>728</v>
      </c>
      <c r="B18" s="78">
        <v>8</v>
      </c>
      <c r="C18" s="80">
        <f>IFERROR(LootTable1[[#This Row],[Weight]]/SUM(LootTable1[Weight]),"-")</f>
        <v>1.7699115044247787E-2</v>
      </c>
      <c r="D18" s="78" t="s">
        <v>783</v>
      </c>
      <c r="E18" s="78">
        <v>1</v>
      </c>
      <c r="F18" s="80">
        <f>IFERROR(LootTable2[[#This Row],[Weight]]/SUM(LootTable2[Weight]),"-")</f>
        <v>1.9230769230769232E-2</v>
      </c>
      <c r="M18" s="78" t="s">
        <v>784</v>
      </c>
      <c r="N18" s="78">
        <v>10</v>
      </c>
      <c r="O18" s="80">
        <f>IFERROR(LootTable5[[#This Row],[Weight]]/SUM(LootTable5[Weight]),"-")</f>
        <v>2.4937655860349128E-2</v>
      </c>
      <c r="AZ18" s="78" t="s">
        <v>785</v>
      </c>
      <c r="BA18" s="78">
        <v>2</v>
      </c>
      <c r="BB18" s="80">
        <f>IFERROR(LootTable18[[#This Row],[Weight]]/SUM(LootTable18[Weight]),"-")</f>
        <v>0.02</v>
      </c>
      <c r="BC18" s="78" t="s">
        <v>786</v>
      </c>
      <c r="BD18" s="78">
        <v>3</v>
      </c>
      <c r="BE18" s="80">
        <f>IFERROR(LootTable19[[#This Row],[Weight]]/SUM(LootTable19[Weight]),"-")</f>
        <v>0.03</v>
      </c>
      <c r="BF18" s="78" t="s">
        <v>787</v>
      </c>
      <c r="BG18" s="78">
        <v>1</v>
      </c>
      <c r="BH18" s="80">
        <f>IFERROR(LootTable20[[#This Row],[Weight]]/SUM(LootTable20[Weight]),"-")</f>
        <v>0.01</v>
      </c>
      <c r="BL18" s="78" t="s">
        <v>788</v>
      </c>
      <c r="BM18" s="78">
        <v>2</v>
      </c>
      <c r="BN18" s="80">
        <f>IFERROR(LootTable22[[#This Row],[Weight]]/SUM(LootTable22[Weight]),"-")</f>
        <v>1.9801980198019802E-2</v>
      </c>
      <c r="BO18" s="78" t="s">
        <v>789</v>
      </c>
      <c r="BP18" s="78">
        <v>1</v>
      </c>
      <c r="BQ18" s="80">
        <f>IFERROR(LootTable23[[#This Row],[Weight]]/SUM(LootTable23[Weight]),"-")</f>
        <v>0.01</v>
      </c>
      <c r="BR18" s="78" t="s">
        <v>790</v>
      </c>
      <c r="BS18" s="78">
        <v>2</v>
      </c>
      <c r="BT18" s="80">
        <f>IFERROR(LootTable24[[#This Row],[Weight]]/SUM(LootTable24[Weight]),"-")</f>
        <v>0.02</v>
      </c>
      <c r="BU18" s="78" t="s">
        <v>791</v>
      </c>
      <c r="BV18" s="78">
        <v>2</v>
      </c>
      <c r="BW18" s="80">
        <f>IFERROR(LootTable25[[#This Row],[Weight]]/SUM(LootTable25[Weight]),"-")</f>
        <v>2.0618556701030924E-2</v>
      </c>
    </row>
    <row r="19" spans="1:75" x14ac:dyDescent="0.3">
      <c r="A19" s="78" t="s">
        <v>792</v>
      </c>
      <c r="B19" s="78">
        <v>1</v>
      </c>
      <c r="C19" s="80">
        <f>IFERROR(LootTable1[[#This Row],[Weight]]/SUM(LootTable1[Weight]),"-")</f>
        <v>2.2123893805309734E-3</v>
      </c>
      <c r="D19" s="78" t="s">
        <v>793</v>
      </c>
      <c r="E19" s="78">
        <v>1</v>
      </c>
      <c r="F19" s="80">
        <f>IFERROR(LootTable2[[#This Row],[Weight]]/SUM(LootTable2[Weight]),"-")</f>
        <v>1.9230769230769232E-2</v>
      </c>
      <c r="M19" s="78" t="s">
        <v>794</v>
      </c>
      <c r="N19" s="78">
        <v>4</v>
      </c>
      <c r="O19" s="80">
        <f>IFERROR(LootTable5[[#This Row],[Weight]]/SUM(LootTable5[Weight]),"-")</f>
        <v>9.9750623441396506E-3</v>
      </c>
      <c r="AZ19" s="78" t="s">
        <v>795</v>
      </c>
      <c r="BA19" s="78">
        <v>2</v>
      </c>
      <c r="BB19" s="80">
        <f>IFERROR(LootTable18[[#This Row],[Weight]]/SUM(LootTable18[Weight]),"-")</f>
        <v>0.02</v>
      </c>
      <c r="BC19" s="78" t="s">
        <v>796</v>
      </c>
      <c r="BD19" s="78">
        <v>3</v>
      </c>
      <c r="BE19" s="80">
        <f>IFERROR(LootTable19[[#This Row],[Weight]]/SUM(LootTable19[Weight]),"-")</f>
        <v>0.03</v>
      </c>
      <c r="BF19" s="78" t="s">
        <v>797</v>
      </c>
      <c r="BG19" s="78">
        <v>1</v>
      </c>
      <c r="BH19" s="80">
        <f>IFERROR(LootTable20[[#This Row],[Weight]]/SUM(LootTable20[Weight]),"-")</f>
        <v>0.01</v>
      </c>
      <c r="BL19" s="78" t="s">
        <v>798</v>
      </c>
      <c r="BM19" s="78">
        <v>2</v>
      </c>
      <c r="BN19" s="80">
        <f>IFERROR(LootTable22[[#This Row],[Weight]]/SUM(LootTable22[Weight]),"-")</f>
        <v>1.9801980198019802E-2</v>
      </c>
      <c r="BO19" s="78" t="s">
        <v>799</v>
      </c>
      <c r="BP19" s="78">
        <v>1</v>
      </c>
      <c r="BQ19" s="80">
        <f>IFERROR(LootTable23[[#This Row],[Weight]]/SUM(LootTable23[Weight]),"-")</f>
        <v>0.01</v>
      </c>
      <c r="BR19" s="78" t="s">
        <v>800</v>
      </c>
      <c r="BS19" s="78">
        <v>2</v>
      </c>
      <c r="BT19" s="80">
        <f>IFERROR(LootTable24[[#This Row],[Weight]]/SUM(LootTable24[Weight]),"-")</f>
        <v>0.02</v>
      </c>
      <c r="BU19" s="78" t="s">
        <v>801</v>
      </c>
      <c r="BV19" s="78">
        <v>2</v>
      </c>
      <c r="BW19" s="80">
        <f>IFERROR(LootTable25[[#This Row],[Weight]]/SUM(LootTable25[Weight]),"-")</f>
        <v>2.0618556701030924E-2</v>
      </c>
    </row>
    <row r="20" spans="1:75" x14ac:dyDescent="0.3">
      <c r="A20" s="78" t="s">
        <v>744</v>
      </c>
      <c r="B20" s="78">
        <v>7</v>
      </c>
      <c r="C20" s="80">
        <f>IFERROR(LootTable1[[#This Row],[Weight]]/SUM(LootTable1[Weight]),"-")</f>
        <v>1.5486725663716814E-2</v>
      </c>
      <c r="D20" s="78" t="s">
        <v>802</v>
      </c>
      <c r="E20" s="78">
        <v>1</v>
      </c>
      <c r="F20" s="80">
        <f>IFERROR(LootTable2[[#This Row],[Weight]]/SUM(LootTable2[Weight]),"-")</f>
        <v>1.9230769230769232E-2</v>
      </c>
      <c r="M20" s="78" t="s">
        <v>803</v>
      </c>
      <c r="N20" s="78">
        <v>10</v>
      </c>
      <c r="O20" s="80">
        <f>IFERROR(LootTable5[[#This Row],[Weight]]/SUM(LootTable5[Weight]),"-")</f>
        <v>2.4937655860349128E-2</v>
      </c>
      <c r="AZ20" s="78" t="s">
        <v>804</v>
      </c>
      <c r="BA20" s="78">
        <v>2</v>
      </c>
      <c r="BB20" s="80">
        <f>IFERROR(LootTable18[[#This Row],[Weight]]/SUM(LootTable18[Weight]),"-")</f>
        <v>0.02</v>
      </c>
      <c r="BC20" s="78" t="s">
        <v>805</v>
      </c>
      <c r="BD20" s="78">
        <v>3</v>
      </c>
      <c r="BE20" s="80">
        <f>IFERROR(LootTable19[[#This Row],[Weight]]/SUM(LootTable19[Weight]),"-")</f>
        <v>0.03</v>
      </c>
      <c r="BL20" s="78" t="s">
        <v>806</v>
      </c>
      <c r="BM20" s="78">
        <v>2</v>
      </c>
      <c r="BN20" s="80">
        <f>IFERROR(LootTable22[[#This Row],[Weight]]/SUM(LootTable22[Weight]),"-")</f>
        <v>1.9801980198019802E-2</v>
      </c>
      <c r="BO20" s="78" t="s">
        <v>807</v>
      </c>
      <c r="BP20" s="78">
        <v>1</v>
      </c>
      <c r="BQ20" s="80">
        <f>IFERROR(LootTable23[[#This Row],[Weight]]/SUM(LootTable23[Weight]),"-")</f>
        <v>0.01</v>
      </c>
      <c r="BR20" s="78" t="s">
        <v>808</v>
      </c>
      <c r="BS20" s="78">
        <v>2</v>
      </c>
      <c r="BT20" s="80">
        <f>IFERROR(LootTable24[[#This Row],[Weight]]/SUM(LootTable24[Weight]),"-")</f>
        <v>0.02</v>
      </c>
      <c r="BU20" s="78" t="s">
        <v>809</v>
      </c>
      <c r="BV20" s="78">
        <v>2</v>
      </c>
      <c r="BW20" s="80">
        <f>IFERROR(LootTable25[[#This Row],[Weight]]/SUM(LootTable25[Weight]),"-")</f>
        <v>2.0618556701030924E-2</v>
      </c>
    </row>
    <row r="21" spans="1:75" x14ac:dyDescent="0.3">
      <c r="A21" s="78" t="s">
        <v>755</v>
      </c>
      <c r="B21" s="78">
        <v>10</v>
      </c>
      <c r="C21" s="80">
        <f>IFERROR(LootTable1[[#This Row],[Weight]]/SUM(LootTable1[Weight]),"-")</f>
        <v>2.2123893805309734E-2</v>
      </c>
      <c r="D21" s="78" t="s">
        <v>810</v>
      </c>
      <c r="E21" s="78">
        <v>1</v>
      </c>
      <c r="F21" s="80">
        <f>IFERROR(LootTable2[[#This Row],[Weight]]/SUM(LootTable2[Weight]),"-")</f>
        <v>1.9230769230769232E-2</v>
      </c>
      <c r="M21" s="78" t="s">
        <v>811</v>
      </c>
      <c r="N21" s="78">
        <v>10</v>
      </c>
      <c r="O21" s="80">
        <f>IFERROR(LootTable5[[#This Row],[Weight]]/SUM(LootTable5[Weight]),"-")</f>
        <v>2.4937655860349128E-2</v>
      </c>
      <c r="AZ21" s="78" t="s">
        <v>812</v>
      </c>
      <c r="BA21" s="78">
        <v>2</v>
      </c>
      <c r="BB21" s="80">
        <f>IFERROR(LootTable18[[#This Row],[Weight]]/SUM(LootTable18[Weight]),"-")</f>
        <v>0.02</v>
      </c>
      <c r="BC21" s="78" t="s">
        <v>813</v>
      </c>
      <c r="BD21" s="78">
        <v>2</v>
      </c>
      <c r="BE21" s="80">
        <f>IFERROR(LootTable19[[#This Row],[Weight]]/SUM(LootTable19[Weight]),"-")</f>
        <v>0.02</v>
      </c>
      <c r="BL21" s="78" t="s">
        <v>814</v>
      </c>
      <c r="BM21" s="78">
        <v>2</v>
      </c>
      <c r="BN21" s="80">
        <f>IFERROR(LootTable22[[#This Row],[Weight]]/SUM(LootTable22[Weight]),"-")</f>
        <v>1.9801980198019802E-2</v>
      </c>
      <c r="BO21" s="78" t="s">
        <v>815</v>
      </c>
      <c r="BP21" s="78">
        <v>1</v>
      </c>
      <c r="BQ21" s="80">
        <f>IFERROR(LootTable23[[#This Row],[Weight]]/SUM(LootTable23[Weight]),"-")</f>
        <v>0.01</v>
      </c>
      <c r="BR21" s="78" t="s">
        <v>816</v>
      </c>
      <c r="BS21" s="78">
        <v>2</v>
      </c>
      <c r="BT21" s="80">
        <f>IFERROR(LootTable24[[#This Row],[Weight]]/SUM(LootTable24[Weight]),"-")</f>
        <v>0.02</v>
      </c>
      <c r="BU21" s="78" t="s">
        <v>817</v>
      </c>
      <c r="BV21" s="78">
        <v>2</v>
      </c>
      <c r="BW21" s="80">
        <f>IFERROR(LootTable25[[#This Row],[Weight]]/SUM(LootTable25[Weight]),"-")</f>
        <v>2.0618556701030924E-2</v>
      </c>
    </row>
    <row r="22" spans="1:75" x14ac:dyDescent="0.3">
      <c r="A22" s="78" t="s">
        <v>818</v>
      </c>
      <c r="B22" s="78">
        <v>10</v>
      </c>
      <c r="C22" s="80">
        <f>IFERROR(LootTable1[[#This Row],[Weight]]/SUM(LootTable1[Weight]),"-")</f>
        <v>2.2123893805309734E-2</v>
      </c>
      <c r="D22" s="78" t="s">
        <v>819</v>
      </c>
      <c r="E22" s="78">
        <v>1</v>
      </c>
      <c r="F22" s="80">
        <f>IFERROR(LootTable2[[#This Row],[Weight]]/SUM(LootTable2[Weight]),"-")</f>
        <v>1.9230769230769232E-2</v>
      </c>
      <c r="M22" s="78" t="s">
        <v>820</v>
      </c>
      <c r="N22" s="78">
        <v>3</v>
      </c>
      <c r="O22" s="80">
        <f>IFERROR(LootTable5[[#This Row],[Weight]]/SUM(LootTable5[Weight]),"-")</f>
        <v>7.481296758104738E-3</v>
      </c>
      <c r="AZ22" s="78" t="s">
        <v>821</v>
      </c>
      <c r="BA22" s="78">
        <v>1</v>
      </c>
      <c r="BB22" s="80">
        <f>IFERROR(LootTable18[[#This Row],[Weight]]/SUM(LootTable18[Weight]),"-")</f>
        <v>0.01</v>
      </c>
      <c r="BC22" s="78" t="s">
        <v>822</v>
      </c>
      <c r="BD22" s="78">
        <v>2</v>
      </c>
      <c r="BE22" s="80">
        <f>IFERROR(LootTable19[[#This Row],[Weight]]/SUM(LootTable19[Weight]),"-")</f>
        <v>0.02</v>
      </c>
      <c r="BL22" s="78" t="s">
        <v>823</v>
      </c>
      <c r="BM22" s="78">
        <v>2</v>
      </c>
      <c r="BN22" s="80">
        <f>IFERROR(LootTable22[[#This Row],[Weight]]/SUM(LootTable22[Weight]),"-")</f>
        <v>1.9801980198019802E-2</v>
      </c>
      <c r="BO22" s="78" t="s">
        <v>824</v>
      </c>
      <c r="BP22" s="78">
        <v>1</v>
      </c>
      <c r="BQ22" s="80">
        <f>IFERROR(LootTable23[[#This Row],[Weight]]/SUM(LootTable23[Weight]),"-")</f>
        <v>0.01</v>
      </c>
      <c r="BR22" s="78" t="s">
        <v>825</v>
      </c>
      <c r="BS22" s="78">
        <v>2</v>
      </c>
      <c r="BT22" s="80">
        <f>IFERROR(LootTable24[[#This Row],[Weight]]/SUM(LootTable24[Weight]),"-")</f>
        <v>0.02</v>
      </c>
      <c r="BU22" s="78" t="s">
        <v>826</v>
      </c>
      <c r="BV22" s="78">
        <v>2</v>
      </c>
      <c r="BW22" s="80">
        <f>IFERROR(LootTable25[[#This Row],[Weight]]/SUM(LootTable25[Weight]),"-")</f>
        <v>2.0618556701030924E-2</v>
      </c>
    </row>
    <row r="23" spans="1:75" x14ac:dyDescent="0.3">
      <c r="A23" s="78" t="s">
        <v>766</v>
      </c>
      <c r="B23" s="78">
        <v>10</v>
      </c>
      <c r="C23" s="80">
        <f>IFERROR(LootTable1[[#This Row],[Weight]]/SUM(LootTable1[Weight]),"-")</f>
        <v>2.2123893805309734E-2</v>
      </c>
      <c r="D23" s="78" t="s">
        <v>827</v>
      </c>
      <c r="E23" s="78">
        <v>1</v>
      </c>
      <c r="F23" s="80">
        <f>IFERROR(LootTable2[[#This Row],[Weight]]/SUM(LootTable2[Weight]),"-")</f>
        <v>1.9230769230769232E-2</v>
      </c>
      <c r="M23" s="78" t="s">
        <v>828</v>
      </c>
      <c r="N23" s="78">
        <v>2</v>
      </c>
      <c r="O23" s="80">
        <f>IFERROR(LootTable5[[#This Row],[Weight]]/SUM(LootTable5[Weight]),"-")</f>
        <v>4.9875311720698253E-3</v>
      </c>
      <c r="AZ23" s="78" t="s">
        <v>829</v>
      </c>
      <c r="BA23" s="78">
        <v>1</v>
      </c>
      <c r="BB23" s="80">
        <f>IFERROR(LootTable18[[#This Row],[Weight]]/SUM(LootTable18[Weight]),"-")</f>
        <v>0.01</v>
      </c>
      <c r="BC23" s="78" t="s">
        <v>830</v>
      </c>
      <c r="BD23" s="78">
        <v>1</v>
      </c>
      <c r="BE23" s="80">
        <f>IFERROR(LootTable19[[#This Row],[Weight]]/SUM(LootTable19[Weight]),"-")</f>
        <v>0.01</v>
      </c>
      <c r="BL23" s="78" t="s">
        <v>831</v>
      </c>
      <c r="BM23" s="78">
        <v>2</v>
      </c>
      <c r="BN23" s="80">
        <f>IFERROR(LootTable22[[#This Row],[Weight]]/SUM(LootTable22[Weight]),"-")</f>
        <v>1.9801980198019802E-2</v>
      </c>
      <c r="BO23" s="78" t="s">
        <v>832</v>
      </c>
      <c r="BP23" s="78">
        <v>1</v>
      </c>
      <c r="BQ23" s="80">
        <f>IFERROR(LootTable23[[#This Row],[Weight]]/SUM(LootTable23[Weight]),"-")</f>
        <v>0.01</v>
      </c>
      <c r="BR23" s="78" t="s">
        <v>833</v>
      </c>
      <c r="BS23" s="78">
        <v>2</v>
      </c>
      <c r="BT23" s="80">
        <f>IFERROR(LootTable24[[#This Row],[Weight]]/SUM(LootTable24[Weight]),"-")</f>
        <v>0.02</v>
      </c>
      <c r="BU23" s="78" t="s">
        <v>834</v>
      </c>
      <c r="BV23" s="78">
        <v>2</v>
      </c>
      <c r="BW23" s="80">
        <f>IFERROR(LootTable25[[#This Row],[Weight]]/SUM(LootTable25[Weight]),"-")</f>
        <v>2.0618556701030924E-2</v>
      </c>
    </row>
    <row r="24" spans="1:75" x14ac:dyDescent="0.3">
      <c r="A24" s="78" t="s">
        <v>835</v>
      </c>
      <c r="B24" s="78">
        <v>2</v>
      </c>
      <c r="C24" s="80">
        <f>IFERROR(LootTable1[[#This Row],[Weight]]/SUM(LootTable1[Weight]),"-")</f>
        <v>4.4247787610619468E-3</v>
      </c>
      <c r="D24" s="78" t="s">
        <v>836</v>
      </c>
      <c r="E24" s="78">
        <v>1</v>
      </c>
      <c r="F24" s="80">
        <f>IFERROR(LootTable2[[#This Row],[Weight]]/SUM(LootTable2[Weight]),"-")</f>
        <v>1.9230769230769232E-2</v>
      </c>
      <c r="M24" s="78" t="s">
        <v>837</v>
      </c>
      <c r="N24" s="78">
        <v>10</v>
      </c>
      <c r="O24" s="80">
        <f>IFERROR(LootTable5[[#This Row],[Weight]]/SUM(LootTable5[Weight]),"-")</f>
        <v>2.4937655860349128E-2</v>
      </c>
      <c r="AZ24" s="78" t="s">
        <v>838</v>
      </c>
      <c r="BA24" s="78">
        <v>1</v>
      </c>
      <c r="BB24" s="80">
        <f>IFERROR(LootTable18[[#This Row],[Weight]]/SUM(LootTable18[Weight]),"-")</f>
        <v>0.01</v>
      </c>
      <c r="BC24" s="78" t="s">
        <v>839</v>
      </c>
      <c r="BD24" s="78">
        <v>1</v>
      </c>
      <c r="BE24" s="80">
        <f>IFERROR(LootTable19[[#This Row],[Weight]]/SUM(LootTable19[Weight]),"-")</f>
        <v>0.01</v>
      </c>
      <c r="BL24" s="78" t="s">
        <v>840</v>
      </c>
      <c r="BM24" s="78">
        <v>2</v>
      </c>
      <c r="BN24" s="80">
        <f>IFERROR(LootTable22[[#This Row],[Weight]]/SUM(LootTable22[Weight]),"-")</f>
        <v>1.9801980198019802E-2</v>
      </c>
      <c r="BO24" s="78" t="s">
        <v>841</v>
      </c>
      <c r="BP24" s="78">
        <v>1</v>
      </c>
      <c r="BQ24" s="80">
        <f>IFERROR(LootTable23[[#This Row],[Weight]]/SUM(LootTable23[Weight]),"-")</f>
        <v>0.01</v>
      </c>
      <c r="BR24" s="78" t="s">
        <v>842</v>
      </c>
      <c r="BS24" s="78">
        <v>2</v>
      </c>
      <c r="BT24" s="80">
        <f>IFERROR(LootTable24[[#This Row],[Weight]]/SUM(LootTable24[Weight]),"-")</f>
        <v>0.02</v>
      </c>
      <c r="BU24" s="78" t="s">
        <v>843</v>
      </c>
      <c r="BV24" s="78">
        <v>2</v>
      </c>
      <c r="BW24" s="80">
        <f>IFERROR(LootTable25[[#This Row],[Weight]]/SUM(LootTable25[Weight]),"-")</f>
        <v>2.0618556701030924E-2</v>
      </c>
    </row>
    <row r="25" spans="1:75" x14ac:dyDescent="0.3">
      <c r="A25" s="78" t="s">
        <v>775</v>
      </c>
      <c r="B25" s="78">
        <v>10</v>
      </c>
      <c r="C25" s="80">
        <f>IFERROR(LootTable1[[#This Row],[Weight]]/SUM(LootTable1[Weight]),"-")</f>
        <v>2.2123893805309734E-2</v>
      </c>
      <c r="D25" s="78" t="s">
        <v>844</v>
      </c>
      <c r="E25" s="78">
        <v>1</v>
      </c>
      <c r="F25" s="80">
        <f>IFERROR(LootTable2[[#This Row],[Weight]]/SUM(LootTable2[Weight]),"-")</f>
        <v>1.9230769230769232E-2</v>
      </c>
      <c r="M25" s="78" t="s">
        <v>845</v>
      </c>
      <c r="N25" s="78">
        <v>1</v>
      </c>
      <c r="O25" s="80">
        <f>IFERROR(LootTable5[[#This Row],[Weight]]/SUM(LootTable5[Weight]),"-")</f>
        <v>2.4937655860349127E-3</v>
      </c>
      <c r="AZ25" s="78" t="s">
        <v>702</v>
      </c>
      <c r="BA25" s="78">
        <v>1</v>
      </c>
      <c r="BB25" s="80">
        <f>IFERROR(LootTable18[[#This Row],[Weight]]/SUM(LootTable18[Weight]),"-")</f>
        <v>0.01</v>
      </c>
      <c r="BC25" s="78" t="s">
        <v>846</v>
      </c>
      <c r="BD25" s="78">
        <v>1</v>
      </c>
      <c r="BE25" s="80">
        <f>IFERROR(LootTable19[[#This Row],[Weight]]/SUM(LootTable19[Weight]),"-")</f>
        <v>0.01</v>
      </c>
      <c r="BL25" s="78" t="s">
        <v>847</v>
      </c>
      <c r="BM25" s="78">
        <v>2</v>
      </c>
      <c r="BN25" s="80">
        <f>IFERROR(LootTable22[[#This Row],[Weight]]/SUM(LootTable22[Weight]),"-")</f>
        <v>1.9801980198019802E-2</v>
      </c>
      <c r="BO25" s="78" t="s">
        <v>848</v>
      </c>
      <c r="BP25" s="78">
        <v>1</v>
      </c>
      <c r="BQ25" s="80">
        <f>IFERROR(LootTable23[[#This Row],[Weight]]/SUM(LootTable23[Weight]),"-")</f>
        <v>0.01</v>
      </c>
      <c r="BR25" s="78" t="s">
        <v>849</v>
      </c>
      <c r="BS25" s="78">
        <v>2</v>
      </c>
      <c r="BT25" s="80">
        <f>IFERROR(LootTable24[[#This Row],[Weight]]/SUM(LootTable24[Weight]),"-")</f>
        <v>0.02</v>
      </c>
      <c r="BU25" s="78" t="s">
        <v>850</v>
      </c>
      <c r="BV25" s="78">
        <v>2</v>
      </c>
      <c r="BW25" s="80">
        <f>IFERROR(LootTable25[[#This Row],[Weight]]/SUM(LootTable25[Weight]),"-")</f>
        <v>2.0618556701030924E-2</v>
      </c>
    </row>
    <row r="26" spans="1:75" x14ac:dyDescent="0.3">
      <c r="A26" s="78" t="s">
        <v>851</v>
      </c>
      <c r="B26" s="78">
        <v>1</v>
      </c>
      <c r="C26" s="80">
        <f>IFERROR(LootTable1[[#This Row],[Weight]]/SUM(LootTable1[Weight]),"-")</f>
        <v>2.2123893805309734E-3</v>
      </c>
      <c r="D26" s="78" t="s">
        <v>852</v>
      </c>
      <c r="E26" s="78">
        <v>1</v>
      </c>
      <c r="F26" s="80">
        <f>IFERROR(LootTable2[[#This Row],[Weight]]/SUM(LootTable2[Weight]),"-")</f>
        <v>1.9230769230769232E-2</v>
      </c>
      <c r="M26" s="78" t="s">
        <v>853</v>
      </c>
      <c r="N26" s="78">
        <v>4</v>
      </c>
      <c r="O26" s="80">
        <f>IFERROR(LootTable5[[#This Row],[Weight]]/SUM(LootTable5[Weight]),"-")</f>
        <v>9.9750623441396506E-3</v>
      </c>
      <c r="AZ26" s="78" t="s">
        <v>854</v>
      </c>
      <c r="BA26" s="78">
        <v>1</v>
      </c>
      <c r="BB26" s="80">
        <f>IFERROR(LootTable18[[#This Row],[Weight]]/SUM(LootTable18[Weight]),"-")</f>
        <v>0.01</v>
      </c>
      <c r="BC26" s="78" t="s">
        <v>855</v>
      </c>
      <c r="BD26" s="78">
        <v>1</v>
      </c>
      <c r="BE26" s="80">
        <f>IFERROR(LootTable19[[#This Row],[Weight]]/SUM(LootTable19[Weight]),"-")</f>
        <v>0.01</v>
      </c>
      <c r="BL26" s="78" t="s">
        <v>856</v>
      </c>
      <c r="BM26" s="78">
        <v>2</v>
      </c>
      <c r="BN26" s="80">
        <f>IFERROR(LootTable22[[#This Row],[Weight]]/SUM(LootTable22[Weight]),"-")</f>
        <v>1.9801980198019802E-2</v>
      </c>
      <c r="BO26" s="78" t="s">
        <v>857</v>
      </c>
      <c r="BP26" s="78">
        <v>1</v>
      </c>
      <c r="BQ26" s="80">
        <f>IFERROR(LootTable23[[#This Row],[Weight]]/SUM(LootTable23[Weight]),"-")</f>
        <v>0.01</v>
      </c>
      <c r="BR26" s="78" t="s">
        <v>858</v>
      </c>
      <c r="BS26" s="78">
        <v>2</v>
      </c>
      <c r="BT26" s="80">
        <f>IFERROR(LootTable24[[#This Row],[Weight]]/SUM(LootTable24[Weight]),"-")</f>
        <v>0.02</v>
      </c>
      <c r="BU26" s="78" t="s">
        <v>859</v>
      </c>
      <c r="BV26" s="78">
        <v>2</v>
      </c>
      <c r="BW26" s="80">
        <f>IFERROR(LootTable25[[#This Row],[Weight]]/SUM(LootTable25[Weight]),"-")</f>
        <v>2.0618556701030924E-2</v>
      </c>
    </row>
    <row r="27" spans="1:75" x14ac:dyDescent="0.3">
      <c r="A27" s="78" t="s">
        <v>784</v>
      </c>
      <c r="B27" s="78">
        <v>10</v>
      </c>
      <c r="C27" s="80">
        <f>IFERROR(LootTable1[[#This Row],[Weight]]/SUM(LootTable1[Weight]),"-")</f>
        <v>2.2123893805309734E-2</v>
      </c>
      <c r="D27" s="78" t="s">
        <v>860</v>
      </c>
      <c r="E27" s="78">
        <v>1</v>
      </c>
      <c r="F27" s="80">
        <f>IFERROR(LootTable2[[#This Row],[Weight]]/SUM(LootTable2[Weight]),"-")</f>
        <v>1.9230769230769232E-2</v>
      </c>
      <c r="M27" s="78" t="s">
        <v>861</v>
      </c>
      <c r="N27" s="78">
        <v>1</v>
      </c>
      <c r="O27" s="80">
        <f>IFERROR(LootTable5[[#This Row],[Weight]]/SUM(LootTable5[Weight]),"-")</f>
        <v>2.4937655860349127E-3</v>
      </c>
      <c r="AZ27" s="78" t="s">
        <v>862</v>
      </c>
      <c r="BA27" s="78">
        <v>1</v>
      </c>
      <c r="BB27" s="80">
        <f>IFERROR(LootTable18[[#This Row],[Weight]]/SUM(LootTable18[Weight]),"-")</f>
        <v>0.01</v>
      </c>
      <c r="BC27" s="78" t="s">
        <v>863</v>
      </c>
      <c r="BD27" s="78">
        <v>1</v>
      </c>
      <c r="BE27" s="80">
        <f>IFERROR(LootTable19[[#This Row],[Weight]]/SUM(LootTable19[Weight]),"-")</f>
        <v>0.01</v>
      </c>
      <c r="BL27" s="78" t="s">
        <v>864</v>
      </c>
      <c r="BM27" s="78">
        <v>2</v>
      </c>
      <c r="BN27" s="80">
        <f>IFERROR(LootTable22[[#This Row],[Weight]]/SUM(LootTable22[Weight]),"-")</f>
        <v>1.9801980198019802E-2</v>
      </c>
      <c r="BO27" s="78" t="s">
        <v>865</v>
      </c>
      <c r="BP27" s="78">
        <v>1</v>
      </c>
      <c r="BQ27" s="80">
        <f>IFERROR(LootTable23[[#This Row],[Weight]]/SUM(LootTable23[Weight]),"-")</f>
        <v>0.01</v>
      </c>
      <c r="BR27" s="78" t="s">
        <v>866</v>
      </c>
      <c r="BS27" s="78">
        <v>1</v>
      </c>
      <c r="BT27" s="80">
        <f>IFERROR(LootTable24[[#This Row],[Weight]]/SUM(LootTable24[Weight]),"-")</f>
        <v>0.01</v>
      </c>
      <c r="BU27" s="78" t="s">
        <v>867</v>
      </c>
      <c r="BV27" s="78">
        <v>2</v>
      </c>
      <c r="BW27" s="80">
        <f>IFERROR(LootTable25[[#This Row],[Weight]]/SUM(LootTable25[Weight]),"-")</f>
        <v>2.0618556701030924E-2</v>
      </c>
    </row>
    <row r="28" spans="1:75" x14ac:dyDescent="0.3">
      <c r="A28" s="78" t="s">
        <v>868</v>
      </c>
      <c r="B28" s="78">
        <v>10</v>
      </c>
      <c r="C28" s="80">
        <f>IFERROR(LootTable1[[#This Row],[Weight]]/SUM(LootTable1[Weight]),"-")</f>
        <v>2.2123893805309734E-2</v>
      </c>
      <c r="D28" s="78" t="s">
        <v>869</v>
      </c>
      <c r="E28" s="78">
        <v>2</v>
      </c>
      <c r="F28" s="80">
        <f>IFERROR(LootTable2[[#This Row],[Weight]]/SUM(LootTable2[Weight]),"-")</f>
        <v>3.8461538461538464E-2</v>
      </c>
      <c r="M28" s="78" t="s">
        <v>870</v>
      </c>
      <c r="N28" s="78">
        <v>3</v>
      </c>
      <c r="O28" s="80">
        <f>IFERROR(LootTable5[[#This Row],[Weight]]/SUM(LootTable5[Weight]),"-")</f>
        <v>7.481296758104738E-3</v>
      </c>
      <c r="AZ28" s="78" t="s">
        <v>871</v>
      </c>
      <c r="BA28" s="78">
        <v>1</v>
      </c>
      <c r="BB28" s="80">
        <f>IFERROR(LootTable18[[#This Row],[Weight]]/SUM(LootTable18[Weight]),"-")</f>
        <v>0.01</v>
      </c>
      <c r="BC28" s="78" t="s">
        <v>872</v>
      </c>
      <c r="BD28" s="78">
        <v>1</v>
      </c>
      <c r="BE28" s="80">
        <f>IFERROR(LootTable19[[#This Row],[Weight]]/SUM(LootTable19[Weight]),"-")</f>
        <v>0.01</v>
      </c>
      <c r="BL28" s="78" t="s">
        <v>873</v>
      </c>
      <c r="BM28" s="78">
        <v>2</v>
      </c>
      <c r="BN28" s="80">
        <f>IFERROR(LootTable22[[#This Row],[Weight]]/SUM(LootTable22[Weight]),"-")</f>
        <v>1.9801980198019802E-2</v>
      </c>
      <c r="BO28" s="78" t="s">
        <v>874</v>
      </c>
      <c r="BP28" s="78">
        <v>1</v>
      </c>
      <c r="BQ28" s="80">
        <f>IFERROR(LootTable23[[#This Row],[Weight]]/SUM(LootTable23[Weight]),"-")</f>
        <v>0.01</v>
      </c>
      <c r="BR28" s="78" t="s">
        <v>875</v>
      </c>
      <c r="BS28" s="78">
        <v>1</v>
      </c>
      <c r="BT28" s="80">
        <f>IFERROR(LootTable24[[#This Row],[Weight]]/SUM(LootTable24[Weight]),"-")</f>
        <v>0.01</v>
      </c>
      <c r="BU28" s="78" t="s">
        <v>876</v>
      </c>
      <c r="BV28" s="78">
        <v>2</v>
      </c>
      <c r="BW28" s="80">
        <f>IFERROR(LootTable25[[#This Row],[Weight]]/SUM(LootTable25[Weight]),"-")</f>
        <v>2.0618556701030924E-2</v>
      </c>
    </row>
    <row r="29" spans="1:75" x14ac:dyDescent="0.3">
      <c r="A29" s="78" t="s">
        <v>794</v>
      </c>
      <c r="B29" s="78">
        <v>4</v>
      </c>
      <c r="C29" s="80">
        <f>IFERROR(LootTable1[[#This Row],[Weight]]/SUM(LootTable1[Weight]),"-")</f>
        <v>8.8495575221238937E-3</v>
      </c>
      <c r="D29" s="78" t="s">
        <v>877</v>
      </c>
      <c r="E29" s="78">
        <v>2</v>
      </c>
      <c r="F29" s="80">
        <f>IFERROR(LootTable2[[#This Row],[Weight]]/SUM(LootTable2[Weight]),"-")</f>
        <v>3.8461538461538464E-2</v>
      </c>
      <c r="M29" s="78" t="s">
        <v>878</v>
      </c>
      <c r="N29" s="78">
        <v>10</v>
      </c>
      <c r="O29" s="80">
        <f>IFERROR(LootTable5[[#This Row],[Weight]]/SUM(LootTable5[Weight]),"-")</f>
        <v>2.4937655860349128E-2</v>
      </c>
      <c r="AZ29" s="78" t="s">
        <v>879</v>
      </c>
      <c r="BA29" s="78">
        <v>1</v>
      </c>
      <c r="BB29" s="80">
        <f>IFERROR(LootTable18[[#This Row],[Weight]]/SUM(LootTable18[Weight]),"-")</f>
        <v>0.01</v>
      </c>
      <c r="BC29" s="78" t="s">
        <v>880</v>
      </c>
      <c r="BD29" s="78">
        <v>1</v>
      </c>
      <c r="BE29" s="80">
        <f>IFERROR(LootTable19[[#This Row],[Weight]]/SUM(LootTable19[Weight]),"-")</f>
        <v>0.01</v>
      </c>
      <c r="BL29" s="78" t="s">
        <v>881</v>
      </c>
      <c r="BM29" s="78">
        <v>1</v>
      </c>
      <c r="BN29" s="80">
        <f>IFERROR(LootTable22[[#This Row],[Weight]]/SUM(LootTable22[Weight]),"-")</f>
        <v>9.9009900990099011E-3</v>
      </c>
      <c r="BO29" s="78" t="s">
        <v>882</v>
      </c>
      <c r="BP29" s="78">
        <v>1</v>
      </c>
      <c r="BQ29" s="80">
        <f>IFERROR(LootTable23[[#This Row],[Weight]]/SUM(LootTable23[Weight]),"-")</f>
        <v>0.01</v>
      </c>
      <c r="BR29" s="78" t="s">
        <v>883</v>
      </c>
      <c r="BS29" s="78">
        <v>1</v>
      </c>
      <c r="BT29" s="80">
        <f>IFERROR(LootTable24[[#This Row],[Weight]]/SUM(LootTable24[Weight]),"-")</f>
        <v>0.01</v>
      </c>
      <c r="BU29" s="78" t="s">
        <v>884</v>
      </c>
      <c r="BV29" s="78">
        <v>2</v>
      </c>
      <c r="BW29" s="80">
        <f>IFERROR(LootTable25[[#This Row],[Weight]]/SUM(LootTable25[Weight]),"-")</f>
        <v>2.0618556701030924E-2</v>
      </c>
    </row>
    <row r="30" spans="1:75" x14ac:dyDescent="0.3">
      <c r="A30" s="78" t="s">
        <v>803</v>
      </c>
      <c r="B30" s="78">
        <v>10</v>
      </c>
      <c r="C30" s="80">
        <f>IFERROR(LootTable1[[#This Row],[Weight]]/SUM(LootTable1[Weight]),"-")</f>
        <v>2.2123893805309734E-2</v>
      </c>
      <c r="D30" s="78" t="s">
        <v>885</v>
      </c>
      <c r="E30" s="78">
        <v>2</v>
      </c>
      <c r="F30" s="80">
        <f>IFERROR(LootTable2[[#This Row],[Weight]]/SUM(LootTable2[Weight]),"-")</f>
        <v>3.8461538461538464E-2</v>
      </c>
      <c r="M30" s="78" t="s">
        <v>886</v>
      </c>
      <c r="N30" s="78">
        <v>10</v>
      </c>
      <c r="O30" s="80">
        <f>IFERROR(LootTable5[[#This Row],[Weight]]/SUM(LootTable5[Weight]),"-")</f>
        <v>2.4937655860349128E-2</v>
      </c>
      <c r="AZ30" s="78" t="s">
        <v>887</v>
      </c>
      <c r="BA30" s="78">
        <v>1</v>
      </c>
      <c r="BB30" s="80">
        <f>IFERROR(LootTable18[[#This Row],[Weight]]/SUM(LootTable18[Weight]),"-")</f>
        <v>0.01</v>
      </c>
      <c r="BC30" s="78" t="s">
        <v>888</v>
      </c>
      <c r="BD30" s="78">
        <v>1</v>
      </c>
      <c r="BE30" s="80">
        <f>IFERROR(LootTable19[[#This Row],[Weight]]/SUM(LootTable19[Weight]),"-")</f>
        <v>0.01</v>
      </c>
      <c r="BL30" s="78" t="s">
        <v>889</v>
      </c>
      <c r="BM30" s="78">
        <v>1</v>
      </c>
      <c r="BN30" s="80">
        <f>IFERROR(LootTable22[[#This Row],[Weight]]/SUM(LootTable22[Weight]),"-")</f>
        <v>9.9009900990099011E-3</v>
      </c>
      <c r="BO30" s="78" t="s">
        <v>890</v>
      </c>
      <c r="BP30" s="78">
        <v>1</v>
      </c>
      <c r="BQ30" s="80">
        <f>IFERROR(LootTable23[[#This Row],[Weight]]/SUM(LootTable23[Weight]),"-")</f>
        <v>0.01</v>
      </c>
      <c r="BR30" s="78" t="s">
        <v>891</v>
      </c>
      <c r="BS30" s="78">
        <v>1</v>
      </c>
      <c r="BT30" s="80">
        <f>IFERROR(LootTable24[[#This Row],[Weight]]/SUM(LootTable24[Weight]),"-")</f>
        <v>0.01</v>
      </c>
      <c r="BU30" s="78" t="s">
        <v>892</v>
      </c>
      <c r="BV30" s="78">
        <v>2</v>
      </c>
      <c r="BW30" s="80">
        <f>IFERROR(LootTable25[[#This Row],[Weight]]/SUM(LootTable25[Weight]),"-")</f>
        <v>2.0618556701030924E-2</v>
      </c>
    </row>
    <row r="31" spans="1:75" x14ac:dyDescent="0.3">
      <c r="A31" s="78" t="s">
        <v>811</v>
      </c>
      <c r="B31" s="78">
        <v>10</v>
      </c>
      <c r="C31" s="80">
        <f>IFERROR(LootTable1[[#This Row],[Weight]]/SUM(LootTable1[Weight]),"-")</f>
        <v>2.2123893805309734E-2</v>
      </c>
      <c r="D31" s="78" t="s">
        <v>893</v>
      </c>
      <c r="E31" s="78">
        <v>2</v>
      </c>
      <c r="F31" s="80">
        <f>IFERROR(LootTable2[[#This Row],[Weight]]/SUM(LootTable2[Weight]),"-")</f>
        <v>3.8461538461538464E-2</v>
      </c>
      <c r="M31" s="78" t="s">
        <v>894</v>
      </c>
      <c r="N31" s="78">
        <v>10</v>
      </c>
      <c r="O31" s="80">
        <f>IFERROR(LootTable5[[#This Row],[Weight]]/SUM(LootTable5[Weight]),"-")</f>
        <v>2.4937655860349128E-2</v>
      </c>
      <c r="AZ31" s="78" t="s">
        <v>895</v>
      </c>
      <c r="BA31" s="78">
        <v>1</v>
      </c>
      <c r="BB31" s="80">
        <f>IFERROR(LootTable18[[#This Row],[Weight]]/SUM(LootTable18[Weight]),"-")</f>
        <v>0.01</v>
      </c>
      <c r="BC31" s="78" t="s">
        <v>896</v>
      </c>
      <c r="BD31" s="78">
        <v>1</v>
      </c>
      <c r="BE31" s="80">
        <f>IFERROR(LootTable19[[#This Row],[Weight]]/SUM(LootTable19[Weight]),"-")</f>
        <v>0.01</v>
      </c>
      <c r="BL31" s="78" t="s">
        <v>897</v>
      </c>
      <c r="BM31" s="78">
        <v>1</v>
      </c>
      <c r="BN31" s="80">
        <f>IFERROR(LootTable22[[#This Row],[Weight]]/SUM(LootTable22[Weight]),"-")</f>
        <v>9.9009900990099011E-3</v>
      </c>
      <c r="BO31" s="78" t="s">
        <v>898</v>
      </c>
      <c r="BP31" s="78">
        <v>1</v>
      </c>
      <c r="BQ31" s="80">
        <f>IFERROR(LootTable23[[#This Row],[Weight]]/SUM(LootTable23[Weight]),"-")</f>
        <v>0.01</v>
      </c>
      <c r="BR31" s="78" t="s">
        <v>899</v>
      </c>
      <c r="BS31" s="78">
        <v>1</v>
      </c>
      <c r="BT31" s="80">
        <f>IFERROR(LootTable24[[#This Row],[Weight]]/SUM(LootTable24[Weight]),"-")</f>
        <v>0.01</v>
      </c>
      <c r="BU31" s="78" t="s">
        <v>900</v>
      </c>
      <c r="BV31" s="78">
        <v>0.16666666666666666</v>
      </c>
      <c r="BW31" s="80">
        <f>IFERROR(LootTable25[[#This Row],[Weight]]/SUM(LootTable25[Weight]),"-")</f>
        <v>1.7182130584192437E-3</v>
      </c>
    </row>
    <row r="32" spans="1:75" x14ac:dyDescent="0.3">
      <c r="A32" s="78" t="s">
        <v>820</v>
      </c>
      <c r="B32" s="78">
        <v>3</v>
      </c>
      <c r="C32" s="80">
        <f>IFERROR(LootTable1[[#This Row],[Weight]]/SUM(LootTable1[Weight]),"-")</f>
        <v>6.6371681415929203E-3</v>
      </c>
      <c r="D32" s="78" t="s">
        <v>901</v>
      </c>
      <c r="E32" s="78">
        <v>2</v>
      </c>
      <c r="F32" s="80">
        <f>IFERROR(LootTable2[[#This Row],[Weight]]/SUM(LootTable2[Weight]),"-")</f>
        <v>3.8461538461538464E-2</v>
      </c>
      <c r="M32" s="78" t="s">
        <v>902</v>
      </c>
      <c r="N32" s="78">
        <v>10</v>
      </c>
      <c r="O32" s="80">
        <f>IFERROR(LootTable5[[#This Row],[Weight]]/SUM(LootTable5[Weight]),"-")</f>
        <v>2.4937655860349128E-2</v>
      </c>
      <c r="AZ32" s="78" t="s">
        <v>903</v>
      </c>
      <c r="BA32" s="78">
        <v>1</v>
      </c>
      <c r="BB32" s="80">
        <f>IFERROR(LootTable18[[#This Row],[Weight]]/SUM(LootTable18[Weight]),"-")</f>
        <v>0.01</v>
      </c>
      <c r="BL32" s="78" t="s">
        <v>904</v>
      </c>
      <c r="BM32" s="78">
        <v>1</v>
      </c>
      <c r="BN32" s="80">
        <f>IFERROR(LootTable22[[#This Row],[Weight]]/SUM(LootTable22[Weight]),"-")</f>
        <v>9.9009900990099011E-3</v>
      </c>
      <c r="BO32" s="78" t="s">
        <v>905</v>
      </c>
      <c r="BP32" s="78">
        <v>1</v>
      </c>
      <c r="BQ32" s="80">
        <f>IFERROR(LootTable23[[#This Row],[Weight]]/SUM(LootTable23[Weight]),"-")</f>
        <v>0.01</v>
      </c>
      <c r="BR32" s="78" t="s">
        <v>906</v>
      </c>
      <c r="BS32" s="78">
        <v>1</v>
      </c>
      <c r="BT32" s="80">
        <f>IFERROR(LootTable24[[#This Row],[Weight]]/SUM(LootTable24[Weight]),"-")</f>
        <v>0.01</v>
      </c>
      <c r="BU32" s="78" t="s">
        <v>907</v>
      </c>
      <c r="BV32" s="78">
        <v>0.16666666666666666</v>
      </c>
      <c r="BW32" s="80">
        <f>IFERROR(LootTable25[[#This Row],[Weight]]/SUM(LootTable25[Weight]),"-")</f>
        <v>1.7182130584192437E-3</v>
      </c>
    </row>
    <row r="33" spans="1:75" x14ac:dyDescent="0.3">
      <c r="A33" s="78" t="s">
        <v>908</v>
      </c>
      <c r="B33" s="78">
        <v>1</v>
      </c>
      <c r="C33" s="80">
        <f>IFERROR(LootTable1[[#This Row],[Weight]]/SUM(LootTable1[Weight]),"-")</f>
        <v>2.2123893805309734E-3</v>
      </c>
      <c r="D33" s="78" t="s">
        <v>909</v>
      </c>
      <c r="E33" s="78">
        <v>2</v>
      </c>
      <c r="F33" s="80">
        <f>IFERROR(LootTable2[[#This Row],[Weight]]/SUM(LootTable2[Weight]),"-")</f>
        <v>3.8461538461538464E-2</v>
      </c>
      <c r="M33" s="78" t="s">
        <v>910</v>
      </c>
      <c r="N33" s="78">
        <v>10</v>
      </c>
      <c r="O33" s="80">
        <f>IFERROR(LootTable5[[#This Row],[Weight]]/SUM(LootTable5[Weight]),"-")</f>
        <v>2.4937655860349128E-2</v>
      </c>
      <c r="AZ33" s="78" t="s">
        <v>911</v>
      </c>
      <c r="BA33" s="78">
        <v>1</v>
      </c>
      <c r="BB33" s="80">
        <f>IFERROR(LootTable18[[#This Row],[Weight]]/SUM(LootTable18[Weight]),"-")</f>
        <v>0.01</v>
      </c>
      <c r="BL33" s="78" t="s">
        <v>912</v>
      </c>
      <c r="BM33" s="78">
        <v>1</v>
      </c>
      <c r="BN33" s="80">
        <f>IFERROR(LootTable22[[#This Row],[Weight]]/SUM(LootTable22[Weight]),"-")</f>
        <v>9.9009900990099011E-3</v>
      </c>
      <c r="BO33" s="78" t="s">
        <v>913</v>
      </c>
      <c r="BP33" s="78">
        <v>1</v>
      </c>
      <c r="BQ33" s="80">
        <f>IFERROR(LootTable23[[#This Row],[Weight]]/SUM(LootTable23[Weight]),"-")</f>
        <v>0.01</v>
      </c>
      <c r="BR33" s="78" t="s">
        <v>914</v>
      </c>
      <c r="BS33" s="78">
        <v>1</v>
      </c>
      <c r="BT33" s="80">
        <f>IFERROR(LootTable24[[#This Row],[Weight]]/SUM(LootTable24[Weight]),"-")</f>
        <v>0.01</v>
      </c>
      <c r="BU33" s="78" t="s">
        <v>915</v>
      </c>
      <c r="BV33" s="78">
        <v>0.16666666666666666</v>
      </c>
      <c r="BW33" s="80">
        <f>IFERROR(LootTable25[[#This Row],[Weight]]/SUM(LootTable25[Weight]),"-")</f>
        <v>1.7182130584192437E-3</v>
      </c>
    </row>
    <row r="34" spans="1:75" x14ac:dyDescent="0.3">
      <c r="A34" s="78" t="s">
        <v>828</v>
      </c>
      <c r="B34" s="78">
        <v>2</v>
      </c>
      <c r="C34" s="80">
        <f>IFERROR(LootTable1[[#This Row],[Weight]]/SUM(LootTable1[Weight]),"-")</f>
        <v>4.4247787610619468E-3</v>
      </c>
      <c r="D34" s="78" t="s">
        <v>916</v>
      </c>
      <c r="E34" s="78">
        <v>2</v>
      </c>
      <c r="F34" s="80">
        <f>IFERROR(LootTable2[[#This Row],[Weight]]/SUM(LootTable2[Weight]),"-")</f>
        <v>3.8461538461538464E-2</v>
      </c>
      <c r="M34" s="78" t="s">
        <v>917</v>
      </c>
      <c r="N34" s="78">
        <v>10</v>
      </c>
      <c r="O34" s="80">
        <f>IFERROR(LootTable5[[#This Row],[Weight]]/SUM(LootTable5[Weight]),"-")</f>
        <v>2.4937655860349128E-2</v>
      </c>
      <c r="AZ34" s="78" t="s">
        <v>918</v>
      </c>
      <c r="BA34" s="78">
        <v>1</v>
      </c>
      <c r="BB34" s="80">
        <f>IFERROR(LootTable18[[#This Row],[Weight]]/SUM(LootTable18[Weight]),"-")</f>
        <v>0.01</v>
      </c>
      <c r="BL34" s="78" t="s">
        <v>919</v>
      </c>
      <c r="BM34" s="78">
        <v>1</v>
      </c>
      <c r="BN34" s="80">
        <f>IFERROR(LootTable22[[#This Row],[Weight]]/SUM(LootTable22[Weight]),"-")</f>
        <v>9.9009900990099011E-3</v>
      </c>
      <c r="BO34" s="78" t="s">
        <v>920</v>
      </c>
      <c r="BP34" s="78">
        <v>1</v>
      </c>
      <c r="BQ34" s="80">
        <f>IFERROR(LootTable23[[#This Row],[Weight]]/SUM(LootTable23[Weight]),"-")</f>
        <v>0.01</v>
      </c>
      <c r="BR34" s="78" t="s">
        <v>921</v>
      </c>
      <c r="BS34" s="78">
        <v>1</v>
      </c>
      <c r="BT34" s="80">
        <f>IFERROR(LootTable24[[#This Row],[Weight]]/SUM(LootTable24[Weight]),"-")</f>
        <v>0.01</v>
      </c>
      <c r="BU34" s="78" t="s">
        <v>922</v>
      </c>
      <c r="BV34" s="78">
        <v>0.16666666666666666</v>
      </c>
      <c r="BW34" s="80">
        <f>IFERROR(LootTable25[[#This Row],[Weight]]/SUM(LootTable25[Weight]),"-")</f>
        <v>1.7182130584192437E-3</v>
      </c>
    </row>
    <row r="35" spans="1:75" x14ac:dyDescent="0.3">
      <c r="A35" s="78" t="s">
        <v>837</v>
      </c>
      <c r="B35" s="78">
        <v>10</v>
      </c>
      <c r="C35" s="80">
        <f>IFERROR(LootTable1[[#This Row],[Weight]]/SUM(LootTable1[Weight]),"-")</f>
        <v>2.2123893805309734E-2</v>
      </c>
      <c r="D35" s="78" t="s">
        <v>923</v>
      </c>
      <c r="E35" s="78">
        <v>2</v>
      </c>
      <c r="F35" s="80">
        <f>IFERROR(LootTable2[[#This Row],[Weight]]/SUM(LootTable2[Weight]),"-")</f>
        <v>3.8461538461538464E-2</v>
      </c>
      <c r="M35" s="78" t="s">
        <v>924</v>
      </c>
      <c r="N35" s="78">
        <v>5</v>
      </c>
      <c r="O35" s="80">
        <f>IFERROR(LootTable5[[#This Row],[Weight]]/SUM(LootTable5[Weight]),"-")</f>
        <v>1.2468827930174564E-2</v>
      </c>
      <c r="AZ35" s="78" t="s">
        <v>925</v>
      </c>
      <c r="BA35" s="78">
        <v>1</v>
      </c>
      <c r="BB35" s="80">
        <f>IFERROR(LootTable18[[#This Row],[Weight]]/SUM(LootTable18[Weight]),"-")</f>
        <v>0.01</v>
      </c>
      <c r="BL35" s="78" t="s">
        <v>926</v>
      </c>
      <c r="BM35" s="78">
        <v>1</v>
      </c>
      <c r="BN35" s="80">
        <f>IFERROR(LootTable22[[#This Row],[Weight]]/SUM(LootTable22[Weight]),"-")</f>
        <v>9.9009900990099011E-3</v>
      </c>
      <c r="BO35" s="78" t="s">
        <v>927</v>
      </c>
      <c r="BP35" s="78">
        <v>1</v>
      </c>
      <c r="BQ35" s="80">
        <f>IFERROR(LootTable23[[#This Row],[Weight]]/SUM(LootTable23[Weight]),"-")</f>
        <v>0.01</v>
      </c>
      <c r="BR35" s="78" t="s">
        <v>928</v>
      </c>
      <c r="BS35" s="78">
        <v>1</v>
      </c>
      <c r="BT35" s="80">
        <f>IFERROR(LootTable24[[#This Row],[Weight]]/SUM(LootTable24[Weight]),"-")</f>
        <v>0.01</v>
      </c>
      <c r="BU35" s="78" t="s">
        <v>929</v>
      </c>
      <c r="BV35" s="78">
        <v>0.16666666666666666</v>
      </c>
      <c r="BW35" s="80">
        <f>IFERROR(LootTable25[[#This Row],[Weight]]/SUM(LootTable25[Weight]),"-")</f>
        <v>1.7182130584192437E-3</v>
      </c>
    </row>
    <row r="36" spans="1:75" x14ac:dyDescent="0.3">
      <c r="A36" s="78" t="s">
        <v>845</v>
      </c>
      <c r="B36" s="78">
        <v>2</v>
      </c>
      <c r="C36" s="80">
        <f>IFERROR(LootTable1[[#This Row],[Weight]]/SUM(LootTable1[Weight]),"-")</f>
        <v>4.4247787610619468E-3</v>
      </c>
      <c r="D36" s="78" t="s">
        <v>930</v>
      </c>
      <c r="E36" s="78">
        <v>2</v>
      </c>
      <c r="F36" s="80">
        <f>IFERROR(LootTable2[[#This Row],[Weight]]/SUM(LootTable2[Weight]),"-")</f>
        <v>3.8461538461538464E-2</v>
      </c>
      <c r="M36" s="78" t="s">
        <v>931</v>
      </c>
      <c r="N36" s="78">
        <v>1</v>
      </c>
      <c r="O36" s="80">
        <f>IFERROR(LootTable5[[#This Row],[Weight]]/SUM(LootTable5[Weight]),"-")</f>
        <v>2.4937655860349127E-3</v>
      </c>
      <c r="AZ36" s="78" t="s">
        <v>932</v>
      </c>
      <c r="BA36" s="78">
        <v>1</v>
      </c>
      <c r="BB36" s="80">
        <f>IFERROR(LootTable18[[#This Row],[Weight]]/SUM(LootTable18[Weight]),"-")</f>
        <v>0.01</v>
      </c>
      <c r="BL36" s="78" t="s">
        <v>933</v>
      </c>
      <c r="BM36" s="78">
        <v>1</v>
      </c>
      <c r="BN36" s="80">
        <f>IFERROR(LootTable22[[#This Row],[Weight]]/SUM(LootTable22[Weight]),"-")</f>
        <v>9.9009900990099011E-3</v>
      </c>
      <c r="BO36" s="78" t="s">
        <v>934</v>
      </c>
      <c r="BP36" s="78">
        <v>1</v>
      </c>
      <c r="BQ36" s="80">
        <f>IFERROR(LootTable23[[#This Row],[Weight]]/SUM(LootTable23[Weight]),"-")</f>
        <v>0.01</v>
      </c>
      <c r="BR36" s="78" t="s">
        <v>935</v>
      </c>
      <c r="BS36" s="78">
        <v>1</v>
      </c>
      <c r="BT36" s="80">
        <f>IFERROR(LootTable24[[#This Row],[Weight]]/SUM(LootTable24[Weight]),"-")</f>
        <v>0.01</v>
      </c>
      <c r="BU36" s="78" t="s">
        <v>936</v>
      </c>
      <c r="BV36" s="78">
        <v>8.3333333333333329E-2</v>
      </c>
      <c r="BW36" s="80">
        <f>IFERROR(LootTable25[[#This Row],[Weight]]/SUM(LootTable25[Weight]),"-")</f>
        <v>8.5910652920962187E-4</v>
      </c>
    </row>
    <row r="37" spans="1:75" x14ac:dyDescent="0.3">
      <c r="A37" s="78" t="s">
        <v>853</v>
      </c>
      <c r="B37" s="78">
        <v>4</v>
      </c>
      <c r="C37" s="80">
        <f>IFERROR(LootTable1[[#This Row],[Weight]]/SUM(LootTable1[Weight]),"-")</f>
        <v>8.8495575221238937E-3</v>
      </c>
      <c r="D37" s="78" t="s">
        <v>937</v>
      </c>
      <c r="E37" s="78">
        <v>2</v>
      </c>
      <c r="F37" s="80">
        <f>IFERROR(LootTable2[[#This Row],[Weight]]/SUM(LootTable2[Weight]),"-")</f>
        <v>3.8461538461538464E-2</v>
      </c>
      <c r="M37" s="78" t="s">
        <v>938</v>
      </c>
      <c r="N37" s="78">
        <v>2</v>
      </c>
      <c r="O37" s="80">
        <f>IFERROR(LootTable5[[#This Row],[Weight]]/SUM(LootTable5[Weight]),"-")</f>
        <v>4.9875311720698253E-3</v>
      </c>
      <c r="AZ37" s="78" t="s">
        <v>939</v>
      </c>
      <c r="BA37" s="78">
        <v>1</v>
      </c>
      <c r="BB37" s="80">
        <f>IFERROR(LootTable18[[#This Row],[Weight]]/SUM(LootTable18[Weight]),"-")</f>
        <v>0.01</v>
      </c>
      <c r="BL37" s="78" t="s">
        <v>940</v>
      </c>
      <c r="BM37" s="78">
        <v>1</v>
      </c>
      <c r="BN37" s="80">
        <f>IFERROR(LootTable22[[#This Row],[Weight]]/SUM(LootTable22[Weight]),"-")</f>
        <v>9.9009900990099011E-3</v>
      </c>
      <c r="BO37" s="78" t="s">
        <v>941</v>
      </c>
      <c r="BP37" s="78">
        <v>1</v>
      </c>
      <c r="BQ37" s="80">
        <f>IFERROR(LootTable23[[#This Row],[Weight]]/SUM(LootTable23[Weight]),"-")</f>
        <v>0.01</v>
      </c>
      <c r="BR37" s="78" t="s">
        <v>942</v>
      </c>
      <c r="BS37" s="78">
        <v>1</v>
      </c>
      <c r="BT37" s="80">
        <f>IFERROR(LootTable24[[#This Row],[Weight]]/SUM(LootTable24[Weight]),"-")</f>
        <v>0.01</v>
      </c>
      <c r="BU37" s="78" t="s">
        <v>943</v>
      </c>
      <c r="BV37" s="78">
        <v>8.3333333333333329E-2</v>
      </c>
      <c r="BW37" s="80">
        <f>IFERROR(LootTable25[[#This Row],[Weight]]/SUM(LootTable25[Weight]),"-")</f>
        <v>8.5910652920962187E-4</v>
      </c>
    </row>
    <row r="38" spans="1:75" x14ac:dyDescent="0.3">
      <c r="A38" s="78" t="s">
        <v>861</v>
      </c>
      <c r="B38" s="78">
        <v>1</v>
      </c>
      <c r="C38" s="80">
        <f>IFERROR(LootTable1[[#This Row],[Weight]]/SUM(LootTable1[Weight]),"-")</f>
        <v>2.2123893805309734E-3</v>
      </c>
      <c r="D38" s="78" t="s">
        <v>944</v>
      </c>
      <c r="E38" s="78">
        <v>2</v>
      </c>
      <c r="F38" s="80">
        <f>IFERROR(LootTable2[[#This Row],[Weight]]/SUM(LootTable2[Weight]),"-")</f>
        <v>3.8461538461538464E-2</v>
      </c>
      <c r="M38" s="78" t="s">
        <v>945</v>
      </c>
      <c r="N38" s="78">
        <v>10</v>
      </c>
      <c r="O38" s="80">
        <f>IFERROR(LootTable5[[#This Row],[Weight]]/SUM(LootTable5[Weight]),"-")</f>
        <v>2.4937655860349128E-2</v>
      </c>
      <c r="AZ38" s="78" t="s">
        <v>946</v>
      </c>
      <c r="BA38" s="78">
        <v>1</v>
      </c>
      <c r="BB38" s="80">
        <f>IFERROR(LootTable18[[#This Row],[Weight]]/SUM(LootTable18[Weight]),"-")</f>
        <v>0.01</v>
      </c>
      <c r="BL38" s="78" t="s">
        <v>947</v>
      </c>
      <c r="BM38" s="78">
        <v>1</v>
      </c>
      <c r="BN38" s="80">
        <f>IFERROR(LootTable22[[#This Row],[Weight]]/SUM(LootTable22[Weight]),"-")</f>
        <v>9.9009900990099011E-3</v>
      </c>
      <c r="BO38" s="78" t="s">
        <v>948</v>
      </c>
      <c r="BP38" s="78">
        <v>1</v>
      </c>
      <c r="BQ38" s="80">
        <f>IFERROR(LootTable23[[#This Row],[Weight]]/SUM(LootTable23[Weight]),"-")</f>
        <v>0.01</v>
      </c>
      <c r="BR38" s="78" t="s">
        <v>949</v>
      </c>
      <c r="BS38" s="78">
        <v>1</v>
      </c>
      <c r="BT38" s="80">
        <f>IFERROR(LootTable24[[#This Row],[Weight]]/SUM(LootTable24[Weight]),"-")</f>
        <v>0.01</v>
      </c>
      <c r="BU38" s="78" t="s">
        <v>950</v>
      </c>
      <c r="BV38" s="78">
        <v>1</v>
      </c>
      <c r="BW38" s="80">
        <f>IFERROR(LootTable25[[#This Row],[Weight]]/SUM(LootTable25[Weight]),"-")</f>
        <v>1.0309278350515462E-2</v>
      </c>
    </row>
    <row r="39" spans="1:75" x14ac:dyDescent="0.3">
      <c r="A39" s="78" t="s">
        <v>870</v>
      </c>
      <c r="B39" s="78">
        <v>3</v>
      </c>
      <c r="C39" s="80">
        <f>IFERROR(LootTable1[[#This Row],[Weight]]/SUM(LootTable1[Weight]),"-")</f>
        <v>6.6371681415929203E-3</v>
      </c>
      <c r="D39" s="78" t="s">
        <v>951</v>
      </c>
      <c r="E39" s="78">
        <v>2</v>
      </c>
      <c r="F39" s="80">
        <f>IFERROR(LootTable2[[#This Row],[Weight]]/SUM(LootTable2[Weight]),"-")</f>
        <v>3.8461538461538464E-2</v>
      </c>
      <c r="M39" s="78" t="s">
        <v>952</v>
      </c>
      <c r="N39" s="78">
        <v>3</v>
      </c>
      <c r="O39" s="80">
        <f>IFERROR(LootTable5[[#This Row],[Weight]]/SUM(LootTable5[Weight]),"-")</f>
        <v>7.481296758104738E-3</v>
      </c>
      <c r="BL39" s="78" t="s">
        <v>953</v>
      </c>
      <c r="BM39" s="78">
        <v>1</v>
      </c>
      <c r="BN39" s="80">
        <f>IFERROR(LootTable22[[#This Row],[Weight]]/SUM(LootTable22[Weight]),"-")</f>
        <v>9.9009900990099011E-3</v>
      </c>
      <c r="BO39" s="78" t="s">
        <v>954</v>
      </c>
      <c r="BP39" s="78">
        <v>1</v>
      </c>
      <c r="BQ39" s="80">
        <f>IFERROR(LootTable23[[#This Row],[Weight]]/SUM(LootTable23[Weight]),"-")</f>
        <v>0.01</v>
      </c>
      <c r="BR39" s="78" t="s">
        <v>955</v>
      </c>
      <c r="BS39" s="78">
        <v>1</v>
      </c>
      <c r="BT39" s="80">
        <f>IFERROR(LootTable24[[#This Row],[Weight]]/SUM(LootTable24[Weight]),"-")</f>
        <v>0.01</v>
      </c>
      <c r="BU39" s="78" t="s">
        <v>956</v>
      </c>
      <c r="BV39" s="78">
        <v>1</v>
      </c>
      <c r="BW39" s="80">
        <f>IFERROR(LootTable25[[#This Row],[Weight]]/SUM(LootTable25[Weight]),"-")</f>
        <v>1.0309278350515462E-2</v>
      </c>
    </row>
    <row r="40" spans="1:75" x14ac:dyDescent="0.3">
      <c r="A40" s="78" t="s">
        <v>878</v>
      </c>
      <c r="B40" s="78">
        <v>10</v>
      </c>
      <c r="C40" s="80">
        <f>IFERROR(LootTable1[[#This Row],[Weight]]/SUM(LootTable1[Weight]),"-")</f>
        <v>2.2123893805309734E-2</v>
      </c>
      <c r="D40" s="78" t="s">
        <v>957</v>
      </c>
      <c r="E40" s="78">
        <v>2</v>
      </c>
      <c r="F40" s="80">
        <f>IFERROR(LootTable2[[#This Row],[Weight]]/SUM(LootTable2[Weight]),"-")</f>
        <v>3.8461538461538464E-2</v>
      </c>
      <c r="M40" s="78" t="s">
        <v>958</v>
      </c>
      <c r="N40" s="78">
        <v>3</v>
      </c>
      <c r="O40" s="80">
        <f>IFERROR(LootTable5[[#This Row],[Weight]]/SUM(LootTable5[Weight]),"-")</f>
        <v>7.481296758104738E-3</v>
      </c>
      <c r="BL40" s="78" t="s">
        <v>959</v>
      </c>
      <c r="BM40" s="78">
        <v>1</v>
      </c>
      <c r="BN40" s="80">
        <f>IFERROR(LootTable22[[#This Row],[Weight]]/SUM(LootTable22[Weight]),"-")</f>
        <v>9.9009900990099011E-3</v>
      </c>
      <c r="BO40" s="78" t="s">
        <v>960</v>
      </c>
      <c r="BP40" s="78">
        <v>1</v>
      </c>
      <c r="BQ40" s="80">
        <f>IFERROR(LootTable23[[#This Row],[Weight]]/SUM(LootTable23[Weight]),"-")</f>
        <v>0.01</v>
      </c>
      <c r="BR40" s="78" t="s">
        <v>961</v>
      </c>
      <c r="BS40" s="78">
        <v>1</v>
      </c>
      <c r="BT40" s="80">
        <f>IFERROR(LootTable24[[#This Row],[Weight]]/SUM(LootTable24[Weight]),"-")</f>
        <v>0.01</v>
      </c>
      <c r="BU40" s="78" t="s">
        <v>962</v>
      </c>
      <c r="BV40" s="78">
        <v>1</v>
      </c>
      <c r="BW40" s="80">
        <f>IFERROR(LootTable25[[#This Row],[Weight]]/SUM(LootTable25[Weight]),"-")</f>
        <v>1.0309278350515462E-2</v>
      </c>
    </row>
    <row r="41" spans="1:75" x14ac:dyDescent="0.3">
      <c r="A41" s="78" t="s">
        <v>886</v>
      </c>
      <c r="B41" s="78">
        <v>10</v>
      </c>
      <c r="C41" s="80">
        <f>IFERROR(LootTable1[[#This Row],[Weight]]/SUM(LootTable1[Weight]),"-")</f>
        <v>2.2123893805309734E-2</v>
      </c>
      <c r="D41" s="78" t="s">
        <v>963</v>
      </c>
      <c r="E41" s="78">
        <v>2</v>
      </c>
      <c r="F41" s="80">
        <f>IFERROR(LootTable2[[#This Row],[Weight]]/SUM(LootTable2[Weight]),"-")</f>
        <v>3.8461538461538464E-2</v>
      </c>
      <c r="M41" s="78" t="s">
        <v>964</v>
      </c>
      <c r="N41" s="78">
        <v>10</v>
      </c>
      <c r="O41" s="80">
        <f>IFERROR(LootTable5[[#This Row],[Weight]]/SUM(LootTable5[Weight]),"-")</f>
        <v>2.4937655860349128E-2</v>
      </c>
      <c r="BL41" s="78" t="s">
        <v>965</v>
      </c>
      <c r="BM41" s="78">
        <v>1</v>
      </c>
      <c r="BN41" s="80">
        <f>IFERROR(LootTable22[[#This Row],[Weight]]/SUM(LootTable22[Weight]),"-")</f>
        <v>9.9009900990099011E-3</v>
      </c>
      <c r="BO41" s="78" t="s">
        <v>966</v>
      </c>
      <c r="BP41" s="78">
        <v>1</v>
      </c>
      <c r="BQ41" s="80">
        <f>IFERROR(LootTable23[[#This Row],[Weight]]/SUM(LootTable23[Weight]),"-")</f>
        <v>0.01</v>
      </c>
      <c r="BR41" s="78" t="s">
        <v>967</v>
      </c>
      <c r="BS41" s="78">
        <v>1</v>
      </c>
      <c r="BT41" s="80">
        <f>IFERROR(LootTable24[[#This Row],[Weight]]/SUM(LootTable24[Weight]),"-")</f>
        <v>0.01</v>
      </c>
      <c r="BU41" s="78" t="s">
        <v>968</v>
      </c>
      <c r="BV41" s="78">
        <v>1</v>
      </c>
      <c r="BW41" s="80">
        <f>IFERROR(LootTable25[[#This Row],[Weight]]/SUM(LootTable25[Weight]),"-")</f>
        <v>1.0309278350515462E-2</v>
      </c>
    </row>
    <row r="42" spans="1:75" x14ac:dyDescent="0.3">
      <c r="A42" s="78" t="s">
        <v>894</v>
      </c>
      <c r="B42" s="78">
        <v>10</v>
      </c>
      <c r="C42" s="80">
        <f>IFERROR(LootTable1[[#This Row],[Weight]]/SUM(LootTable1[Weight]),"-")</f>
        <v>2.2123893805309734E-2</v>
      </c>
      <c r="M42" s="78" t="s">
        <v>969</v>
      </c>
      <c r="N42" s="78">
        <v>10</v>
      </c>
      <c r="O42" s="80">
        <f>IFERROR(LootTable5[[#This Row],[Weight]]/SUM(LootTable5[Weight]),"-")</f>
        <v>2.4937655860349128E-2</v>
      </c>
      <c r="BL42" s="78" t="s">
        <v>970</v>
      </c>
      <c r="BM42" s="78">
        <v>1</v>
      </c>
      <c r="BN42" s="80">
        <f>IFERROR(LootTable22[[#This Row],[Weight]]/SUM(LootTable22[Weight]),"-")</f>
        <v>9.9009900990099011E-3</v>
      </c>
      <c r="BO42" s="78" t="s">
        <v>971</v>
      </c>
      <c r="BP42" s="78">
        <v>1</v>
      </c>
      <c r="BQ42" s="80">
        <f>IFERROR(LootTable23[[#This Row],[Weight]]/SUM(LootTable23[Weight]),"-")</f>
        <v>0.01</v>
      </c>
      <c r="BR42" s="78" t="s">
        <v>972</v>
      </c>
      <c r="BS42" s="78">
        <v>1</v>
      </c>
      <c r="BT42" s="80">
        <f>IFERROR(LootTable24[[#This Row],[Weight]]/SUM(LootTable24[Weight]),"-")</f>
        <v>0.01</v>
      </c>
      <c r="BU42" s="78" t="s">
        <v>973</v>
      </c>
      <c r="BV42" s="78">
        <v>1</v>
      </c>
      <c r="BW42" s="80">
        <f>IFERROR(LootTable25[[#This Row],[Weight]]/SUM(LootTable25[Weight]),"-")</f>
        <v>1.0309278350515462E-2</v>
      </c>
    </row>
    <row r="43" spans="1:75" x14ac:dyDescent="0.3">
      <c r="A43" s="78" t="s">
        <v>974</v>
      </c>
      <c r="B43" s="78">
        <v>1</v>
      </c>
      <c r="C43" s="80">
        <f>IFERROR(LootTable1[[#This Row],[Weight]]/SUM(LootTable1[Weight]),"-")</f>
        <v>2.2123893805309734E-3</v>
      </c>
      <c r="M43" s="78" t="s">
        <v>975</v>
      </c>
      <c r="N43" s="78">
        <v>2</v>
      </c>
      <c r="O43" s="80">
        <f>IFERROR(LootTable5[[#This Row],[Weight]]/SUM(LootTable5[Weight]),"-")</f>
        <v>4.9875311720698253E-3</v>
      </c>
      <c r="BL43" s="78" t="s">
        <v>976</v>
      </c>
      <c r="BM43" s="78">
        <v>1</v>
      </c>
      <c r="BN43" s="80">
        <f>IFERROR(LootTable22[[#This Row],[Weight]]/SUM(LootTable22[Weight]),"-")</f>
        <v>9.9009900990099011E-3</v>
      </c>
      <c r="BO43" s="78" t="s">
        <v>977</v>
      </c>
      <c r="BP43" s="78">
        <v>1</v>
      </c>
      <c r="BQ43" s="80">
        <f>IFERROR(LootTable23[[#This Row],[Weight]]/SUM(LootTable23[Weight]),"-")</f>
        <v>0.01</v>
      </c>
      <c r="BR43" s="78" t="s">
        <v>978</v>
      </c>
      <c r="BS43" s="78">
        <v>1</v>
      </c>
      <c r="BT43" s="80">
        <f>IFERROR(LootTable24[[#This Row],[Weight]]/SUM(LootTable24[Weight]),"-")</f>
        <v>0.01</v>
      </c>
      <c r="BU43" s="78" t="s">
        <v>979</v>
      </c>
      <c r="BV43" s="78">
        <v>1</v>
      </c>
      <c r="BW43" s="80">
        <f>IFERROR(LootTable25[[#This Row],[Weight]]/SUM(LootTable25[Weight]),"-")</f>
        <v>1.0309278350515462E-2</v>
      </c>
    </row>
    <row r="44" spans="1:75" x14ac:dyDescent="0.3">
      <c r="A44" s="78" t="s">
        <v>980</v>
      </c>
      <c r="B44" s="78">
        <v>1</v>
      </c>
      <c r="C44" s="80">
        <f>IFERROR(LootTable1[[#This Row],[Weight]]/SUM(LootTable1[Weight]),"-")</f>
        <v>2.2123893805309734E-3</v>
      </c>
      <c r="M44" s="78" t="s">
        <v>981</v>
      </c>
      <c r="N44" s="78">
        <v>1</v>
      </c>
      <c r="O44" s="80">
        <f>IFERROR(LootTable5[[#This Row],[Weight]]/SUM(LootTable5[Weight]),"-")</f>
        <v>2.4937655860349127E-3</v>
      </c>
      <c r="BL44" s="78" t="s">
        <v>982</v>
      </c>
      <c r="BM44" s="78">
        <v>1</v>
      </c>
      <c r="BN44" s="80">
        <f>IFERROR(LootTable22[[#This Row],[Weight]]/SUM(LootTable22[Weight]),"-")</f>
        <v>9.9009900990099011E-3</v>
      </c>
      <c r="BO44" s="78" t="s">
        <v>983</v>
      </c>
      <c r="BP44" s="78">
        <v>1</v>
      </c>
      <c r="BQ44" s="80">
        <f>IFERROR(LootTable23[[#This Row],[Weight]]/SUM(LootTable23[Weight]),"-")</f>
        <v>0.01</v>
      </c>
      <c r="BR44" s="78" t="s">
        <v>984</v>
      </c>
      <c r="BS44" s="78">
        <v>1</v>
      </c>
      <c r="BT44" s="80">
        <f>IFERROR(LootTable24[[#This Row],[Weight]]/SUM(LootTable24[Weight]),"-")</f>
        <v>0.01</v>
      </c>
      <c r="BU44" s="78" t="s">
        <v>985</v>
      </c>
      <c r="BV44" s="78">
        <v>1</v>
      </c>
      <c r="BW44" s="80">
        <f>IFERROR(LootTable25[[#This Row],[Weight]]/SUM(LootTable25[Weight]),"-")</f>
        <v>1.0309278350515462E-2</v>
      </c>
    </row>
    <row r="45" spans="1:75" x14ac:dyDescent="0.3">
      <c r="A45" s="78" t="s">
        <v>902</v>
      </c>
      <c r="B45" s="78">
        <v>10</v>
      </c>
      <c r="C45" s="80">
        <f>IFERROR(LootTable1[[#This Row],[Weight]]/SUM(LootTable1[Weight]),"-")</f>
        <v>2.2123893805309734E-2</v>
      </c>
      <c r="M45" s="78" t="s">
        <v>986</v>
      </c>
      <c r="N45" s="78">
        <v>10</v>
      </c>
      <c r="O45" s="80">
        <f>IFERROR(LootTable5[[#This Row],[Weight]]/SUM(LootTable5[Weight]),"-")</f>
        <v>2.4937655860349128E-2</v>
      </c>
      <c r="BL45" s="78" t="s">
        <v>987</v>
      </c>
      <c r="BM45" s="78">
        <v>1</v>
      </c>
      <c r="BN45" s="80">
        <f>IFERROR(LootTable22[[#This Row],[Weight]]/SUM(LootTable22[Weight]),"-")</f>
        <v>9.9009900990099011E-3</v>
      </c>
      <c r="BO45" s="78" t="s">
        <v>988</v>
      </c>
      <c r="BP45" s="78">
        <v>1</v>
      </c>
      <c r="BQ45" s="80">
        <f>IFERROR(LootTable23[[#This Row],[Weight]]/SUM(LootTable23[Weight]),"-")</f>
        <v>0.01</v>
      </c>
      <c r="BR45" s="78" t="s">
        <v>989</v>
      </c>
      <c r="BS45" s="78">
        <v>1</v>
      </c>
      <c r="BT45" s="80">
        <f>IFERROR(LootTable24[[#This Row],[Weight]]/SUM(LootTable24[Weight]),"-")</f>
        <v>0.01</v>
      </c>
      <c r="BU45" s="78" t="s">
        <v>990</v>
      </c>
      <c r="BV45" s="78">
        <v>1</v>
      </c>
      <c r="BW45" s="80">
        <f>IFERROR(LootTable25[[#This Row],[Weight]]/SUM(LootTable25[Weight]),"-")</f>
        <v>1.0309278350515462E-2</v>
      </c>
    </row>
    <row r="46" spans="1:75" x14ac:dyDescent="0.3">
      <c r="A46" s="78" t="s">
        <v>910</v>
      </c>
      <c r="B46" s="78">
        <v>10</v>
      </c>
      <c r="C46" s="80">
        <f>IFERROR(LootTable1[[#This Row],[Weight]]/SUM(LootTable1[Weight]),"-")</f>
        <v>2.2123893805309734E-2</v>
      </c>
      <c r="M46" s="78" t="s">
        <v>991</v>
      </c>
      <c r="N46" s="78">
        <v>1</v>
      </c>
      <c r="O46" s="80">
        <f>IFERROR(LootTable5[[#This Row],[Weight]]/SUM(LootTable5[Weight]),"-")</f>
        <v>2.4937655860349127E-3</v>
      </c>
      <c r="BL46" s="78" t="s">
        <v>992</v>
      </c>
      <c r="BM46" s="78">
        <v>1</v>
      </c>
      <c r="BN46" s="80">
        <f>IFERROR(LootTable22[[#This Row],[Weight]]/SUM(LootTable22[Weight]),"-")</f>
        <v>9.9009900990099011E-3</v>
      </c>
      <c r="BO46" s="78" t="s">
        <v>993</v>
      </c>
      <c r="BP46" s="78">
        <v>1</v>
      </c>
      <c r="BQ46" s="80">
        <f>IFERROR(LootTable23[[#This Row],[Weight]]/SUM(LootTable23[Weight]),"-")</f>
        <v>0.01</v>
      </c>
      <c r="BR46" s="78" t="s">
        <v>994</v>
      </c>
      <c r="BS46" s="78">
        <v>1</v>
      </c>
      <c r="BT46" s="80">
        <f>IFERROR(LootTable24[[#This Row],[Weight]]/SUM(LootTable24[Weight]),"-")</f>
        <v>0.01</v>
      </c>
      <c r="BU46" s="78" t="s">
        <v>995</v>
      </c>
      <c r="BV46" s="78">
        <v>1</v>
      </c>
      <c r="BW46" s="80">
        <f>IFERROR(LootTable25[[#This Row],[Weight]]/SUM(LootTable25[Weight]),"-")</f>
        <v>1.0309278350515462E-2</v>
      </c>
    </row>
    <row r="47" spans="1:75" x14ac:dyDescent="0.3">
      <c r="A47" s="78" t="s">
        <v>917</v>
      </c>
      <c r="B47" s="78">
        <v>10</v>
      </c>
      <c r="C47" s="80">
        <f>IFERROR(LootTable1[[#This Row],[Weight]]/SUM(LootTable1[Weight]),"-")</f>
        <v>2.2123893805309734E-2</v>
      </c>
      <c r="M47" s="78" t="s">
        <v>550</v>
      </c>
      <c r="N47" s="78">
        <v>1</v>
      </c>
      <c r="O47" s="80">
        <f>IFERROR(LootTable5[[#This Row],[Weight]]/SUM(LootTable5[Weight]),"-")</f>
        <v>2.4937655860349127E-3</v>
      </c>
      <c r="BL47" s="78" t="s">
        <v>996</v>
      </c>
      <c r="BM47" s="78">
        <v>1</v>
      </c>
      <c r="BN47" s="80">
        <f>IFERROR(LootTable22[[#This Row],[Weight]]/SUM(LootTable22[Weight]),"-")</f>
        <v>9.9009900990099011E-3</v>
      </c>
      <c r="BO47" s="78" t="s">
        <v>997</v>
      </c>
      <c r="BP47" s="78">
        <v>1</v>
      </c>
      <c r="BQ47" s="80">
        <f>IFERROR(LootTable23[[#This Row],[Weight]]/SUM(LootTable23[Weight]),"-")</f>
        <v>0.01</v>
      </c>
      <c r="BR47" s="78" t="s">
        <v>998</v>
      </c>
      <c r="BS47" s="78">
        <v>1</v>
      </c>
      <c r="BT47" s="80">
        <f>IFERROR(LootTable24[[#This Row],[Weight]]/SUM(LootTable24[Weight]),"-")</f>
        <v>0.01</v>
      </c>
      <c r="BU47" s="78" t="s">
        <v>999</v>
      </c>
      <c r="BV47" s="78">
        <v>1</v>
      </c>
      <c r="BW47" s="80">
        <f>IFERROR(LootTable25[[#This Row],[Weight]]/SUM(LootTable25[Weight]),"-")</f>
        <v>1.0309278350515462E-2</v>
      </c>
    </row>
    <row r="48" spans="1:75" x14ac:dyDescent="0.3">
      <c r="A48" s="78" t="s">
        <v>924</v>
      </c>
      <c r="B48" s="78">
        <v>5</v>
      </c>
      <c r="C48" s="80">
        <f>IFERROR(LootTable1[[#This Row],[Weight]]/SUM(LootTable1[Weight]),"-")</f>
        <v>1.1061946902654867E-2</v>
      </c>
      <c r="M48" s="78" t="s">
        <v>1000</v>
      </c>
      <c r="N48" s="78">
        <v>10</v>
      </c>
      <c r="O48" s="80">
        <f>IFERROR(LootTable5[[#This Row],[Weight]]/SUM(LootTable5[Weight]),"-")</f>
        <v>2.4937655860349128E-2</v>
      </c>
      <c r="BL48" s="78" t="s">
        <v>1001</v>
      </c>
      <c r="BM48" s="78">
        <v>1</v>
      </c>
      <c r="BN48" s="80">
        <f>IFERROR(LootTable22[[#This Row],[Weight]]/SUM(LootTable22[Weight]),"-")</f>
        <v>9.9009900990099011E-3</v>
      </c>
      <c r="BO48" s="78" t="s">
        <v>1002</v>
      </c>
      <c r="BP48" s="78">
        <v>1</v>
      </c>
      <c r="BQ48" s="80">
        <f>IFERROR(LootTable23[[#This Row],[Weight]]/SUM(LootTable23[Weight]),"-")</f>
        <v>0.01</v>
      </c>
      <c r="BR48" s="78" t="s">
        <v>1003</v>
      </c>
      <c r="BS48" s="78">
        <v>1</v>
      </c>
      <c r="BT48" s="80">
        <f>IFERROR(LootTable24[[#This Row],[Weight]]/SUM(LootTable24[Weight]),"-")</f>
        <v>0.01</v>
      </c>
      <c r="BU48" s="78" t="s">
        <v>1004</v>
      </c>
      <c r="BV48" s="78">
        <v>1</v>
      </c>
      <c r="BW48" s="80">
        <f>IFERROR(LootTable25[[#This Row],[Weight]]/SUM(LootTable25[Weight]),"-")</f>
        <v>1.0309278350515462E-2</v>
      </c>
    </row>
    <row r="49" spans="1:75" x14ac:dyDescent="0.3">
      <c r="A49" s="78" t="s">
        <v>931</v>
      </c>
      <c r="B49" s="78">
        <v>3</v>
      </c>
      <c r="C49" s="80">
        <f>IFERROR(LootTable1[[#This Row],[Weight]]/SUM(LootTable1[Weight]),"-")</f>
        <v>6.6371681415929203E-3</v>
      </c>
      <c r="M49" s="78" t="s">
        <v>1005</v>
      </c>
      <c r="N49" s="78">
        <v>5</v>
      </c>
      <c r="O49" s="80">
        <f>IFERROR(LootTable5[[#This Row],[Weight]]/SUM(LootTable5[Weight]),"-")</f>
        <v>1.2468827930174564E-2</v>
      </c>
      <c r="BL49" s="78" t="s">
        <v>1006</v>
      </c>
      <c r="BM49" s="78">
        <v>1</v>
      </c>
      <c r="BN49" s="80">
        <f>IFERROR(LootTable22[[#This Row],[Weight]]/SUM(LootTable22[Weight]),"-")</f>
        <v>9.9009900990099011E-3</v>
      </c>
      <c r="BO49" s="78" t="s">
        <v>1007</v>
      </c>
      <c r="BP49" s="78">
        <v>1</v>
      </c>
      <c r="BQ49" s="80">
        <f>IFERROR(LootTable23[[#This Row],[Weight]]/SUM(LootTable23[Weight]),"-")</f>
        <v>0.01</v>
      </c>
      <c r="BR49" s="78" t="s">
        <v>1008</v>
      </c>
      <c r="BS49" s="78">
        <v>1</v>
      </c>
      <c r="BT49" s="80">
        <f>IFERROR(LootTable24[[#This Row],[Weight]]/SUM(LootTable24[Weight]),"-")</f>
        <v>0.01</v>
      </c>
      <c r="BU49" s="78" t="s">
        <v>1009</v>
      </c>
      <c r="BV49" s="78">
        <v>1</v>
      </c>
      <c r="BW49" s="80">
        <f>IFERROR(LootTable25[[#This Row],[Weight]]/SUM(LootTable25[Weight]),"-")</f>
        <v>1.0309278350515462E-2</v>
      </c>
    </row>
    <row r="50" spans="1:75" x14ac:dyDescent="0.3">
      <c r="A50" s="78" t="s">
        <v>938</v>
      </c>
      <c r="B50" s="78">
        <v>3</v>
      </c>
      <c r="C50" s="80">
        <f>IFERROR(LootTable1[[#This Row],[Weight]]/SUM(LootTable1[Weight]),"-")</f>
        <v>6.6371681415929203E-3</v>
      </c>
      <c r="M50" s="78" t="s">
        <v>1010</v>
      </c>
      <c r="N50" s="78">
        <v>10</v>
      </c>
      <c r="O50" s="80">
        <f>IFERROR(LootTable5[[#This Row],[Weight]]/SUM(LootTable5[Weight]),"-")</f>
        <v>2.4937655860349128E-2</v>
      </c>
      <c r="BL50" s="78" t="s">
        <v>1011</v>
      </c>
      <c r="BM50" s="78">
        <v>1</v>
      </c>
      <c r="BN50" s="80">
        <f>IFERROR(LootTable22[[#This Row],[Weight]]/SUM(LootTable22[Weight]),"-")</f>
        <v>9.9009900990099011E-3</v>
      </c>
      <c r="BO50" s="78" t="s">
        <v>1012</v>
      </c>
      <c r="BP50" s="78">
        <v>1</v>
      </c>
      <c r="BQ50" s="80">
        <f>IFERROR(LootTable23[[#This Row],[Weight]]/SUM(LootTable23[Weight]),"-")</f>
        <v>0.01</v>
      </c>
      <c r="BR50" s="78" t="s">
        <v>1013</v>
      </c>
      <c r="BS50" s="78">
        <v>1</v>
      </c>
      <c r="BT50" s="80">
        <f>IFERROR(LootTable24[[#This Row],[Weight]]/SUM(LootTable24[Weight]),"-")</f>
        <v>0.01</v>
      </c>
      <c r="BU50" s="78" t="s">
        <v>1014</v>
      </c>
      <c r="BV50" s="78">
        <v>1</v>
      </c>
      <c r="BW50" s="80">
        <f>IFERROR(LootTable25[[#This Row],[Weight]]/SUM(LootTable25[Weight]),"-")</f>
        <v>1.0309278350515462E-2</v>
      </c>
    </row>
    <row r="51" spans="1:75" x14ac:dyDescent="0.3">
      <c r="A51" s="78" t="s">
        <v>945</v>
      </c>
      <c r="B51" s="78">
        <v>10</v>
      </c>
      <c r="C51" s="80">
        <f>IFERROR(LootTable1[[#This Row],[Weight]]/SUM(LootTable1[Weight]),"-")</f>
        <v>2.2123893805309734E-2</v>
      </c>
      <c r="M51" s="78" t="s">
        <v>1015</v>
      </c>
      <c r="N51" s="78">
        <v>7</v>
      </c>
      <c r="O51" s="80">
        <f>IFERROR(LootTable5[[#This Row],[Weight]]/SUM(LootTable5[Weight]),"-")</f>
        <v>1.7456359102244388E-2</v>
      </c>
      <c r="BL51" s="78" t="s">
        <v>1016</v>
      </c>
      <c r="BM51" s="78">
        <v>1</v>
      </c>
      <c r="BN51" s="80">
        <f>IFERROR(LootTable22[[#This Row],[Weight]]/SUM(LootTable22[Weight]),"-")</f>
        <v>9.9009900990099011E-3</v>
      </c>
      <c r="BO51" s="78" t="s">
        <v>1017</v>
      </c>
      <c r="BP51" s="78">
        <v>1</v>
      </c>
      <c r="BQ51" s="80">
        <f>IFERROR(LootTable23[[#This Row],[Weight]]/SUM(LootTable23[Weight]),"-")</f>
        <v>0.01</v>
      </c>
      <c r="BR51" s="78" t="s">
        <v>1018</v>
      </c>
      <c r="BS51" s="78">
        <v>1</v>
      </c>
      <c r="BT51" s="80">
        <f>IFERROR(LootTable24[[#This Row],[Weight]]/SUM(LootTable24[Weight]),"-")</f>
        <v>0.01</v>
      </c>
      <c r="BU51" s="78" t="s">
        <v>1019</v>
      </c>
      <c r="BV51" s="78">
        <v>1</v>
      </c>
      <c r="BW51" s="80">
        <f>IFERROR(LootTable25[[#This Row],[Weight]]/SUM(LootTable25[Weight]),"-")</f>
        <v>1.0309278350515462E-2</v>
      </c>
    </row>
    <row r="52" spans="1:75" x14ac:dyDescent="0.3">
      <c r="A52" s="78" t="s">
        <v>952</v>
      </c>
      <c r="B52" s="78">
        <v>3</v>
      </c>
      <c r="C52" s="80">
        <f>IFERROR(LootTable1[[#This Row],[Weight]]/SUM(LootTable1[Weight]),"-")</f>
        <v>6.6371681415929203E-3</v>
      </c>
      <c r="M52" s="78" t="s">
        <v>1020</v>
      </c>
      <c r="N52" s="78">
        <v>3</v>
      </c>
      <c r="O52" s="80">
        <f>IFERROR(LootTable5[[#This Row],[Weight]]/SUM(LootTable5[Weight]),"-")</f>
        <v>7.481296758104738E-3</v>
      </c>
      <c r="BL52" s="78" t="s">
        <v>1021</v>
      </c>
      <c r="BM52" s="78">
        <v>1</v>
      </c>
      <c r="BN52" s="80">
        <f>IFERROR(LootTable22[[#This Row],[Weight]]/SUM(LootTable22[Weight]),"-")</f>
        <v>9.9009900990099011E-3</v>
      </c>
      <c r="BO52" s="78" t="s">
        <v>1022</v>
      </c>
      <c r="BP52" s="78">
        <v>1</v>
      </c>
      <c r="BQ52" s="80">
        <f>IFERROR(LootTable23[[#This Row],[Weight]]/SUM(LootTable23[Weight]),"-")</f>
        <v>0.01</v>
      </c>
      <c r="BR52" s="78" t="s">
        <v>1023</v>
      </c>
      <c r="BS52" s="78">
        <v>1</v>
      </c>
      <c r="BT52" s="80">
        <f>IFERROR(LootTable24[[#This Row],[Weight]]/SUM(LootTable24[Weight]),"-")</f>
        <v>0.01</v>
      </c>
      <c r="BU52" s="78" t="s">
        <v>1024</v>
      </c>
      <c r="BV52" s="78">
        <v>1</v>
      </c>
      <c r="BW52" s="80">
        <f>IFERROR(LootTable25[[#This Row],[Weight]]/SUM(LootTable25[Weight]),"-")</f>
        <v>1.0309278350515462E-2</v>
      </c>
    </row>
    <row r="53" spans="1:75" x14ac:dyDescent="0.3">
      <c r="A53" s="78" t="s">
        <v>958</v>
      </c>
      <c r="B53" s="78">
        <v>3</v>
      </c>
      <c r="C53" s="80">
        <f>IFERROR(LootTable1[[#This Row],[Weight]]/SUM(LootTable1[Weight]),"-")</f>
        <v>6.6371681415929203E-3</v>
      </c>
      <c r="M53" s="78" t="s">
        <v>1025</v>
      </c>
      <c r="N53" s="78">
        <v>1</v>
      </c>
      <c r="O53" s="80">
        <f>IFERROR(LootTable5[[#This Row],[Weight]]/SUM(LootTable5[Weight]),"-")</f>
        <v>2.4937655860349127E-3</v>
      </c>
      <c r="BL53" s="78" t="s">
        <v>1026</v>
      </c>
      <c r="BM53" s="78">
        <v>1</v>
      </c>
      <c r="BN53" s="80">
        <f>IFERROR(LootTable22[[#This Row],[Weight]]/SUM(LootTable22[Weight]),"-")</f>
        <v>9.9009900990099011E-3</v>
      </c>
      <c r="BO53" s="78" t="s">
        <v>1027</v>
      </c>
      <c r="BP53" s="78">
        <v>1</v>
      </c>
      <c r="BQ53" s="80">
        <f>IFERROR(LootTable23[[#This Row],[Weight]]/SUM(LootTable23[Weight]),"-")</f>
        <v>0.01</v>
      </c>
      <c r="BR53" s="78" t="s">
        <v>1028</v>
      </c>
      <c r="BS53" s="78">
        <v>1</v>
      </c>
      <c r="BT53" s="80">
        <f>IFERROR(LootTable24[[#This Row],[Weight]]/SUM(LootTable24[Weight]),"-")</f>
        <v>0.01</v>
      </c>
      <c r="BU53" s="78" t="s">
        <v>1029</v>
      </c>
      <c r="BV53" s="78">
        <v>1</v>
      </c>
      <c r="BW53" s="80">
        <f>IFERROR(LootTable25[[#This Row],[Weight]]/SUM(LootTable25[Weight]),"-")</f>
        <v>1.0309278350515462E-2</v>
      </c>
    </row>
    <row r="54" spans="1:75" x14ac:dyDescent="0.3">
      <c r="A54" s="78" t="s">
        <v>964</v>
      </c>
      <c r="B54" s="78">
        <v>10</v>
      </c>
      <c r="C54" s="80">
        <f>IFERROR(LootTable1[[#This Row],[Weight]]/SUM(LootTable1[Weight]),"-")</f>
        <v>2.2123893805309734E-2</v>
      </c>
      <c r="M54" s="78" t="s">
        <v>1030</v>
      </c>
      <c r="N54" s="78">
        <v>1</v>
      </c>
      <c r="O54" s="80">
        <f>IFERROR(LootTable5[[#This Row],[Weight]]/SUM(LootTable5[Weight]),"-")</f>
        <v>2.4937655860349127E-3</v>
      </c>
      <c r="BL54" s="78" t="s">
        <v>1031</v>
      </c>
      <c r="BM54" s="78">
        <v>1</v>
      </c>
      <c r="BN54" s="80">
        <f>IFERROR(LootTable22[[#This Row],[Weight]]/SUM(LootTable22[Weight]),"-")</f>
        <v>9.9009900990099011E-3</v>
      </c>
      <c r="BO54" s="78" t="s">
        <v>1032</v>
      </c>
      <c r="BP54" s="78">
        <v>1</v>
      </c>
      <c r="BQ54" s="80">
        <f>IFERROR(LootTable23[[#This Row],[Weight]]/SUM(LootTable23[Weight]),"-")</f>
        <v>0.01</v>
      </c>
      <c r="BR54" s="78" t="s">
        <v>1033</v>
      </c>
      <c r="BS54" s="78">
        <v>1</v>
      </c>
      <c r="BT54" s="80">
        <f>IFERROR(LootTable24[[#This Row],[Weight]]/SUM(LootTable24[Weight]),"-")</f>
        <v>0.01</v>
      </c>
      <c r="BU54" s="78" t="s">
        <v>1034</v>
      </c>
      <c r="BV54" s="78">
        <v>1</v>
      </c>
      <c r="BW54" s="80">
        <f>IFERROR(LootTable25[[#This Row],[Weight]]/SUM(LootTable25[Weight]),"-")</f>
        <v>1.0309278350515462E-2</v>
      </c>
    </row>
    <row r="55" spans="1:75" x14ac:dyDescent="0.3">
      <c r="A55" s="78" t="s">
        <v>969</v>
      </c>
      <c r="B55" s="78">
        <v>10</v>
      </c>
      <c r="C55" s="80">
        <f>IFERROR(LootTable1[[#This Row],[Weight]]/SUM(LootTable1[Weight]),"-")</f>
        <v>2.2123893805309734E-2</v>
      </c>
      <c r="M55" s="78" t="s">
        <v>1035</v>
      </c>
      <c r="N55" s="78">
        <v>2</v>
      </c>
      <c r="O55" s="80">
        <f>IFERROR(LootTable5[[#This Row],[Weight]]/SUM(LootTable5[Weight]),"-")</f>
        <v>4.9875311720698253E-3</v>
      </c>
      <c r="BL55" s="78" t="s">
        <v>1036</v>
      </c>
      <c r="BM55" s="78">
        <v>1</v>
      </c>
      <c r="BN55" s="80">
        <f>IFERROR(LootTable22[[#This Row],[Weight]]/SUM(LootTable22[Weight]),"-")</f>
        <v>9.9009900990099011E-3</v>
      </c>
      <c r="BO55" s="78" t="s">
        <v>1037</v>
      </c>
      <c r="BP55" s="78">
        <v>1</v>
      </c>
      <c r="BQ55" s="80">
        <f>IFERROR(LootTable23[[#This Row],[Weight]]/SUM(LootTable23[Weight]),"-")</f>
        <v>0.01</v>
      </c>
      <c r="BR55" s="78" t="s">
        <v>1038</v>
      </c>
      <c r="BS55" s="78">
        <v>1</v>
      </c>
      <c r="BT55" s="80">
        <f>IFERROR(LootTable24[[#This Row],[Weight]]/SUM(LootTable24[Weight]),"-")</f>
        <v>0.01</v>
      </c>
      <c r="BU55" s="78" t="s">
        <v>1039</v>
      </c>
      <c r="BV55" s="78">
        <v>1</v>
      </c>
      <c r="BW55" s="80">
        <f>IFERROR(LootTable25[[#This Row],[Weight]]/SUM(LootTable25[Weight]),"-")</f>
        <v>1.0309278350515462E-2</v>
      </c>
    </row>
    <row r="56" spans="1:75" x14ac:dyDescent="0.3">
      <c r="A56" s="78" t="s">
        <v>975</v>
      </c>
      <c r="B56" s="78">
        <v>2</v>
      </c>
      <c r="C56" s="80">
        <f>IFERROR(LootTable1[[#This Row],[Weight]]/SUM(LootTable1[Weight]),"-")</f>
        <v>4.4247787610619468E-3</v>
      </c>
      <c r="M56" s="78" t="s">
        <v>1040</v>
      </c>
      <c r="N56" s="78">
        <v>3</v>
      </c>
      <c r="O56" s="80">
        <f>IFERROR(LootTable5[[#This Row],[Weight]]/SUM(LootTable5[Weight]),"-")</f>
        <v>7.481296758104738E-3</v>
      </c>
      <c r="BL56" s="78" t="s">
        <v>1041</v>
      </c>
      <c r="BM56" s="78">
        <v>1</v>
      </c>
      <c r="BN56" s="80">
        <f>IFERROR(LootTable22[[#This Row],[Weight]]/SUM(LootTable22[Weight]),"-")</f>
        <v>9.9009900990099011E-3</v>
      </c>
      <c r="BO56" s="78" t="s">
        <v>1042</v>
      </c>
      <c r="BP56" s="78">
        <v>1</v>
      </c>
      <c r="BQ56" s="80">
        <f>IFERROR(LootTable23[[#This Row],[Weight]]/SUM(LootTable23[Weight]),"-")</f>
        <v>0.01</v>
      </c>
      <c r="BR56" s="78" t="s">
        <v>1043</v>
      </c>
      <c r="BS56" s="78">
        <v>1</v>
      </c>
      <c r="BT56" s="80">
        <f>IFERROR(LootTable24[[#This Row],[Weight]]/SUM(LootTable24[Weight]),"-")</f>
        <v>0.01</v>
      </c>
      <c r="BU56" s="78" t="s">
        <v>1044</v>
      </c>
      <c r="BV56" s="78">
        <v>1</v>
      </c>
      <c r="BW56" s="80">
        <f>IFERROR(LootTable25[[#This Row],[Weight]]/SUM(LootTable25[Weight]),"-")</f>
        <v>1.0309278350515462E-2</v>
      </c>
    </row>
    <row r="57" spans="1:75" x14ac:dyDescent="0.3">
      <c r="A57" s="78" t="s">
        <v>981</v>
      </c>
      <c r="B57" s="78">
        <v>1</v>
      </c>
      <c r="C57" s="80">
        <f>IFERROR(LootTable1[[#This Row],[Weight]]/SUM(LootTable1[Weight]),"-")</f>
        <v>2.2123893805309734E-3</v>
      </c>
      <c r="M57" s="78" t="s">
        <v>1045</v>
      </c>
      <c r="N57" s="78">
        <v>10</v>
      </c>
      <c r="O57" s="80">
        <f>IFERROR(LootTable5[[#This Row],[Weight]]/SUM(LootTable5[Weight]),"-")</f>
        <v>2.4937655860349128E-2</v>
      </c>
      <c r="BL57" s="78" t="s">
        <v>1046</v>
      </c>
      <c r="BM57" s="78">
        <v>1</v>
      </c>
      <c r="BN57" s="80">
        <f>IFERROR(LootTable22[[#This Row],[Weight]]/SUM(LootTable22[Weight]),"-")</f>
        <v>9.9009900990099011E-3</v>
      </c>
      <c r="BO57" s="78" t="s">
        <v>1047</v>
      </c>
      <c r="BP57" s="78">
        <v>1</v>
      </c>
      <c r="BQ57" s="80">
        <f>IFERROR(LootTable23[[#This Row],[Weight]]/SUM(LootTable23[Weight]),"-")</f>
        <v>0.01</v>
      </c>
      <c r="BR57" s="78" t="s">
        <v>1048</v>
      </c>
      <c r="BS57" s="78">
        <v>1</v>
      </c>
      <c r="BT57" s="80">
        <f>IFERROR(LootTable24[[#This Row],[Weight]]/SUM(LootTable24[Weight]),"-")</f>
        <v>0.01</v>
      </c>
      <c r="BU57" s="78" t="s">
        <v>1049</v>
      </c>
      <c r="BV57" s="78">
        <v>1</v>
      </c>
      <c r="BW57" s="80">
        <f>IFERROR(LootTable25[[#This Row],[Weight]]/SUM(LootTable25[Weight]),"-")</f>
        <v>1.0309278350515462E-2</v>
      </c>
    </row>
    <row r="58" spans="1:75" x14ac:dyDescent="0.3">
      <c r="A58" s="78" t="s">
        <v>986</v>
      </c>
      <c r="B58" s="78">
        <v>10</v>
      </c>
      <c r="C58" s="80">
        <f>IFERROR(LootTable1[[#This Row],[Weight]]/SUM(LootTable1[Weight]),"-")</f>
        <v>2.2123893805309734E-2</v>
      </c>
      <c r="M58" s="78" t="s">
        <v>1050</v>
      </c>
      <c r="N58" s="78">
        <v>2</v>
      </c>
      <c r="O58" s="80">
        <f>IFERROR(LootTable5[[#This Row],[Weight]]/SUM(LootTable5[Weight]),"-")</f>
        <v>4.9875311720698253E-3</v>
      </c>
      <c r="BL58" s="78" t="s">
        <v>1051</v>
      </c>
      <c r="BM58" s="78">
        <v>1</v>
      </c>
      <c r="BN58" s="80">
        <f>IFERROR(LootTable22[[#This Row],[Weight]]/SUM(LootTable22[Weight]),"-")</f>
        <v>9.9009900990099011E-3</v>
      </c>
      <c r="BO58" s="78" t="s">
        <v>1052</v>
      </c>
      <c r="BP58" s="78">
        <v>1</v>
      </c>
      <c r="BQ58" s="80">
        <f>IFERROR(LootTable23[[#This Row],[Weight]]/SUM(LootTable23[Weight]),"-")</f>
        <v>0.01</v>
      </c>
      <c r="BR58" s="78" t="s">
        <v>1053</v>
      </c>
      <c r="BS58" s="78">
        <v>1</v>
      </c>
      <c r="BT58" s="80">
        <f>IFERROR(LootTable24[[#This Row],[Weight]]/SUM(LootTable24[Weight]),"-")</f>
        <v>0.01</v>
      </c>
      <c r="BU58" s="78" t="s">
        <v>1054</v>
      </c>
      <c r="BV58" s="78">
        <v>1</v>
      </c>
      <c r="BW58" s="80">
        <f>IFERROR(LootTable25[[#This Row],[Weight]]/SUM(LootTable25[Weight]),"-")</f>
        <v>1.0309278350515462E-2</v>
      </c>
    </row>
    <row r="59" spans="1:75" x14ac:dyDescent="0.3">
      <c r="A59" s="78" t="s">
        <v>991</v>
      </c>
      <c r="B59" s="78">
        <v>1</v>
      </c>
      <c r="C59" s="80">
        <f>IFERROR(LootTable1[[#This Row],[Weight]]/SUM(LootTable1[Weight]),"-")</f>
        <v>2.2123893805309734E-3</v>
      </c>
      <c r="M59" s="78" t="s">
        <v>1055</v>
      </c>
      <c r="N59" s="78">
        <v>10</v>
      </c>
      <c r="O59" s="80">
        <f>IFERROR(LootTable5[[#This Row],[Weight]]/SUM(LootTable5[Weight]),"-")</f>
        <v>2.4937655860349128E-2</v>
      </c>
      <c r="BL59" s="78" t="s">
        <v>1056</v>
      </c>
      <c r="BM59" s="78">
        <v>1</v>
      </c>
      <c r="BN59" s="80">
        <f>IFERROR(LootTable22[[#This Row],[Weight]]/SUM(LootTable22[Weight]),"-")</f>
        <v>9.9009900990099011E-3</v>
      </c>
      <c r="BO59" s="78" t="s">
        <v>1057</v>
      </c>
      <c r="BP59" s="78">
        <v>1</v>
      </c>
      <c r="BQ59" s="80">
        <f>IFERROR(LootTable23[[#This Row],[Weight]]/SUM(LootTable23[Weight]),"-")</f>
        <v>0.01</v>
      </c>
      <c r="BR59" s="78" t="s">
        <v>1058</v>
      </c>
      <c r="BS59" s="78">
        <v>1</v>
      </c>
      <c r="BT59" s="80">
        <f>IFERROR(LootTable24[[#This Row],[Weight]]/SUM(LootTable24[Weight]),"-")</f>
        <v>0.01</v>
      </c>
      <c r="BU59" s="78" t="s">
        <v>1059</v>
      </c>
      <c r="BV59" s="78">
        <v>1</v>
      </c>
      <c r="BW59" s="80">
        <f>IFERROR(LootTable25[[#This Row],[Weight]]/SUM(LootTable25[Weight]),"-")</f>
        <v>1.0309278350515462E-2</v>
      </c>
    </row>
    <row r="60" spans="1:75" x14ac:dyDescent="0.3">
      <c r="A60" s="78" t="s">
        <v>1060</v>
      </c>
      <c r="B60" s="78">
        <v>1</v>
      </c>
      <c r="C60" s="80">
        <f>IFERROR(LootTable1[[#This Row],[Weight]]/SUM(LootTable1[Weight]),"-")</f>
        <v>2.2123893805309734E-3</v>
      </c>
      <c r="M60" s="78" t="s">
        <v>1061</v>
      </c>
      <c r="N60" s="78">
        <v>10</v>
      </c>
      <c r="O60" s="80">
        <f>IFERROR(LootTable5[[#This Row],[Weight]]/SUM(LootTable5[Weight]),"-")</f>
        <v>2.4937655860349128E-2</v>
      </c>
      <c r="BL60" s="78" t="s">
        <v>1062</v>
      </c>
      <c r="BM60" s="78">
        <v>1</v>
      </c>
      <c r="BN60" s="80">
        <f>IFERROR(LootTable22[[#This Row],[Weight]]/SUM(LootTable22[Weight]),"-")</f>
        <v>9.9009900990099011E-3</v>
      </c>
      <c r="BO60" s="78" t="s">
        <v>1063</v>
      </c>
      <c r="BP60" s="78">
        <v>1</v>
      </c>
      <c r="BQ60" s="80">
        <f>IFERROR(LootTable23[[#This Row],[Weight]]/SUM(LootTable23[Weight]),"-")</f>
        <v>0.01</v>
      </c>
      <c r="BR60" s="78" t="s">
        <v>1064</v>
      </c>
      <c r="BS60" s="78">
        <v>1</v>
      </c>
      <c r="BT60" s="80">
        <f>IFERROR(LootTable24[[#This Row],[Weight]]/SUM(LootTable24[Weight]),"-")</f>
        <v>0.01</v>
      </c>
      <c r="BU60" s="78" t="s">
        <v>1065</v>
      </c>
      <c r="BV60" s="78">
        <v>1</v>
      </c>
      <c r="BW60" s="80">
        <f>IFERROR(LootTable25[[#This Row],[Weight]]/SUM(LootTable25[Weight]),"-")</f>
        <v>1.0309278350515462E-2</v>
      </c>
    </row>
    <row r="61" spans="1:75" x14ac:dyDescent="0.3">
      <c r="A61" s="78" t="s">
        <v>1066</v>
      </c>
      <c r="B61" s="78">
        <v>2</v>
      </c>
      <c r="C61" s="80">
        <f>IFERROR(LootTable1[[#This Row],[Weight]]/SUM(LootTable1[Weight]),"-")</f>
        <v>4.4247787610619468E-3</v>
      </c>
      <c r="E61" s="79"/>
      <c r="M61" s="78" t="s">
        <v>1067</v>
      </c>
      <c r="N61" s="78">
        <v>1</v>
      </c>
      <c r="O61" s="80">
        <f>IFERROR(LootTable5[[#This Row],[Weight]]/SUM(LootTable5[Weight]),"-")</f>
        <v>2.4937655860349127E-3</v>
      </c>
      <c r="BL61" s="78" t="s">
        <v>1068</v>
      </c>
      <c r="BM61" s="78">
        <v>1</v>
      </c>
      <c r="BN61" s="80">
        <f>IFERROR(LootTable22[[#This Row],[Weight]]/SUM(LootTable22[Weight]),"-")</f>
        <v>9.9009900990099011E-3</v>
      </c>
      <c r="BO61" s="78" t="s">
        <v>1069</v>
      </c>
      <c r="BP61" s="78">
        <v>1</v>
      </c>
      <c r="BQ61" s="80">
        <f>IFERROR(LootTable23[[#This Row],[Weight]]/SUM(LootTable23[Weight]),"-")</f>
        <v>0.01</v>
      </c>
      <c r="BR61" s="78" t="s">
        <v>1070</v>
      </c>
      <c r="BS61" s="78">
        <v>1</v>
      </c>
      <c r="BT61" s="80">
        <f>IFERROR(LootTable24[[#This Row],[Weight]]/SUM(LootTable24[Weight]),"-")</f>
        <v>0.01</v>
      </c>
      <c r="BU61" s="78" t="s">
        <v>1071</v>
      </c>
      <c r="BV61" s="78">
        <v>1</v>
      </c>
      <c r="BW61" s="80">
        <f>IFERROR(LootTable25[[#This Row],[Weight]]/SUM(LootTable25[Weight]),"-")</f>
        <v>1.0309278350515462E-2</v>
      </c>
    </row>
    <row r="62" spans="1:75" x14ac:dyDescent="0.3">
      <c r="A62" s="78" t="s">
        <v>550</v>
      </c>
      <c r="B62" s="78">
        <v>1</v>
      </c>
      <c r="C62" s="80">
        <f>IFERROR(LootTable1[[#This Row],[Weight]]/SUM(LootTable1[Weight]),"-")</f>
        <v>2.2123893805309734E-3</v>
      </c>
      <c r="M62" s="78" t="s">
        <v>1072</v>
      </c>
      <c r="N62" s="78">
        <v>4</v>
      </c>
      <c r="O62" s="80">
        <f>IFERROR(LootTable5[[#This Row],[Weight]]/SUM(LootTable5[Weight]),"-")</f>
        <v>9.9750623441396506E-3</v>
      </c>
      <c r="BL62" s="78" t="s">
        <v>1073</v>
      </c>
      <c r="BM62" s="78">
        <v>1</v>
      </c>
      <c r="BN62" s="80">
        <f>IFERROR(LootTable22[[#This Row],[Weight]]/SUM(LootTable22[Weight]),"-")</f>
        <v>9.9009900990099011E-3</v>
      </c>
      <c r="BO62" s="78" t="s">
        <v>1074</v>
      </c>
      <c r="BP62" s="78">
        <v>1</v>
      </c>
      <c r="BQ62" s="80">
        <f>IFERROR(LootTable23[[#This Row],[Weight]]/SUM(LootTable23[Weight]),"-")</f>
        <v>0.01</v>
      </c>
      <c r="BR62" s="78" t="s">
        <v>1075</v>
      </c>
      <c r="BS62" s="78">
        <v>1</v>
      </c>
      <c r="BT62" s="80">
        <f>IFERROR(LootTable24[[#This Row],[Weight]]/SUM(LootTable24[Weight]),"-")</f>
        <v>0.01</v>
      </c>
    </row>
    <row r="63" spans="1:75" x14ac:dyDescent="0.3">
      <c r="A63" s="78" t="s">
        <v>1000</v>
      </c>
      <c r="B63" s="78">
        <v>10</v>
      </c>
      <c r="C63" s="80">
        <f>IFERROR(LootTable1[[#This Row],[Weight]]/SUM(LootTable1[Weight]),"-")</f>
        <v>2.2123893805309734E-2</v>
      </c>
      <c r="M63" s="78" t="s">
        <v>1076</v>
      </c>
      <c r="N63" s="78">
        <v>10</v>
      </c>
      <c r="O63" s="80">
        <f>IFERROR(LootTable5[[#This Row],[Weight]]/SUM(LootTable5[Weight]),"-")</f>
        <v>2.4937655860349128E-2</v>
      </c>
      <c r="BL63" s="78" t="s">
        <v>1077</v>
      </c>
      <c r="BM63" s="78">
        <v>1</v>
      </c>
      <c r="BN63" s="80">
        <f>IFERROR(LootTable22[[#This Row],[Weight]]/SUM(LootTable22[Weight]),"-")</f>
        <v>9.9009900990099011E-3</v>
      </c>
      <c r="BO63" s="78" t="s">
        <v>1078</v>
      </c>
      <c r="BP63" s="78">
        <v>1</v>
      </c>
      <c r="BQ63" s="80">
        <f>IFERROR(LootTable23[[#This Row],[Weight]]/SUM(LootTable23[Weight]),"-")</f>
        <v>0.01</v>
      </c>
      <c r="BR63" s="78" t="s">
        <v>1079</v>
      </c>
      <c r="BS63" s="78">
        <v>1</v>
      </c>
      <c r="BT63" s="80">
        <f>IFERROR(LootTable24[[#This Row],[Weight]]/SUM(LootTable24[Weight]),"-")</f>
        <v>0.01</v>
      </c>
    </row>
    <row r="64" spans="1:75" x14ac:dyDescent="0.3">
      <c r="A64" s="78" t="s">
        <v>1005</v>
      </c>
      <c r="B64" s="78">
        <v>5</v>
      </c>
      <c r="C64" s="80">
        <f>IFERROR(LootTable1[[#This Row],[Weight]]/SUM(LootTable1[Weight]),"-")</f>
        <v>1.1061946902654867E-2</v>
      </c>
      <c r="M64" s="78" t="s">
        <v>1080</v>
      </c>
      <c r="N64" s="78">
        <v>10</v>
      </c>
      <c r="O64" s="80">
        <f>IFERROR(LootTable5[[#This Row],[Weight]]/SUM(LootTable5[Weight]),"-")</f>
        <v>2.4937655860349128E-2</v>
      </c>
      <c r="BO64" s="78" t="s">
        <v>1081</v>
      </c>
      <c r="BP64" s="78">
        <v>1</v>
      </c>
      <c r="BQ64" s="80">
        <f>IFERROR(LootTable23[[#This Row],[Weight]]/SUM(LootTable23[Weight]),"-")</f>
        <v>0.01</v>
      </c>
      <c r="BR64" s="78" t="s">
        <v>1082</v>
      </c>
      <c r="BS64" s="78">
        <v>1</v>
      </c>
      <c r="BT64" s="80">
        <f>IFERROR(LootTable24[[#This Row],[Weight]]/SUM(LootTable24[Weight]),"-")</f>
        <v>0.01</v>
      </c>
    </row>
    <row r="65" spans="1:72" x14ac:dyDescent="0.3">
      <c r="A65" s="78" t="s">
        <v>1083</v>
      </c>
      <c r="B65" s="78">
        <v>1</v>
      </c>
      <c r="C65" s="80">
        <f>IFERROR(LootTable1[[#This Row],[Weight]]/SUM(LootTable1[Weight]),"-")</f>
        <v>2.2123893805309734E-3</v>
      </c>
      <c r="M65" s="78" t="s">
        <v>1084</v>
      </c>
      <c r="N65" s="78">
        <v>10</v>
      </c>
      <c r="O65" s="80">
        <f>IFERROR(LootTable5[[#This Row],[Weight]]/SUM(LootTable5[Weight]),"-")</f>
        <v>2.4937655860349128E-2</v>
      </c>
      <c r="BO65" s="78" t="s">
        <v>1085</v>
      </c>
      <c r="BP65" s="78">
        <v>1</v>
      </c>
      <c r="BQ65" s="80">
        <f>IFERROR(LootTable23[[#This Row],[Weight]]/SUM(LootTable23[Weight]),"-")</f>
        <v>0.01</v>
      </c>
      <c r="BR65" s="78" t="s">
        <v>1086</v>
      </c>
      <c r="BS65" s="78">
        <v>1</v>
      </c>
      <c r="BT65" s="80">
        <f>IFERROR(LootTable24[[#This Row],[Weight]]/SUM(LootTable24[Weight]),"-")</f>
        <v>0.01</v>
      </c>
    </row>
    <row r="66" spans="1:72" x14ac:dyDescent="0.3">
      <c r="A66" s="78" t="s">
        <v>1010</v>
      </c>
      <c r="B66" s="78">
        <v>10</v>
      </c>
      <c r="C66" s="80">
        <f>IFERROR(LootTable1[[#This Row],[Weight]]/SUM(LootTable1[Weight]),"-")</f>
        <v>2.2123893805309734E-2</v>
      </c>
      <c r="M66" s="78" t="s">
        <v>1087</v>
      </c>
      <c r="N66" s="78">
        <v>4</v>
      </c>
      <c r="O66" s="80">
        <f>IFERROR(LootTable5[[#This Row],[Weight]]/SUM(LootTable5[Weight]),"-")</f>
        <v>9.9750623441396506E-3</v>
      </c>
      <c r="BO66" s="78" t="s">
        <v>1088</v>
      </c>
      <c r="BP66" s="78">
        <v>1</v>
      </c>
      <c r="BQ66" s="80">
        <f>IFERROR(LootTable23[[#This Row],[Weight]]/SUM(LootTable23[Weight]),"-")</f>
        <v>0.01</v>
      </c>
      <c r="BR66" s="78" t="s">
        <v>1089</v>
      </c>
      <c r="BS66" s="78">
        <v>1</v>
      </c>
      <c r="BT66" s="80">
        <f>IFERROR(LootTable24[[#This Row],[Weight]]/SUM(LootTable24[Weight]),"-")</f>
        <v>0.01</v>
      </c>
    </row>
    <row r="67" spans="1:72" x14ac:dyDescent="0.3">
      <c r="A67" s="78" t="s">
        <v>1015</v>
      </c>
      <c r="B67" s="78">
        <v>7</v>
      </c>
      <c r="C67" s="80">
        <f>IFERROR(LootTable1[[#This Row],[Weight]]/SUM(LootTable1[Weight]),"-")</f>
        <v>1.5486725663716814E-2</v>
      </c>
      <c r="M67" s="78" t="s">
        <v>1090</v>
      </c>
      <c r="N67" s="78">
        <v>3</v>
      </c>
      <c r="O67" s="80">
        <f>IFERROR(LootTable5[[#This Row],[Weight]]/SUM(LootTable5[Weight]),"-")</f>
        <v>7.481296758104738E-3</v>
      </c>
      <c r="BO67" s="78" t="s">
        <v>1091</v>
      </c>
      <c r="BP67" s="78">
        <v>1</v>
      </c>
      <c r="BQ67" s="80">
        <f>IFERROR(LootTable23[[#This Row],[Weight]]/SUM(LootTable23[Weight]),"-")</f>
        <v>0.01</v>
      </c>
      <c r="BR67" s="78" t="s">
        <v>1092</v>
      </c>
      <c r="BS67" s="78">
        <v>1</v>
      </c>
      <c r="BT67" s="80">
        <f>IFERROR(LootTable24[[#This Row],[Weight]]/SUM(LootTable24[Weight]),"-")</f>
        <v>0.01</v>
      </c>
    </row>
    <row r="68" spans="1:72" x14ac:dyDescent="0.3">
      <c r="A68" s="78" t="s">
        <v>1020</v>
      </c>
      <c r="B68" s="78">
        <v>3</v>
      </c>
      <c r="C68" s="80">
        <f>IFERROR(LootTable1[[#This Row],[Weight]]/SUM(LootTable1[Weight]),"-")</f>
        <v>6.6371681415929203E-3</v>
      </c>
      <c r="BO68" s="78" t="s">
        <v>1093</v>
      </c>
      <c r="BP68" s="78">
        <v>1</v>
      </c>
      <c r="BQ68" s="80">
        <f>IFERROR(LootTable23[[#This Row],[Weight]]/SUM(LootTable23[Weight]),"-")</f>
        <v>0.01</v>
      </c>
      <c r="BR68" s="78" t="s">
        <v>1094</v>
      </c>
      <c r="BS68" s="78">
        <v>1</v>
      </c>
      <c r="BT68" s="80">
        <f>IFERROR(LootTable24[[#This Row],[Weight]]/SUM(LootTable24[Weight]),"-")</f>
        <v>0.01</v>
      </c>
    </row>
    <row r="69" spans="1:72" x14ac:dyDescent="0.3">
      <c r="A69" s="78" t="s">
        <v>1025</v>
      </c>
      <c r="B69" s="78">
        <v>1</v>
      </c>
      <c r="C69" s="80">
        <f>IFERROR(LootTable1[[#This Row],[Weight]]/SUM(LootTable1[Weight]),"-")</f>
        <v>2.2123893805309734E-3</v>
      </c>
      <c r="BO69" s="78" t="s">
        <v>1095</v>
      </c>
      <c r="BP69" s="78">
        <v>1</v>
      </c>
      <c r="BQ69" s="80">
        <f>IFERROR(LootTable23[[#This Row],[Weight]]/SUM(LootTable23[Weight]),"-")</f>
        <v>0.01</v>
      </c>
      <c r="BR69" s="78" t="s">
        <v>1096</v>
      </c>
      <c r="BS69" s="78">
        <v>1</v>
      </c>
      <c r="BT69" s="80">
        <f>IFERROR(LootTable24[[#This Row],[Weight]]/SUM(LootTable24[Weight]),"-")</f>
        <v>0.01</v>
      </c>
    </row>
    <row r="70" spans="1:72" x14ac:dyDescent="0.3">
      <c r="A70" s="78" t="s">
        <v>1030</v>
      </c>
      <c r="B70" s="78">
        <v>1</v>
      </c>
      <c r="C70" s="80">
        <f>IFERROR(LootTable1[[#This Row],[Weight]]/SUM(LootTable1[Weight]),"-")</f>
        <v>2.2123893805309734E-3</v>
      </c>
      <c r="BO70" s="78" t="s">
        <v>1097</v>
      </c>
      <c r="BP70" s="78">
        <v>1</v>
      </c>
      <c r="BQ70" s="80">
        <f>IFERROR(LootTable23[[#This Row],[Weight]]/SUM(LootTable23[Weight]),"-")</f>
        <v>0.01</v>
      </c>
      <c r="BR70" s="78" t="s">
        <v>1098</v>
      </c>
      <c r="BS70" s="78">
        <v>1</v>
      </c>
      <c r="BT70" s="80">
        <f>IFERROR(LootTable24[[#This Row],[Weight]]/SUM(LootTable24[Weight]),"-")</f>
        <v>0.01</v>
      </c>
    </row>
    <row r="71" spans="1:72" x14ac:dyDescent="0.3">
      <c r="A71" s="78" t="s">
        <v>1035</v>
      </c>
      <c r="B71" s="78">
        <v>2</v>
      </c>
      <c r="C71" s="80">
        <f>IFERROR(LootTable1[[#This Row],[Weight]]/SUM(LootTable1[Weight]),"-")</f>
        <v>4.4247787610619468E-3</v>
      </c>
      <c r="BO71" s="78" t="s">
        <v>1099</v>
      </c>
      <c r="BP71" s="78">
        <v>1</v>
      </c>
      <c r="BQ71" s="80">
        <f>IFERROR(LootTable23[[#This Row],[Weight]]/SUM(LootTable23[Weight]),"-")</f>
        <v>0.01</v>
      </c>
      <c r="BR71" s="78" t="s">
        <v>1100</v>
      </c>
      <c r="BS71" s="78">
        <v>1</v>
      </c>
      <c r="BT71" s="80">
        <f>IFERROR(LootTable24[[#This Row],[Weight]]/SUM(LootTable24[Weight]),"-")</f>
        <v>0.01</v>
      </c>
    </row>
    <row r="72" spans="1:72" x14ac:dyDescent="0.3">
      <c r="A72" s="78" t="s">
        <v>1040</v>
      </c>
      <c r="B72" s="78">
        <v>3</v>
      </c>
      <c r="C72" s="80">
        <f>IFERROR(LootTable1[[#This Row],[Weight]]/SUM(LootTable1[Weight]),"-")</f>
        <v>6.6371681415929203E-3</v>
      </c>
      <c r="BO72" s="78" t="s">
        <v>1101</v>
      </c>
      <c r="BP72" s="78">
        <v>1</v>
      </c>
      <c r="BQ72" s="80">
        <f>IFERROR(LootTable23[[#This Row],[Weight]]/SUM(LootTable23[Weight]),"-")</f>
        <v>0.01</v>
      </c>
      <c r="BR72" s="78" t="s">
        <v>1102</v>
      </c>
      <c r="BS72" s="78">
        <v>1</v>
      </c>
      <c r="BT72" s="80">
        <f>IFERROR(LootTable24[[#This Row],[Weight]]/SUM(LootTable24[Weight]),"-")</f>
        <v>0.01</v>
      </c>
    </row>
    <row r="73" spans="1:72" x14ac:dyDescent="0.3">
      <c r="A73" s="78" t="s">
        <v>1045</v>
      </c>
      <c r="B73" s="78">
        <v>10</v>
      </c>
      <c r="C73" s="80">
        <f>IFERROR(LootTable1[[#This Row],[Weight]]/SUM(LootTable1[Weight]),"-")</f>
        <v>2.2123893805309734E-2</v>
      </c>
      <c r="BO73" s="78" t="s">
        <v>1103</v>
      </c>
      <c r="BP73" s="78">
        <v>1</v>
      </c>
      <c r="BQ73" s="80">
        <f>IFERROR(LootTable23[[#This Row],[Weight]]/SUM(LootTable23[Weight]),"-")</f>
        <v>0.01</v>
      </c>
    </row>
    <row r="74" spans="1:72" x14ac:dyDescent="0.3">
      <c r="A74" s="78" t="s">
        <v>1050</v>
      </c>
      <c r="B74" s="78">
        <v>2</v>
      </c>
      <c r="C74" s="80">
        <f>IFERROR(LootTable1[[#This Row],[Weight]]/SUM(LootTable1[Weight]),"-")</f>
        <v>4.4247787610619468E-3</v>
      </c>
      <c r="BO74" s="78" t="s">
        <v>859</v>
      </c>
      <c r="BP74" s="78">
        <v>1</v>
      </c>
      <c r="BQ74" s="80">
        <f>IFERROR(LootTable23[[#This Row],[Weight]]/SUM(LootTable23[Weight]),"-")</f>
        <v>0.01</v>
      </c>
    </row>
    <row r="75" spans="1:72" x14ac:dyDescent="0.3">
      <c r="A75" s="78" t="s">
        <v>1055</v>
      </c>
      <c r="B75" s="78">
        <v>10</v>
      </c>
      <c r="C75" s="80">
        <f>IFERROR(LootTable1[[#This Row],[Weight]]/SUM(LootTable1[Weight]),"-")</f>
        <v>2.2123893805309734E-2</v>
      </c>
      <c r="BO75" s="78" t="s">
        <v>1104</v>
      </c>
      <c r="BP75" s="78">
        <v>1</v>
      </c>
      <c r="BQ75" s="80">
        <f>IFERROR(LootTable23[[#This Row],[Weight]]/SUM(LootTable23[Weight]),"-")</f>
        <v>0.01</v>
      </c>
    </row>
    <row r="76" spans="1:72" x14ac:dyDescent="0.3">
      <c r="A76" s="78" t="s">
        <v>1105</v>
      </c>
      <c r="B76" s="78">
        <v>1</v>
      </c>
      <c r="C76" s="80">
        <f>IFERROR(LootTable1[[#This Row],[Weight]]/SUM(LootTable1[Weight]),"-")</f>
        <v>2.2123893805309734E-3</v>
      </c>
      <c r="BO76" s="78" t="s">
        <v>1106</v>
      </c>
      <c r="BP76" s="78">
        <v>1</v>
      </c>
      <c r="BQ76" s="80">
        <f>IFERROR(LootTable23[[#This Row],[Weight]]/SUM(LootTable23[Weight]),"-")</f>
        <v>0.01</v>
      </c>
    </row>
    <row r="77" spans="1:72" x14ac:dyDescent="0.3">
      <c r="A77" s="78" t="s">
        <v>1061</v>
      </c>
      <c r="B77" s="78">
        <v>10</v>
      </c>
      <c r="C77" s="80">
        <f>IFERROR(LootTable1[[#This Row],[Weight]]/SUM(LootTable1[Weight]),"-")</f>
        <v>2.2123893805309734E-2</v>
      </c>
      <c r="BO77" s="78" t="s">
        <v>1107</v>
      </c>
      <c r="BP77" s="78">
        <v>1</v>
      </c>
      <c r="BQ77" s="80">
        <f>IFERROR(LootTable23[[#This Row],[Weight]]/SUM(LootTable23[Weight]),"-")</f>
        <v>0.01</v>
      </c>
    </row>
    <row r="78" spans="1:72" x14ac:dyDescent="0.3">
      <c r="A78" s="78" t="s">
        <v>1067</v>
      </c>
      <c r="B78" s="78">
        <v>1</v>
      </c>
      <c r="C78" s="80">
        <f>IFERROR(LootTable1[[#This Row],[Weight]]/SUM(LootTable1[Weight]),"-")</f>
        <v>2.2123893805309734E-3</v>
      </c>
      <c r="BO78" s="78" t="s">
        <v>1108</v>
      </c>
      <c r="BP78" s="78">
        <v>1</v>
      </c>
      <c r="BQ78" s="80">
        <f>IFERROR(LootTable23[[#This Row],[Weight]]/SUM(LootTable23[Weight]),"-")</f>
        <v>0.01</v>
      </c>
    </row>
    <row r="79" spans="1:72" x14ac:dyDescent="0.3">
      <c r="A79" s="78" t="s">
        <v>1072</v>
      </c>
      <c r="B79" s="78">
        <v>4</v>
      </c>
      <c r="C79" s="80">
        <f>IFERROR(LootTable1[[#This Row],[Weight]]/SUM(LootTable1[Weight]),"-")</f>
        <v>8.8495575221238937E-3</v>
      </c>
      <c r="BO79" s="78" t="s">
        <v>1109</v>
      </c>
      <c r="BP79" s="78">
        <v>1</v>
      </c>
      <c r="BQ79" s="80">
        <f>IFERROR(LootTable23[[#This Row],[Weight]]/SUM(LootTable23[Weight]),"-")</f>
        <v>0.01</v>
      </c>
    </row>
    <row r="80" spans="1:72" x14ac:dyDescent="0.3">
      <c r="A80" s="78" t="s">
        <v>1076</v>
      </c>
      <c r="B80" s="78">
        <v>10</v>
      </c>
      <c r="C80" s="80">
        <f>IFERROR(LootTable1[[#This Row],[Weight]]/SUM(LootTable1[Weight]),"-")</f>
        <v>2.2123893805309734E-2</v>
      </c>
      <c r="BO80" s="78" t="s">
        <v>1110</v>
      </c>
      <c r="BP80" s="78">
        <v>1</v>
      </c>
      <c r="BQ80" s="80">
        <f>IFERROR(LootTable23[[#This Row],[Weight]]/SUM(LootTable23[Weight]),"-")</f>
        <v>0.01</v>
      </c>
    </row>
    <row r="81" spans="1:69" x14ac:dyDescent="0.3">
      <c r="A81" s="78" t="s">
        <v>1080</v>
      </c>
      <c r="B81" s="78">
        <v>10</v>
      </c>
      <c r="C81" s="80">
        <f>IFERROR(LootTable1[[#This Row],[Weight]]/SUM(LootTable1[Weight]),"-")</f>
        <v>2.2123893805309734E-2</v>
      </c>
      <c r="BO81" s="78" t="s">
        <v>1111</v>
      </c>
      <c r="BP81" s="78">
        <v>1</v>
      </c>
      <c r="BQ81" s="80">
        <f>IFERROR(LootTable23[[#This Row],[Weight]]/SUM(LootTable23[Weight]),"-")</f>
        <v>0.01</v>
      </c>
    </row>
    <row r="82" spans="1:69" x14ac:dyDescent="0.3">
      <c r="A82" s="78" t="s">
        <v>1084</v>
      </c>
      <c r="B82" s="78">
        <v>10</v>
      </c>
      <c r="C82" s="80">
        <f>IFERROR(LootTable1[[#This Row],[Weight]]/SUM(LootTable1[Weight]),"-")</f>
        <v>2.2123893805309734E-2</v>
      </c>
      <c r="BO82" s="78" t="s">
        <v>1112</v>
      </c>
      <c r="BP82" s="78">
        <v>1</v>
      </c>
      <c r="BQ82" s="80">
        <f>IFERROR(LootTable23[[#This Row],[Weight]]/SUM(LootTable23[Weight]),"-")</f>
        <v>0.01</v>
      </c>
    </row>
    <row r="83" spans="1:69" x14ac:dyDescent="0.3">
      <c r="A83" s="78" t="s">
        <v>1087</v>
      </c>
      <c r="B83" s="78">
        <v>4</v>
      </c>
      <c r="C83" s="80">
        <f>IFERROR(LootTable1[[#This Row],[Weight]]/SUM(LootTable1[Weight]),"-")</f>
        <v>8.8495575221238937E-3</v>
      </c>
      <c r="BO83" s="78" t="s">
        <v>1113</v>
      </c>
      <c r="BP83" s="78">
        <v>1</v>
      </c>
      <c r="BQ83" s="80">
        <f>IFERROR(LootTable23[[#This Row],[Weight]]/SUM(LootTable23[Weight]),"-")</f>
        <v>0.01</v>
      </c>
    </row>
    <row r="84" spans="1:69" x14ac:dyDescent="0.3">
      <c r="A84" s="78" t="s">
        <v>1090</v>
      </c>
      <c r="B84" s="78">
        <v>3</v>
      </c>
      <c r="C84" s="80">
        <f>IFERROR(LootTable1[[#This Row],[Weight]]/SUM(LootTable1[Weight]),"-")</f>
        <v>6.6371681415929203E-3</v>
      </c>
      <c r="BO84" s="78" t="s">
        <v>1114</v>
      </c>
      <c r="BP84" s="78">
        <v>1</v>
      </c>
      <c r="BQ84" s="80">
        <f>IFERROR(LootTable23[[#This Row],[Weight]]/SUM(LootTable23[Weight]),"-")</f>
        <v>0.01</v>
      </c>
    </row>
    <row r="85" spans="1:69" x14ac:dyDescent="0.3">
      <c r="BO85" s="78" t="s">
        <v>1115</v>
      </c>
      <c r="BP85" s="78">
        <v>1</v>
      </c>
      <c r="BQ85" s="80">
        <f>IFERROR(LootTable23[[#This Row],[Weight]]/SUM(LootTable23[Weight]),"-")</f>
        <v>0.01</v>
      </c>
    </row>
    <row r="86" spans="1:69" x14ac:dyDescent="0.3">
      <c r="BO86" s="78" t="s">
        <v>1116</v>
      </c>
      <c r="BP86" s="78">
        <v>1</v>
      </c>
      <c r="BQ86" s="80">
        <f>IFERROR(LootTable23[[#This Row],[Weight]]/SUM(LootTable23[Weight]),"-")</f>
        <v>0.01</v>
      </c>
    </row>
    <row r="87" spans="1:69" x14ac:dyDescent="0.3">
      <c r="BO87" s="78" t="s">
        <v>1117</v>
      </c>
      <c r="BP87" s="78">
        <v>1</v>
      </c>
      <c r="BQ87" s="80">
        <f>IFERROR(LootTable23[[#This Row],[Weight]]/SUM(LootTable23[Weight]),"-")</f>
        <v>0.01</v>
      </c>
    </row>
    <row r="88" spans="1:69" x14ac:dyDescent="0.3">
      <c r="BO88" s="78" t="s">
        <v>1118</v>
      </c>
      <c r="BP88" s="78">
        <v>1</v>
      </c>
      <c r="BQ88" s="80">
        <f>IFERROR(LootTable23[[#This Row],[Weight]]/SUM(LootTable23[Weight]),"-")</f>
        <v>0.01</v>
      </c>
    </row>
    <row r="89" spans="1:69" x14ac:dyDescent="0.3">
      <c r="BO89" s="78" t="s">
        <v>1119</v>
      </c>
      <c r="BP89" s="78">
        <v>1</v>
      </c>
      <c r="BQ89" s="80">
        <f>IFERROR(LootTable23[[#This Row],[Weight]]/SUM(LootTable23[Weight]),"-")</f>
        <v>0.01</v>
      </c>
    </row>
    <row r="90" spans="1:69" x14ac:dyDescent="0.3">
      <c r="BO90" s="78" t="s">
        <v>1120</v>
      </c>
      <c r="BP90" s="78">
        <v>1</v>
      </c>
      <c r="BQ90" s="80">
        <f>IFERROR(LootTable23[[#This Row],[Weight]]/SUM(LootTable23[Weight]),"-")</f>
        <v>0.01</v>
      </c>
    </row>
    <row r="91" spans="1:69" x14ac:dyDescent="0.3">
      <c r="BO91" s="78" t="s">
        <v>1121</v>
      </c>
      <c r="BP91" s="78">
        <v>1</v>
      </c>
      <c r="BQ91" s="80">
        <f>IFERROR(LootTable23[[#This Row],[Weight]]/SUM(LootTable23[Weight]),"-")</f>
        <v>0.01</v>
      </c>
    </row>
    <row r="92" spans="1:69" x14ac:dyDescent="0.3">
      <c r="BO92" s="78" t="s">
        <v>1122</v>
      </c>
      <c r="BP92" s="78">
        <v>1</v>
      </c>
      <c r="BQ92" s="80">
        <f>IFERROR(LootTable23[[#This Row],[Weight]]/SUM(LootTable23[Weight]),"-")</f>
        <v>0.01</v>
      </c>
    </row>
    <row r="93" spans="1:69" x14ac:dyDescent="0.3">
      <c r="BO93" s="78" t="s">
        <v>1123</v>
      </c>
      <c r="BP93" s="78">
        <v>1</v>
      </c>
      <c r="BQ93" s="80">
        <f>IFERROR(LootTable23[[#This Row],[Weight]]/SUM(LootTable23[Weight]),"-")</f>
        <v>0.01</v>
      </c>
    </row>
    <row r="94" spans="1:69" x14ac:dyDescent="0.3">
      <c r="BO94" s="78" t="s">
        <v>1124</v>
      </c>
      <c r="BP94" s="78">
        <v>1</v>
      </c>
      <c r="BQ94" s="80">
        <f>IFERROR(LootTable23[[#This Row],[Weight]]/SUM(LootTable23[Weight]),"-")</f>
        <v>0.01</v>
      </c>
    </row>
    <row r="95" spans="1:69" x14ac:dyDescent="0.3">
      <c r="BO95" s="78" t="s">
        <v>1125</v>
      </c>
      <c r="BP95" s="78">
        <v>1</v>
      </c>
      <c r="BQ95" s="80">
        <f>IFERROR(LootTable23[[#This Row],[Weight]]/SUM(LootTable23[Weight]),"-")</f>
        <v>0.01</v>
      </c>
    </row>
    <row r="96" spans="1:69" x14ac:dyDescent="0.3">
      <c r="BO96" s="78" t="s">
        <v>1126</v>
      </c>
      <c r="BP96" s="78">
        <v>1</v>
      </c>
      <c r="BQ96" s="80">
        <f>IFERROR(LootTable23[[#This Row],[Weight]]/SUM(LootTable23[Weight]),"-")</f>
        <v>0.01</v>
      </c>
    </row>
    <row r="97" spans="67:69" x14ac:dyDescent="0.3">
      <c r="BO97" s="78" t="s">
        <v>1127</v>
      </c>
      <c r="BP97" s="78">
        <v>1</v>
      </c>
      <c r="BQ97" s="80">
        <f>IFERROR(LootTable23[[#This Row],[Weight]]/SUM(LootTable23[Weight]),"-")</f>
        <v>0.01</v>
      </c>
    </row>
  </sheetData>
  <mergeCells count="25">
    <mergeCell ref="A2:C2"/>
    <mergeCell ref="AK2:AM2"/>
    <mergeCell ref="AN2:AP2"/>
    <mergeCell ref="AQ2:AS2"/>
    <mergeCell ref="AT2:AV2"/>
    <mergeCell ref="D2:F2"/>
    <mergeCell ref="G2:I2"/>
    <mergeCell ref="J2:L2"/>
    <mergeCell ref="M2:O2"/>
    <mergeCell ref="P2:R2"/>
    <mergeCell ref="S2:U2"/>
    <mergeCell ref="AB2:AD2"/>
    <mergeCell ref="V2:X2"/>
    <mergeCell ref="Y2:AA2"/>
    <mergeCell ref="BR2:BT2"/>
    <mergeCell ref="BU2:BW2"/>
    <mergeCell ref="BF2:BH2"/>
    <mergeCell ref="BI2:BK2"/>
    <mergeCell ref="AE2:AG2"/>
    <mergeCell ref="AH2:AJ2"/>
    <mergeCell ref="BL2:BN2"/>
    <mergeCell ref="BO2:BQ2"/>
    <mergeCell ref="AW2:AY2"/>
    <mergeCell ref="AZ2:BB2"/>
    <mergeCell ref="BC2:BE2"/>
  </mergeCells>
  <dataValidations xWindow="610" yWindow="172" count="4">
    <dataValidation type="list" allowBlank="1" showInputMessage="1" promptTitle="Note:" prompt="Any value can be entered into this cell, it does not have to be listed." sqref="D4:D41 G4:G16 A4:A84 J4:J8 P4:P15 S4:S15 V4:V13 Y4:Y9 AB4:AB11 AE4:AE7 AH4:AH13 AK4:AK13 AN4:AN13 AQ4:AQ13 AT4:AT11 M4:M67 AW4:AW11 AZ4:AZ38 BC4:BC31 BF4:BF19 BI4:BI10 BL4:BL63 BO4:BO97 BR4:BR72 BU4:BU61" xr:uid="{00000000-0002-0000-0700-000000000000}">
      <formula1>INDIRECT("Items[Name]")</formula1>
    </dataValidation>
    <dataValidation type="decimal" allowBlank="1" showInputMessage="1" showErrorMessage="1" errorTitle="Error" error="Please enter a whole number between 0 and 1000" promptTitle="Note" prompt="Weight effects how likely an item is to be picked in comparison to the other listed items when randomly choosing a value from the table. Please enter a value between 0 and 1000" sqref="K4:K8 H4:H16 B4:B84 E4:E41 Q4:Q15 T4:T15 Z4:Z9 N4:N67 AC4:AC11 AF4:AF7 AI4:AI13 AL4:AL13 AO4:AO13 W4:W13 AU4:AU11 AR4:AR13" xr:uid="{00000000-0002-0000-0700-000001000000}">
      <formula1>0</formula1>
      <formula2>1000</formula2>
    </dataValidation>
    <dataValidation allowBlank="1" showInputMessage="1" errorTitle="Error" error="Please enter a whole number between 0 and 1000" promptTitle="Note" prompt="Do not change the formula in this cell. This will cause errors when calculating percent chance." sqref="C4:C84 I4:I16 L4:L8 F4:F41 R4:R15 U4:U15 X4:X13 AA4:AA9 AD4:AD11 AG4:AG7 AJ4:AJ13 AM4:AM13 AP4:AP13 AS4:AS13 AV4:AV11 O4:O67 AY4:AY11 BB4:BB38 BE4:BE31 BH4:BH19 BK4:BK10 BN4:BN63 BQ4:BQ97 BT4:BT72 BW4:BW61" xr:uid="{00000000-0002-0000-0700-000002000000}"/>
    <dataValidation allowBlank="1" showInputMessage="1" showErrorMessage="1" promptTitle="Loot Table Tips" prompt="The header above the loot table can be changed to change the display name of the loot table in the generator._x000a__x000a_To add more lines to the table right click on an entry, go to insert, and click on the &quot;Table Rows Below/Above&quot; option!" sqref="A2:AV2" xr:uid="{00000000-0002-0000-0700-000003000000}"/>
  </dataValidations>
  <pageMargins left="0.7" right="0.7" top="0.75" bottom="0.75" header="0.3" footer="0.3"/>
  <pageSetup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10" r:id="rId4" name="Button 2">
              <controlPr defaultSize="0" print="0" autoFill="0" autoPict="0" macro="[0]!AddLootTable">
                <anchor moveWithCells="1" sizeWithCells="1">
                  <from>
                    <xdr:col>0</xdr:col>
                    <xdr:colOff>7620</xdr:colOff>
                    <xdr:row>0</xdr:row>
                    <xdr:rowOff>7620</xdr:rowOff>
                  </from>
                  <to>
                    <xdr:col>3</xdr:col>
                    <xdr:colOff>7620</xdr:colOff>
                    <xdr:row>0</xdr:row>
                    <xdr:rowOff>182880</xdr:rowOff>
                  </to>
                </anchor>
              </controlPr>
            </control>
          </mc:Choice>
        </mc:AlternateContent>
      </controls>
    </mc:Choice>
  </mc:AlternateContent>
  <tableParts count="25">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6">
    <tabColor rgb="FFC9C9C9"/>
  </sheetPr>
  <dimension ref="A1:I1076"/>
  <sheetViews>
    <sheetView showGridLines="0" showRowColHeaders="0" workbookViewId="0">
      <pane ySplit="1" topLeftCell="A1060" activePane="bottomLeft" state="frozen"/>
      <selection pane="bottomLeft" activeCell="A1075" sqref="A1075"/>
    </sheetView>
  </sheetViews>
  <sheetFormatPr defaultColWidth="9.109375" defaultRowHeight="14.4" x14ac:dyDescent="0.3"/>
  <cols>
    <col min="1" max="1" width="26.44140625" style="35" bestFit="1" customWidth="1"/>
    <col min="2" max="2" width="34.5546875" style="35" bestFit="1" customWidth="1"/>
    <col min="3" max="3" width="21" style="35" bestFit="1" customWidth="1"/>
    <col min="4" max="4" width="16" style="35" bestFit="1" customWidth="1"/>
    <col min="5" max="5" width="5.5546875" style="35" bestFit="1" customWidth="1"/>
    <col min="6" max="6" width="7" style="35" bestFit="1" customWidth="1"/>
    <col min="7" max="7" width="34.33203125" style="35" customWidth="1"/>
    <col min="8" max="9" width="19.88671875" style="35" bestFit="1" customWidth="1"/>
    <col min="10" max="16384" width="9.109375" style="35"/>
  </cols>
  <sheetData>
    <row r="1" spans="1:9" ht="15.75" customHeight="1" x14ac:dyDescent="0.3">
      <c r="A1" s="1" t="s">
        <v>1128</v>
      </c>
      <c r="B1" s="1" t="s">
        <v>160</v>
      </c>
      <c r="C1" s="1" t="s">
        <v>419</v>
      </c>
      <c r="D1" s="1" t="s">
        <v>1129</v>
      </c>
      <c r="E1" s="2" t="s">
        <v>22</v>
      </c>
      <c r="F1" s="1" t="s">
        <v>23</v>
      </c>
      <c r="G1" s="1" t="s">
        <v>429</v>
      </c>
      <c r="H1" s="1" t="s">
        <v>1130</v>
      </c>
      <c r="I1" s="1" t="s">
        <v>414</v>
      </c>
    </row>
    <row r="2" spans="1:9" x14ac:dyDescent="0.3">
      <c r="A2" s="3" t="s">
        <v>170</v>
      </c>
      <c r="B2" s="1" t="s">
        <v>1131</v>
      </c>
      <c r="C2" s="1">
        <v>12</v>
      </c>
      <c r="D2" s="1" t="s">
        <v>1132</v>
      </c>
      <c r="E2" s="4" t="s">
        <v>25</v>
      </c>
      <c r="F2" s="1">
        <f>IF(Creatures[[#This Row],[CR]]="","",VLOOKUP(Creatures[[#This Row],[CR]],CREXP[#All],2,FALSE))</f>
        <v>50</v>
      </c>
      <c r="G2" s="1" t="s">
        <v>111</v>
      </c>
      <c r="H2" s="1">
        <v>14</v>
      </c>
      <c r="I2" s="1">
        <f>IFERROR(DexModifier(Creatures[[#This Row],[Dex Score]]),NA())</f>
        <v>2</v>
      </c>
    </row>
    <row r="3" spans="1:9" x14ac:dyDescent="0.3">
      <c r="A3" s="3" t="s">
        <v>1133</v>
      </c>
      <c r="B3" s="1" t="s">
        <v>1134</v>
      </c>
      <c r="C3" s="1">
        <v>17</v>
      </c>
      <c r="D3" s="1" t="s">
        <v>1135</v>
      </c>
      <c r="E3" s="2">
        <v>10</v>
      </c>
      <c r="F3" s="1">
        <v>5900</v>
      </c>
      <c r="G3" s="1" t="s">
        <v>111</v>
      </c>
      <c r="H3" s="1">
        <v>9</v>
      </c>
      <c r="I3" s="1">
        <f>IFERROR(DexModifier(Creatures[[#This Row],[Dex Score]]),NA())</f>
        <v>-1</v>
      </c>
    </row>
    <row r="4" spans="1:9" x14ac:dyDescent="0.3">
      <c r="A4" s="3" t="s">
        <v>1136</v>
      </c>
      <c r="B4" s="1" t="s">
        <v>1137</v>
      </c>
      <c r="C4" s="1">
        <v>15</v>
      </c>
      <c r="D4" s="1" t="s">
        <v>1138</v>
      </c>
      <c r="E4" s="2">
        <v>9</v>
      </c>
      <c r="F4" s="1">
        <f>IF(Creatures[[#This Row],[CR]]="","",VLOOKUP(Creatures[[#This Row],[CR]],CREXP[#All],2,FALSE))</f>
        <v>5000</v>
      </c>
      <c r="G4" s="1" t="s">
        <v>111</v>
      </c>
      <c r="H4" s="1">
        <v>10</v>
      </c>
      <c r="I4" s="1">
        <f>IFERROR(DexModifier(Creatures[[#This Row],[Dex Score]]),NA())</f>
        <v>0</v>
      </c>
    </row>
    <row r="5" spans="1:9" x14ac:dyDescent="0.3">
      <c r="A5" s="3" t="s">
        <v>1139</v>
      </c>
      <c r="B5" s="1" t="s">
        <v>1140</v>
      </c>
      <c r="C5" s="1">
        <v>11</v>
      </c>
      <c r="D5" s="1" t="s">
        <v>1141</v>
      </c>
      <c r="E5" s="2" t="s">
        <v>25</v>
      </c>
      <c r="F5" s="1">
        <f>IF(Creatures[[#This Row],[CR]]="","",VLOOKUP(Creatures[[#This Row],[CR]],CREXP[#All],2,FALSE))</f>
        <v>50</v>
      </c>
      <c r="G5" s="1" t="s">
        <v>113</v>
      </c>
      <c r="H5" s="1">
        <v>12</v>
      </c>
      <c r="I5" s="1">
        <f>IFERROR(DexModifier(Creatures[[#This Row],[Dex Score]]),NA())</f>
        <v>1</v>
      </c>
    </row>
    <row r="6" spans="1:9" x14ac:dyDescent="0.3">
      <c r="A6" s="3" t="s">
        <v>1142</v>
      </c>
      <c r="B6" s="1" t="s">
        <v>1143</v>
      </c>
      <c r="C6" s="1">
        <v>10</v>
      </c>
      <c r="D6" s="1" t="s">
        <v>1144</v>
      </c>
      <c r="E6" s="4" t="s">
        <v>25</v>
      </c>
      <c r="F6" s="1">
        <f>IF(Creatures[[#This Row],[CR]]="","",VLOOKUP(Creatures[[#This Row],[CR]],CREXP[#All],2,FALSE))</f>
        <v>50</v>
      </c>
      <c r="G6" s="1" t="s">
        <v>111</v>
      </c>
      <c r="H6" s="1">
        <v>10</v>
      </c>
      <c r="I6" s="1">
        <f>IFERROR(DexModifier(Creatures[[#This Row],[Dex Score]]),NA())</f>
        <v>0</v>
      </c>
    </row>
    <row r="7" spans="1:9" x14ac:dyDescent="0.3">
      <c r="A7" s="3" t="s">
        <v>1145</v>
      </c>
      <c r="B7" s="1" t="s">
        <v>1146</v>
      </c>
      <c r="C7" s="1">
        <v>20</v>
      </c>
      <c r="D7" s="1" t="s">
        <v>1147</v>
      </c>
      <c r="E7" s="4">
        <v>16</v>
      </c>
      <c r="F7" s="1">
        <f>IF(Creatures[[#This Row],[CR]]="","",VLOOKUP(Creatures[[#This Row],[CR]],CREXP[#All],2,FALSE))</f>
        <v>15000</v>
      </c>
      <c r="G7" s="1" t="s">
        <v>1148</v>
      </c>
      <c r="H7" s="1">
        <v>20</v>
      </c>
      <c r="I7" s="1">
        <f>IFERROR(DexModifier(Creatures[[#This Row],[Dex Score]]),NA())</f>
        <v>5</v>
      </c>
    </row>
    <row r="8" spans="1:9" x14ac:dyDescent="0.3">
      <c r="A8" s="3" t="s">
        <v>1149</v>
      </c>
      <c r="B8" s="1" t="s">
        <v>1146</v>
      </c>
      <c r="C8" s="1">
        <v>19</v>
      </c>
      <c r="D8" s="1" t="s">
        <v>1150</v>
      </c>
      <c r="E8" s="2">
        <v>14</v>
      </c>
      <c r="F8" s="1">
        <f>IF(Creatures[[#This Row],[CR]]="","",VLOOKUP(Creatures[[#This Row],[CR]],CREXP[#All],2,FALSE))</f>
        <v>11500</v>
      </c>
      <c r="G8" s="1" t="s">
        <v>111</v>
      </c>
      <c r="H8" s="1">
        <v>14</v>
      </c>
      <c r="I8" s="1">
        <f>IFERROR(DexModifier(Creatures[[#This Row],[Dex Score]]),NA())</f>
        <v>2</v>
      </c>
    </row>
    <row r="9" spans="1:9" x14ac:dyDescent="0.3">
      <c r="A9" s="3" t="s">
        <v>1149</v>
      </c>
      <c r="B9" s="1" t="s">
        <v>1146</v>
      </c>
      <c r="C9" s="1">
        <v>19</v>
      </c>
      <c r="D9" s="1" t="s">
        <v>1150</v>
      </c>
      <c r="E9" s="2">
        <v>14</v>
      </c>
      <c r="F9" s="1">
        <f>IF(Creatures[[#This Row],[CR]]="","",VLOOKUP(Creatures[[#This Row],[CR]],CREXP[#All],2,FALSE))</f>
        <v>11500</v>
      </c>
      <c r="G9" s="1" t="s">
        <v>111</v>
      </c>
      <c r="H9" s="1">
        <v>14</v>
      </c>
      <c r="I9" s="1">
        <f>IFERROR(DexModifier(Creatures[[#This Row],[Dex Score]]),NA())</f>
        <v>2</v>
      </c>
    </row>
    <row r="10" spans="1:9" x14ac:dyDescent="0.3">
      <c r="A10" s="3" t="s">
        <v>1151</v>
      </c>
      <c r="B10" s="1" t="s">
        <v>1152</v>
      </c>
      <c r="C10" s="1">
        <v>19</v>
      </c>
      <c r="D10" s="1" t="s">
        <v>1153</v>
      </c>
      <c r="E10" s="2">
        <v>17</v>
      </c>
      <c r="F10" s="1">
        <f>IF(Creatures[[#This Row],[CR]]="","",VLOOKUP(Creatures[[#This Row],[CR]],CREXP[#All],2,FALSE))</f>
        <v>18000</v>
      </c>
      <c r="G10" s="1" t="s">
        <v>111</v>
      </c>
      <c r="H10" s="1">
        <v>10</v>
      </c>
      <c r="I10" s="1">
        <f>IFERROR(DexModifier(Creatures[[#This Row],[Dex Score]]),NA())</f>
        <v>0</v>
      </c>
    </row>
    <row r="11" spans="1:9" x14ac:dyDescent="0.3">
      <c r="A11" s="3" t="s">
        <v>1154</v>
      </c>
      <c r="B11" s="1" t="s">
        <v>1146</v>
      </c>
      <c r="C11" s="1">
        <v>19</v>
      </c>
      <c r="D11" s="1" t="s">
        <v>1153</v>
      </c>
      <c r="E11" s="2">
        <v>16</v>
      </c>
      <c r="F11" s="1">
        <f>IF(Creatures[[#This Row],[CR]]="","",VLOOKUP(Creatures[[#This Row],[CR]],CREXP[#All],2,FALSE))</f>
        <v>15000</v>
      </c>
      <c r="G11" s="1" t="s">
        <v>111</v>
      </c>
      <c r="H11" s="1">
        <v>10</v>
      </c>
      <c r="I11" s="1">
        <f>IFERROR(DexModifier(Creatures[[#This Row],[Dex Score]]),NA())</f>
        <v>0</v>
      </c>
    </row>
    <row r="12" spans="1:9" x14ac:dyDescent="0.3">
      <c r="A12" s="3" t="s">
        <v>1155</v>
      </c>
      <c r="B12" s="1" t="s">
        <v>1146</v>
      </c>
      <c r="C12" s="1">
        <v>18</v>
      </c>
      <c r="D12" s="1" t="s">
        <v>1156</v>
      </c>
      <c r="E12" s="2">
        <v>13</v>
      </c>
      <c r="F12" s="1">
        <f>IF(Creatures[[#This Row],[CR]]="","",VLOOKUP(Creatures[[#This Row],[CR]],CREXP[#All],2,FALSE))</f>
        <v>10000</v>
      </c>
      <c r="G12" s="1" t="s">
        <v>111</v>
      </c>
      <c r="H12" s="1">
        <v>10</v>
      </c>
      <c r="I12" s="1">
        <f>IFERROR(DexModifier(Creatures[[#This Row],[Dex Score]]),NA())</f>
        <v>0</v>
      </c>
    </row>
    <row r="13" spans="1:9" x14ac:dyDescent="0.3">
      <c r="A13" s="3" t="s">
        <v>1157</v>
      </c>
      <c r="B13" s="1" t="s">
        <v>1146</v>
      </c>
      <c r="C13" s="1">
        <v>19</v>
      </c>
      <c r="D13" s="1" t="s">
        <v>1158</v>
      </c>
      <c r="E13" s="2">
        <v>15</v>
      </c>
      <c r="F13" s="1">
        <f>IF(Creatures[[#This Row],[CR]]="","",VLOOKUP(Creatures[[#This Row],[CR]],CREXP[#All],2,FALSE))</f>
        <v>13000</v>
      </c>
      <c r="G13" s="1" t="s">
        <v>111</v>
      </c>
      <c r="H13" s="1">
        <v>10</v>
      </c>
      <c r="I13" s="1">
        <f>IFERROR(DexModifier(Creatures[[#This Row],[Dex Score]]),NA())</f>
        <v>0</v>
      </c>
    </row>
    <row r="14" spans="1:9" x14ac:dyDescent="0.3">
      <c r="A14" s="3" t="s">
        <v>1159</v>
      </c>
      <c r="B14" s="1" t="s">
        <v>1146</v>
      </c>
      <c r="C14" s="1">
        <v>18</v>
      </c>
      <c r="D14" s="1" t="s">
        <v>1160</v>
      </c>
      <c r="E14" s="2">
        <v>14</v>
      </c>
      <c r="F14" s="1">
        <f>IF(Creatures[[#This Row],[CR]]="","",VLOOKUP(Creatures[[#This Row],[CR]],CREXP[#All],2,FALSE))</f>
        <v>11500</v>
      </c>
      <c r="G14" s="1" t="s">
        <v>111</v>
      </c>
      <c r="H14" s="1">
        <v>12</v>
      </c>
      <c r="I14" s="1">
        <f>IFERROR(DexModifier(Creatures[[#This Row],[Dex Score]]),NA())</f>
        <v>1</v>
      </c>
    </row>
    <row r="15" spans="1:9" x14ac:dyDescent="0.3">
      <c r="A15" s="3" t="s">
        <v>1161</v>
      </c>
      <c r="B15" s="1" t="s">
        <v>1146</v>
      </c>
      <c r="C15" s="1">
        <v>20</v>
      </c>
      <c r="D15" s="1" t="s">
        <v>1162</v>
      </c>
      <c r="E15" s="4">
        <v>15</v>
      </c>
      <c r="F15" s="1">
        <f>IF(Creatures[[#This Row],[CR]]="","",VLOOKUP(Creatures[[#This Row],[CR]],CREXP[#All],2,FALSE))</f>
        <v>13000</v>
      </c>
      <c r="G15" s="1" t="s">
        <v>1148</v>
      </c>
      <c r="H15" s="1">
        <v>20</v>
      </c>
      <c r="I15" s="1">
        <v>5</v>
      </c>
    </row>
    <row r="16" spans="1:9" x14ac:dyDescent="0.3">
      <c r="A16" s="3" t="s">
        <v>1163</v>
      </c>
      <c r="B16" s="1" t="s">
        <v>1146</v>
      </c>
      <c r="C16" s="1">
        <v>19</v>
      </c>
      <c r="D16" s="1" t="s">
        <v>1164</v>
      </c>
      <c r="E16" s="2">
        <v>17</v>
      </c>
      <c r="F16" s="1">
        <f>IF(Creatures[[#This Row],[CR]]="","",VLOOKUP(Creatures[[#This Row],[CR]],CREXP[#All],2,FALSE))</f>
        <v>18000</v>
      </c>
      <c r="G16" s="1" t="s">
        <v>111</v>
      </c>
      <c r="H16" s="1">
        <v>14</v>
      </c>
      <c r="I16" s="1">
        <f>IFERROR(DexModifier(Creatures[[#This Row],[Dex Score]]),NA())</f>
        <v>2</v>
      </c>
    </row>
    <row r="17" spans="1:9" x14ac:dyDescent="0.3">
      <c r="A17" s="3" t="s">
        <v>1165</v>
      </c>
      <c r="B17" s="1" t="s">
        <v>1146</v>
      </c>
      <c r="C17" s="1">
        <v>19</v>
      </c>
      <c r="D17" s="1" t="s">
        <v>1166</v>
      </c>
      <c r="E17" s="2">
        <v>15</v>
      </c>
      <c r="F17" s="1">
        <f>IF(Creatures[[#This Row],[CR]]="","",VLOOKUP(Creatures[[#This Row],[CR]],CREXP[#All],2,FALSE))</f>
        <v>13000</v>
      </c>
      <c r="G17" s="1" t="s">
        <v>111</v>
      </c>
      <c r="H17" s="1">
        <v>12</v>
      </c>
      <c r="I17" s="1">
        <f>IFERROR(DexModifier(Creatures[[#This Row],[Dex Score]]),NA())</f>
        <v>1</v>
      </c>
    </row>
    <row r="18" spans="1:9" x14ac:dyDescent="0.3">
      <c r="A18" s="3" t="s">
        <v>1167</v>
      </c>
      <c r="B18" s="1" t="s">
        <v>1168</v>
      </c>
      <c r="C18" s="1">
        <v>18</v>
      </c>
      <c r="D18" s="1" t="s">
        <v>1169</v>
      </c>
      <c r="E18" s="2">
        <v>2</v>
      </c>
      <c r="F18" s="1">
        <f>IF(Creatures[[#This Row],[CR]]="","",VLOOKUP(Creatures[[#This Row],[CR]],CREXP[#All],2,FALSE))</f>
        <v>450</v>
      </c>
      <c r="G18" s="1" t="s">
        <v>113</v>
      </c>
      <c r="H18" s="1">
        <v>16</v>
      </c>
      <c r="I18" s="1">
        <f>IFERROR(DexModifier(Creatures[[#This Row],[Dex Score]]),NA())</f>
        <v>3</v>
      </c>
    </row>
    <row r="19" spans="1:9" x14ac:dyDescent="0.3">
      <c r="A19" s="3" t="s">
        <v>1170</v>
      </c>
      <c r="B19" s="1" t="s">
        <v>1171</v>
      </c>
      <c r="C19" s="1">
        <v>14</v>
      </c>
      <c r="D19" s="1" t="s">
        <v>1172</v>
      </c>
      <c r="E19" s="2">
        <v>5</v>
      </c>
      <c r="F19" s="1">
        <f>IF(Creatures[[#This Row],[CR]]="","",VLOOKUP(Creatures[[#This Row],[CR]],CREXP[#All],2,FALSE))</f>
        <v>1800</v>
      </c>
      <c r="G19" s="1" t="s">
        <v>113</v>
      </c>
      <c r="H19" s="1">
        <v>19</v>
      </c>
      <c r="I19" s="1">
        <f>IFERROR(DexModifier(Creatures[[#This Row],[Dex Score]]),NA())</f>
        <v>4</v>
      </c>
    </row>
    <row r="20" spans="1:9" x14ac:dyDescent="0.3">
      <c r="A20" s="3" t="s">
        <v>1173</v>
      </c>
      <c r="B20" s="1" t="s">
        <v>1146</v>
      </c>
      <c r="C20" s="1">
        <v>19</v>
      </c>
      <c r="D20" s="1" t="s">
        <v>1164</v>
      </c>
      <c r="E20" s="2">
        <v>17</v>
      </c>
      <c r="F20" s="1">
        <f>IF(Creatures[[#This Row],[CR]]="","",VLOOKUP(Creatures[[#This Row],[CR]],CREXP[#All],2,FALSE))</f>
        <v>18000</v>
      </c>
      <c r="G20" s="1" t="s">
        <v>111</v>
      </c>
      <c r="H20" s="1">
        <v>10</v>
      </c>
      <c r="I20" s="1">
        <f>IFERROR(DexModifier(Creatures[[#This Row],[Dex Score]]),NA())</f>
        <v>0</v>
      </c>
    </row>
    <row r="21" spans="1:9" x14ac:dyDescent="0.3">
      <c r="A21" s="3" t="s">
        <v>1173</v>
      </c>
      <c r="B21" s="1" t="s">
        <v>1146</v>
      </c>
      <c r="C21" s="1">
        <v>19</v>
      </c>
      <c r="D21" s="1" t="s">
        <v>1164</v>
      </c>
      <c r="E21" s="2">
        <v>17</v>
      </c>
      <c r="F21" s="1">
        <f>IF(Creatures[[#This Row],[CR]]="","",VLOOKUP(Creatures[[#This Row],[CR]],CREXP[#All],2,FALSE))</f>
        <v>18000</v>
      </c>
      <c r="G21" s="1" t="s">
        <v>111</v>
      </c>
      <c r="H21" s="1">
        <v>10</v>
      </c>
      <c r="I21" s="1">
        <f>IFERROR(DexModifier(Creatures[[#This Row],[Dex Score]]),NA())</f>
        <v>0</v>
      </c>
    </row>
    <row r="22" spans="1:9" x14ac:dyDescent="0.3">
      <c r="A22" s="3" t="s">
        <v>1174</v>
      </c>
      <c r="B22" s="1" t="s">
        <v>1146</v>
      </c>
      <c r="C22" s="1">
        <v>20</v>
      </c>
      <c r="D22" s="1" t="s">
        <v>1147</v>
      </c>
      <c r="E22" s="4">
        <v>16</v>
      </c>
      <c r="F22" s="1">
        <f>IF(Creatures[[#This Row],[CR]]="","",VLOOKUP(Creatures[[#This Row],[CR]],CREXP[#All],2,FALSE))</f>
        <v>15000</v>
      </c>
      <c r="G22" s="1" t="s">
        <v>1148</v>
      </c>
      <c r="H22" s="1">
        <v>22</v>
      </c>
      <c r="I22" s="1">
        <v>6</v>
      </c>
    </row>
    <row r="23" spans="1:9" x14ac:dyDescent="0.3">
      <c r="A23" s="3" t="s">
        <v>1175</v>
      </c>
      <c r="B23" s="1" t="s">
        <v>1146</v>
      </c>
      <c r="C23" s="1">
        <v>21</v>
      </c>
      <c r="D23" s="1" t="s">
        <v>1176</v>
      </c>
      <c r="E23" s="4">
        <v>17</v>
      </c>
      <c r="F23" s="1">
        <f>IF(Creatures[[#This Row],[CR]]="","",VLOOKUP(Creatures[[#This Row],[CR]],CREXP[#All],2,FALSE))</f>
        <v>18000</v>
      </c>
      <c r="G23" s="1" t="s">
        <v>1148</v>
      </c>
      <c r="H23" s="1">
        <v>23</v>
      </c>
      <c r="I23" s="1">
        <v>6</v>
      </c>
    </row>
    <row r="24" spans="1:9" x14ac:dyDescent="0.3">
      <c r="A24" s="3" t="s">
        <v>1177</v>
      </c>
      <c r="B24" s="1" t="s">
        <v>1146</v>
      </c>
      <c r="C24" s="1">
        <v>19</v>
      </c>
      <c r="D24" s="1" t="s">
        <v>1178</v>
      </c>
      <c r="E24" s="2">
        <v>16</v>
      </c>
      <c r="F24" s="1">
        <f>IF(Creatures[[#This Row],[CR]]="","",VLOOKUP(Creatures[[#This Row],[CR]],CREXP[#All],2,FALSE))</f>
        <v>15000</v>
      </c>
      <c r="G24" s="1" t="s">
        <v>111</v>
      </c>
      <c r="H24" s="1">
        <v>10</v>
      </c>
      <c r="I24" s="1">
        <f>IFERROR(DexModifier(Creatures[[#This Row],[Dex Score]]),NA())</f>
        <v>0</v>
      </c>
    </row>
    <row r="25" spans="1:9" x14ac:dyDescent="0.3">
      <c r="A25" s="3" t="s">
        <v>1179</v>
      </c>
      <c r="B25" s="1" t="s">
        <v>1146</v>
      </c>
      <c r="C25" s="1">
        <v>19</v>
      </c>
      <c r="D25" s="1" t="s">
        <v>1180</v>
      </c>
      <c r="E25" s="4">
        <v>14</v>
      </c>
      <c r="F25" s="1">
        <f>IF(Creatures[[#This Row],[CR]]="","",VLOOKUP(Creatures[[#This Row],[CR]],CREXP[#All],2,FALSE))</f>
        <v>11500</v>
      </c>
      <c r="G25" s="1" t="s">
        <v>1148</v>
      </c>
      <c r="H25" s="1">
        <v>21</v>
      </c>
      <c r="I25" s="1">
        <v>5</v>
      </c>
    </row>
    <row r="26" spans="1:9" x14ac:dyDescent="0.3">
      <c r="A26" s="3" t="s">
        <v>1181</v>
      </c>
      <c r="B26" s="1" t="s">
        <v>1146</v>
      </c>
      <c r="C26" s="1">
        <v>18</v>
      </c>
      <c r="D26" s="1" t="s">
        <v>1182</v>
      </c>
      <c r="E26" s="2">
        <v>13</v>
      </c>
      <c r="F26" s="1">
        <f>IF(Creatures[[#This Row],[CR]]="","",VLOOKUP(Creatures[[#This Row],[CR]],CREXP[#All],2,FALSE))</f>
        <v>10000</v>
      </c>
      <c r="G26" s="1" t="s">
        <v>111</v>
      </c>
      <c r="H26" s="1">
        <v>10</v>
      </c>
      <c r="I26" s="1">
        <f>IFERROR(DexModifier(Creatures[[#This Row],[Dex Score]]),NA())</f>
        <v>0</v>
      </c>
    </row>
    <row r="27" spans="1:9" x14ac:dyDescent="0.3">
      <c r="A27" s="3" t="s">
        <v>1183</v>
      </c>
      <c r="B27" s="1" t="s">
        <v>1184</v>
      </c>
      <c r="C27" s="1">
        <v>15</v>
      </c>
      <c r="D27" s="1" t="s">
        <v>1185</v>
      </c>
      <c r="E27" s="2">
        <v>5</v>
      </c>
      <c r="F27" s="1">
        <f>IF(Creatures[[#This Row],[CR]]="","",VLOOKUP(Creatures[[#This Row],[CR]],CREXP[#All],2,FALSE))</f>
        <v>1800</v>
      </c>
      <c r="G27" s="1" t="s">
        <v>111</v>
      </c>
      <c r="H27" s="1">
        <v>20</v>
      </c>
      <c r="I27" s="1">
        <f>IFERROR(DexModifier(Creatures[[#This Row],[Dex Score]]),NA())</f>
        <v>5</v>
      </c>
    </row>
    <row r="28" spans="1:9" x14ac:dyDescent="0.3">
      <c r="A28" s="3" t="s">
        <v>1186</v>
      </c>
      <c r="B28" s="1" t="s">
        <v>1187</v>
      </c>
      <c r="C28" s="1">
        <v>18</v>
      </c>
      <c r="D28" s="1" t="s">
        <v>1188</v>
      </c>
      <c r="E28" s="2">
        <v>7</v>
      </c>
      <c r="F28" s="1">
        <f>IF(Creatures[[#This Row],[CR]]="","",VLOOKUP(Creatures[[#This Row],[CR]],CREXP[#All],2,FALSE))</f>
        <v>2900</v>
      </c>
      <c r="G28" s="1" t="s">
        <v>113</v>
      </c>
      <c r="H28" s="1">
        <v>14</v>
      </c>
      <c r="I28" s="1">
        <f>IFERROR(DexModifier(Creatures[[#This Row],[Dex Score]]),NA())</f>
        <v>2</v>
      </c>
    </row>
    <row r="29" spans="1:9" x14ac:dyDescent="0.3">
      <c r="A29" s="3" t="s">
        <v>1189</v>
      </c>
      <c r="B29" s="1" t="s">
        <v>1190</v>
      </c>
      <c r="C29" s="1">
        <v>13</v>
      </c>
      <c r="D29" s="1">
        <v>30</v>
      </c>
      <c r="E29" s="2" t="s">
        <v>25</v>
      </c>
      <c r="F29" s="1">
        <f>IF(Creatures[[#This Row],[CR]]="","",VLOOKUP(Creatures[[#This Row],[CR]],CREXP[#All],2,FALSE))</f>
        <v>50</v>
      </c>
      <c r="G29" s="1" t="s">
        <v>132</v>
      </c>
      <c r="H29" s="1">
        <v>13</v>
      </c>
      <c r="I29" s="1">
        <f>IFERROR(DexModifier(Creatures[[#This Row],[Dex Score]]),NA())</f>
        <v>1</v>
      </c>
    </row>
    <row r="30" spans="1:9" x14ac:dyDescent="0.3">
      <c r="A30" s="3" t="s">
        <v>1191</v>
      </c>
      <c r="B30" s="1" t="s">
        <v>1168</v>
      </c>
      <c r="C30" s="1">
        <v>14</v>
      </c>
      <c r="D30" s="1">
        <v>49</v>
      </c>
      <c r="E30" s="2">
        <v>1</v>
      </c>
      <c r="F30" s="1">
        <f>IF(Creatures[[#This Row],[CR]]="","",VLOOKUP(Creatures[[#This Row],[CR]],CREXP[#All],2,FALSE))</f>
        <v>200</v>
      </c>
      <c r="G30" s="1" t="s">
        <v>132</v>
      </c>
      <c r="H30" s="1">
        <v>8</v>
      </c>
      <c r="I30" s="1">
        <f>IFERROR(DexModifier(Creatures[[#This Row],[Dex Score]]),NA())</f>
        <v>-1</v>
      </c>
    </row>
    <row r="31" spans="1:9" x14ac:dyDescent="0.3">
      <c r="A31" s="3" t="s">
        <v>1192</v>
      </c>
      <c r="B31" s="1" t="s">
        <v>1193</v>
      </c>
      <c r="C31" s="1">
        <v>15</v>
      </c>
      <c r="D31" s="1" t="s">
        <v>1194</v>
      </c>
      <c r="E31" s="2">
        <v>10</v>
      </c>
      <c r="F31" s="1">
        <f>IF(Creatures[[#This Row],[CR]]="","",VLOOKUP(Creatures[[#This Row],[CR]],CREXP[#All],2,FALSE))</f>
        <v>5900</v>
      </c>
      <c r="G31" s="1" t="s">
        <v>134</v>
      </c>
      <c r="H31" s="1">
        <v>12</v>
      </c>
      <c r="I31" s="1">
        <f>IFERROR(DexModifier(Creatures[[#This Row],[Dex Score]]),NA())</f>
        <v>1</v>
      </c>
    </row>
    <row r="32" spans="1:9" x14ac:dyDescent="0.3">
      <c r="A32" s="3" t="s">
        <v>1195</v>
      </c>
      <c r="B32" s="1" t="s">
        <v>1140</v>
      </c>
      <c r="C32" s="1">
        <v>17</v>
      </c>
      <c r="D32" s="1" t="s">
        <v>1196</v>
      </c>
      <c r="E32" s="2">
        <v>11</v>
      </c>
      <c r="F32" s="1">
        <f>IF(Creatures[[#This Row],[CR]]="","",VLOOKUP(Creatures[[#This Row],[CR]],CREXP[#All],2,FALSE))</f>
        <v>7200</v>
      </c>
      <c r="G32" s="1" t="s">
        <v>113</v>
      </c>
      <c r="H32" s="1">
        <v>19</v>
      </c>
      <c r="I32" s="1">
        <f>IFERROR(DexModifier(Creatures[[#This Row],[Dex Score]]),NA())</f>
        <v>4</v>
      </c>
    </row>
    <row r="33" spans="1:9" x14ac:dyDescent="0.3">
      <c r="A33" s="3" t="s">
        <v>1197</v>
      </c>
      <c r="B33" s="1" t="s">
        <v>1198</v>
      </c>
      <c r="C33" s="1">
        <v>13</v>
      </c>
      <c r="D33" s="1" t="s">
        <v>1199</v>
      </c>
      <c r="E33" s="2">
        <v>5</v>
      </c>
      <c r="F33" s="1">
        <f>IF(Creatures[[#This Row],[CR]]="","",VLOOKUP(Creatures[[#This Row],[CR]],CREXP[#All],2,FALSE))</f>
        <v>1800</v>
      </c>
      <c r="G33" s="1" t="s">
        <v>1148</v>
      </c>
      <c r="H33" s="1">
        <v>16</v>
      </c>
      <c r="I33" s="1">
        <f>IFERROR(DexModifier(Creatures[[#This Row],[Dex Score]]),NA())</f>
        <v>3</v>
      </c>
    </row>
    <row r="34" spans="1:9" x14ac:dyDescent="0.3">
      <c r="A34" s="3" t="s">
        <v>1200</v>
      </c>
      <c r="B34" s="1" t="s">
        <v>1193</v>
      </c>
      <c r="C34" s="1">
        <v>13</v>
      </c>
      <c r="D34" s="1" t="s">
        <v>1201</v>
      </c>
      <c r="E34" s="2">
        <v>5</v>
      </c>
      <c r="F34" s="1">
        <f>IF(Creatures[[#This Row],[CR]]="","",VLOOKUP(Creatures[[#This Row],[CR]],CREXP[#All],2,FALSE))</f>
        <v>1800</v>
      </c>
      <c r="G34" s="1" t="s">
        <v>113</v>
      </c>
      <c r="H34" s="1">
        <v>17</v>
      </c>
      <c r="I34" s="1">
        <f>IFERROR(DexModifier(Creatures[[#This Row],[Dex Score]]),NA())</f>
        <v>3</v>
      </c>
    </row>
    <row r="35" spans="1:9" x14ac:dyDescent="0.3">
      <c r="A35" s="3" t="s">
        <v>1202</v>
      </c>
      <c r="B35" s="1" t="s">
        <v>1203</v>
      </c>
      <c r="C35" s="1">
        <v>13</v>
      </c>
      <c r="D35" s="1" t="s">
        <v>1204</v>
      </c>
      <c r="E35" s="2">
        <v>2</v>
      </c>
      <c r="F35" s="1">
        <f>IF(Creatures[[#This Row],[CR]]="","",VLOOKUP(Creatures[[#This Row],[CR]],CREXP[#All],2,FALSE))</f>
        <v>450</v>
      </c>
      <c r="G35" s="1" t="s">
        <v>111</v>
      </c>
      <c r="H35" s="1">
        <v>13</v>
      </c>
      <c r="I35" s="1">
        <f>IFERROR(DexModifier(Creatures[[#This Row],[Dex Score]]),NA())</f>
        <v>1</v>
      </c>
    </row>
    <row r="36" spans="1:9" x14ac:dyDescent="0.3">
      <c r="A36" s="3" t="s">
        <v>1205</v>
      </c>
      <c r="B36" s="1" t="s">
        <v>430</v>
      </c>
      <c r="C36" s="1">
        <v>13</v>
      </c>
      <c r="D36" s="1">
        <v>3</v>
      </c>
      <c r="E36" s="2">
        <v>0</v>
      </c>
      <c r="F36" s="1">
        <f>IF(Creatures[[#This Row],[CR]]="","",VLOOKUP(Creatures[[#This Row],[CR]],CREXP[#All],2,FALSE))</f>
        <v>10</v>
      </c>
      <c r="G36" s="1" t="s">
        <v>132</v>
      </c>
      <c r="H36" s="1">
        <v>16</v>
      </c>
      <c r="I36" s="1">
        <f>IFERROR(DexModifier(Creatures[[#This Row],[Dex Score]]),NA())</f>
        <v>3</v>
      </c>
    </row>
    <row r="37" spans="1:9" x14ac:dyDescent="0.3">
      <c r="A37" s="3" t="s">
        <v>1206</v>
      </c>
      <c r="B37" s="1" t="s">
        <v>1207</v>
      </c>
      <c r="C37" s="1">
        <v>13</v>
      </c>
      <c r="D37" s="1">
        <v>22</v>
      </c>
      <c r="E37" s="2" t="s">
        <v>26</v>
      </c>
      <c r="F37" s="1">
        <f>IF(Creatures[[#This Row],[CR]]="","",VLOOKUP(Creatures[[#This Row],[CR]],CREXP[#All],2,FALSE))</f>
        <v>100</v>
      </c>
      <c r="G37" s="1" t="s">
        <v>103</v>
      </c>
      <c r="H37" s="1">
        <v>15</v>
      </c>
      <c r="I37" s="1">
        <f>IFERROR(DexModifier(Creatures[[#This Row],[Dex Score]]),NA())</f>
        <v>2</v>
      </c>
    </row>
    <row r="38" spans="1:9" x14ac:dyDescent="0.3">
      <c r="A38" s="3" t="s">
        <v>1208</v>
      </c>
      <c r="B38" s="1" t="s">
        <v>1207</v>
      </c>
      <c r="C38" s="1">
        <v>17</v>
      </c>
      <c r="D38" s="1" t="s">
        <v>1209</v>
      </c>
      <c r="E38" s="4">
        <v>3</v>
      </c>
      <c r="F38" s="1">
        <f>IF(Creatures[[#This Row],[CR]]="","",VLOOKUP(Creatures[[#This Row],[CR]],CREXP[#All],2,FALSE))</f>
        <v>700</v>
      </c>
      <c r="G38" s="1" t="s">
        <v>1148</v>
      </c>
      <c r="H38" s="1">
        <v>14</v>
      </c>
      <c r="I38" s="1">
        <v>2</v>
      </c>
    </row>
    <row r="39" spans="1:9" x14ac:dyDescent="0.3">
      <c r="A39" s="3" t="s">
        <v>1210</v>
      </c>
      <c r="B39" s="1" t="s">
        <v>1211</v>
      </c>
      <c r="C39" s="1">
        <v>21</v>
      </c>
      <c r="D39" s="1" t="s">
        <v>1212</v>
      </c>
      <c r="E39" s="2">
        <v>18</v>
      </c>
      <c r="F39" s="1">
        <f>IF(Creatures[[#This Row],[CR]]="","",VLOOKUP(Creatures[[#This Row],[CR]],CREXP[#All],2,FALSE))</f>
        <v>20000</v>
      </c>
      <c r="G39" s="1" t="s">
        <v>113</v>
      </c>
      <c r="H39" s="1">
        <v>13</v>
      </c>
      <c r="I39" s="1">
        <f>IFERROR(DexModifier(Creatures[[#This Row],[Dex Score]]),NA())</f>
        <v>1</v>
      </c>
    </row>
    <row r="40" spans="1:9" x14ac:dyDescent="0.3">
      <c r="A40" s="3" t="s">
        <v>1213</v>
      </c>
      <c r="B40" s="1" t="s">
        <v>1214</v>
      </c>
      <c r="C40" s="1">
        <v>13</v>
      </c>
      <c r="D40" s="1" t="s">
        <v>1215</v>
      </c>
      <c r="E40" s="4" t="s">
        <v>25</v>
      </c>
      <c r="F40" s="1">
        <f>IF(Creatures[[#This Row],[CR]]="","",VLOOKUP(Creatures[[#This Row],[CR]],CREXP[#All],2,FALSE))</f>
        <v>50</v>
      </c>
      <c r="G40" s="1" t="s">
        <v>99</v>
      </c>
      <c r="H40" s="1">
        <v>13</v>
      </c>
      <c r="I40" s="1">
        <f>IFERROR(DexModifier(Creatures[[#This Row],[Dex Score]]),NA())</f>
        <v>1</v>
      </c>
    </row>
    <row r="41" spans="1:9" x14ac:dyDescent="0.3">
      <c r="A41" s="3" t="s">
        <v>1216</v>
      </c>
      <c r="B41" s="1" t="s">
        <v>1217</v>
      </c>
      <c r="C41" s="1">
        <v>22</v>
      </c>
      <c r="D41" s="1" t="s">
        <v>1218</v>
      </c>
      <c r="E41" s="4">
        <v>22</v>
      </c>
      <c r="F41" s="1">
        <f>IF(Creatures[[#This Row],[CR]]="","",VLOOKUP(Creatures[[#This Row],[CR]],CREXP[#All],2,FALSE))</f>
        <v>41000</v>
      </c>
      <c r="G41" s="1" t="s">
        <v>1148</v>
      </c>
      <c r="H41" s="1">
        <v>25</v>
      </c>
      <c r="I41" s="1">
        <v>7</v>
      </c>
    </row>
    <row r="42" spans="1:9" x14ac:dyDescent="0.3">
      <c r="A42" s="3" t="s">
        <v>1219</v>
      </c>
      <c r="B42" s="1" t="s">
        <v>1217</v>
      </c>
      <c r="C42" s="1">
        <v>22</v>
      </c>
      <c r="D42" s="1" t="s">
        <v>1220</v>
      </c>
      <c r="E42" s="2">
        <v>21</v>
      </c>
      <c r="F42" s="1">
        <f>IF(Creatures[[#This Row],[CR]]="","",VLOOKUP(Creatures[[#This Row],[CR]],CREXP[#All],2,FALSE))</f>
        <v>33000</v>
      </c>
      <c r="G42" s="1" t="s">
        <v>111</v>
      </c>
      <c r="H42" s="1">
        <v>14</v>
      </c>
      <c r="I42" s="1">
        <f>IFERROR(DexModifier(Creatures[[#This Row],[Dex Score]]),NA())</f>
        <v>2</v>
      </c>
    </row>
    <row r="43" spans="1:9" x14ac:dyDescent="0.3">
      <c r="A43" s="3" t="s">
        <v>1221</v>
      </c>
      <c r="B43" s="1" t="s">
        <v>1217</v>
      </c>
      <c r="C43" s="1">
        <v>22</v>
      </c>
      <c r="D43" s="1" t="s">
        <v>1222</v>
      </c>
      <c r="E43" s="2">
        <v>23</v>
      </c>
      <c r="F43" s="1">
        <f>IF(Creatures[[#This Row],[CR]]="","",VLOOKUP(Creatures[[#This Row],[CR]],CREXP[#All],2,FALSE))</f>
        <v>50000</v>
      </c>
      <c r="G43" s="1" t="s">
        <v>111</v>
      </c>
      <c r="H43" s="1">
        <v>10</v>
      </c>
      <c r="I43" s="1">
        <f>IFERROR(DexModifier(Creatures[[#This Row],[Dex Score]]),NA())</f>
        <v>0</v>
      </c>
    </row>
    <row r="44" spans="1:9" x14ac:dyDescent="0.3">
      <c r="A44" s="3" t="s">
        <v>1223</v>
      </c>
      <c r="B44" s="1" t="s">
        <v>1217</v>
      </c>
      <c r="C44" s="1">
        <v>20</v>
      </c>
      <c r="D44" s="1" t="s">
        <v>1224</v>
      </c>
      <c r="E44" s="2">
        <v>20</v>
      </c>
      <c r="F44" s="1">
        <f>IF(Creatures[[#This Row],[CR]]="","",VLOOKUP(Creatures[[#This Row],[CR]],CREXP[#All],2,FALSE))</f>
        <v>25000</v>
      </c>
      <c r="G44" s="1" t="s">
        <v>111</v>
      </c>
      <c r="H44" s="1">
        <v>10</v>
      </c>
      <c r="I44" s="1">
        <f>IFERROR(DexModifier(Creatures[[#This Row],[Dex Score]]),NA())</f>
        <v>0</v>
      </c>
    </row>
    <row r="45" spans="1:9" x14ac:dyDescent="0.3">
      <c r="A45" s="3" t="s">
        <v>1225</v>
      </c>
      <c r="B45" s="1" t="s">
        <v>1217</v>
      </c>
      <c r="C45" s="1">
        <v>22</v>
      </c>
      <c r="D45" s="1" t="s">
        <v>1226</v>
      </c>
      <c r="E45" s="2">
        <v>22</v>
      </c>
      <c r="F45" s="1">
        <f>IF(Creatures[[#This Row],[CR]]="","",VLOOKUP(Creatures[[#This Row],[CR]],CREXP[#All],2,FALSE))</f>
        <v>41000</v>
      </c>
      <c r="G45" s="1" t="s">
        <v>111</v>
      </c>
      <c r="H45" s="1">
        <v>10</v>
      </c>
      <c r="I45" s="1">
        <f>IFERROR(DexModifier(Creatures[[#This Row],[Dex Score]]),NA())</f>
        <v>0</v>
      </c>
    </row>
    <row r="46" spans="1:9" x14ac:dyDescent="0.3">
      <c r="A46" s="3" t="s">
        <v>1227</v>
      </c>
      <c r="B46" s="1" t="s">
        <v>1217</v>
      </c>
      <c r="C46" s="1">
        <v>21</v>
      </c>
      <c r="D46" s="1" t="s">
        <v>1228</v>
      </c>
      <c r="E46" s="2">
        <v>21</v>
      </c>
      <c r="F46" s="1">
        <f>IF(Creatures[[#This Row],[CR]]="","",VLOOKUP(Creatures[[#This Row],[CR]],CREXP[#All],2,FALSE))</f>
        <v>33000</v>
      </c>
      <c r="G46" s="1" t="s">
        <v>111</v>
      </c>
      <c r="H46" s="1">
        <v>12</v>
      </c>
      <c r="I46" s="1">
        <f>IFERROR(DexModifier(Creatures[[#This Row],[Dex Score]]),NA())</f>
        <v>1</v>
      </c>
    </row>
    <row r="47" spans="1:9" x14ac:dyDescent="0.3">
      <c r="A47" s="3" t="s">
        <v>1229</v>
      </c>
      <c r="B47" s="1" t="s">
        <v>1217</v>
      </c>
      <c r="C47" s="1">
        <v>22</v>
      </c>
      <c r="D47" s="1" t="s">
        <v>1230</v>
      </c>
      <c r="E47" s="4">
        <v>21</v>
      </c>
      <c r="F47" s="1">
        <f>IF(Creatures[[#This Row],[CR]]="","",VLOOKUP(Creatures[[#This Row],[CR]],CREXP[#All],2,FALSE))</f>
        <v>33000</v>
      </c>
      <c r="G47" s="1" t="s">
        <v>1148</v>
      </c>
      <c r="H47" s="1">
        <v>24</v>
      </c>
      <c r="I47" s="1">
        <v>7</v>
      </c>
    </row>
    <row r="48" spans="1:9" x14ac:dyDescent="0.3">
      <c r="A48" s="3" t="s">
        <v>1231</v>
      </c>
      <c r="B48" s="1" t="s">
        <v>1217</v>
      </c>
      <c r="C48" s="1">
        <v>22</v>
      </c>
      <c r="D48" s="1" t="s">
        <v>1232</v>
      </c>
      <c r="E48" s="2">
        <v>24</v>
      </c>
      <c r="F48" s="1">
        <f>IF(Creatures[[#This Row],[CR]]="","",VLOOKUP(Creatures[[#This Row],[CR]],CREXP[#All],2,FALSE))</f>
        <v>62000</v>
      </c>
      <c r="G48" s="1" t="s">
        <v>111</v>
      </c>
      <c r="H48" s="1">
        <v>14</v>
      </c>
      <c r="I48" s="1">
        <f>IFERROR(DexModifier(Creatures[[#This Row],[Dex Score]]),NA())</f>
        <v>2</v>
      </c>
    </row>
    <row r="49" spans="1:9" x14ac:dyDescent="0.3">
      <c r="A49" s="3" t="s">
        <v>1233</v>
      </c>
      <c r="B49" s="1" t="s">
        <v>1217</v>
      </c>
      <c r="C49" s="1">
        <v>21</v>
      </c>
      <c r="D49" s="1" t="s">
        <v>1234</v>
      </c>
      <c r="E49" s="2">
        <v>22</v>
      </c>
      <c r="F49" s="1">
        <f>IF(Creatures[[#This Row],[CR]]="","",VLOOKUP(Creatures[[#This Row],[CR]],CREXP[#All],2,FALSE))</f>
        <v>41000</v>
      </c>
      <c r="G49" s="1" t="s">
        <v>111</v>
      </c>
      <c r="H49" s="1">
        <v>12</v>
      </c>
      <c r="I49" s="1">
        <f>IFERROR(DexModifier(Creatures[[#This Row],[Dex Score]]),NA())</f>
        <v>1</v>
      </c>
    </row>
    <row r="50" spans="1:9" x14ac:dyDescent="0.3">
      <c r="A50" s="3" t="s">
        <v>1235</v>
      </c>
      <c r="B50" s="1" t="s">
        <v>1217</v>
      </c>
      <c r="C50" s="1">
        <v>22</v>
      </c>
      <c r="D50" s="1" t="s">
        <v>1232</v>
      </c>
      <c r="E50" s="2">
        <v>24</v>
      </c>
      <c r="F50" s="1">
        <f>IF(Creatures[[#This Row],[CR]]="","",VLOOKUP(Creatures[[#This Row],[CR]],CREXP[#All],2,FALSE))</f>
        <v>62000</v>
      </c>
      <c r="G50" s="1" t="s">
        <v>111</v>
      </c>
      <c r="H50" s="1">
        <v>10</v>
      </c>
      <c r="I50" s="1">
        <f>IFERROR(DexModifier(Creatures[[#This Row],[Dex Score]]),NA())</f>
        <v>0</v>
      </c>
    </row>
    <row r="51" spans="1:9" x14ac:dyDescent="0.3">
      <c r="A51" s="3" t="s">
        <v>1236</v>
      </c>
      <c r="B51" s="1" t="s">
        <v>1217</v>
      </c>
      <c r="C51" s="1">
        <v>23</v>
      </c>
      <c r="D51" s="1" t="s">
        <v>1237</v>
      </c>
      <c r="E51" s="4">
        <v>23</v>
      </c>
      <c r="F51" s="1">
        <f>IF(Creatures[[#This Row],[CR]]="","",VLOOKUP(Creatures[[#This Row],[CR]],CREXP[#All],2,FALSE))</f>
        <v>50000</v>
      </c>
      <c r="G51" s="1" t="s">
        <v>1148</v>
      </c>
      <c r="H51" s="1">
        <v>26</v>
      </c>
      <c r="I51" s="1">
        <v>8</v>
      </c>
    </row>
    <row r="52" spans="1:9" x14ac:dyDescent="0.3">
      <c r="A52" s="3" t="s">
        <v>1238</v>
      </c>
      <c r="B52" s="1" t="s">
        <v>1217</v>
      </c>
      <c r="C52" s="1">
        <v>23</v>
      </c>
      <c r="D52" s="1" t="s">
        <v>1239</v>
      </c>
      <c r="E52" s="4">
        <v>24</v>
      </c>
      <c r="F52" s="1">
        <f>IF(Creatures[[#This Row],[CR]]="","",VLOOKUP(Creatures[[#This Row],[CR]],CREXP[#All],2,FALSE))</f>
        <v>62000</v>
      </c>
      <c r="G52" s="1" t="s">
        <v>1148</v>
      </c>
      <c r="H52" s="1">
        <v>27</v>
      </c>
      <c r="I52" s="1">
        <v>8</v>
      </c>
    </row>
    <row r="53" spans="1:9" x14ac:dyDescent="0.3">
      <c r="A53" s="3" t="s">
        <v>1240</v>
      </c>
      <c r="B53" s="1" t="s">
        <v>1217</v>
      </c>
      <c r="C53" s="1">
        <v>22</v>
      </c>
      <c r="D53" s="1" t="s">
        <v>1241</v>
      </c>
      <c r="E53" s="2">
        <v>23</v>
      </c>
      <c r="F53" s="1">
        <f>IF(Creatures[[#This Row],[CR]]="","",VLOOKUP(Creatures[[#This Row],[CR]],CREXP[#All],2,FALSE))</f>
        <v>50000</v>
      </c>
      <c r="G53" s="1" t="s">
        <v>111</v>
      </c>
      <c r="H53" s="1">
        <v>10</v>
      </c>
      <c r="I53" s="1">
        <f>IFERROR(DexModifier(Creatures[[#This Row],[Dex Score]]),NA())</f>
        <v>0</v>
      </c>
    </row>
    <row r="54" spans="1:9" x14ac:dyDescent="0.3">
      <c r="A54" s="3" t="s">
        <v>1242</v>
      </c>
      <c r="B54" s="1" t="s">
        <v>1217</v>
      </c>
      <c r="C54" s="1">
        <v>22</v>
      </c>
      <c r="D54" s="1" t="s">
        <v>1243</v>
      </c>
      <c r="E54" s="4">
        <v>20</v>
      </c>
      <c r="F54" s="1">
        <f>IF(Creatures[[#This Row],[CR]]="","",VLOOKUP(Creatures[[#This Row],[CR]],CREXP[#All],2,FALSE))</f>
        <v>25000</v>
      </c>
      <c r="G54" s="1" t="s">
        <v>1148</v>
      </c>
      <c r="H54" s="1">
        <v>24</v>
      </c>
      <c r="I54" s="1">
        <v>7</v>
      </c>
    </row>
    <row r="55" spans="1:9" x14ac:dyDescent="0.3">
      <c r="A55" s="3" t="s">
        <v>1244</v>
      </c>
      <c r="B55" s="1" t="s">
        <v>1217</v>
      </c>
      <c r="C55" s="1">
        <v>20</v>
      </c>
      <c r="D55" s="1" t="s">
        <v>1245</v>
      </c>
      <c r="E55" s="2">
        <v>20</v>
      </c>
      <c r="F55" s="1">
        <f>IF(Creatures[[#This Row],[CR]]="","",VLOOKUP(Creatures[[#This Row],[CR]],CREXP[#All],2,FALSE))</f>
        <v>25000</v>
      </c>
      <c r="G55" s="1" t="s">
        <v>111</v>
      </c>
      <c r="H55" s="1">
        <v>10</v>
      </c>
      <c r="I55" s="1">
        <f>IFERROR(DexModifier(Creatures[[#This Row],[Dex Score]]),NA())</f>
        <v>0</v>
      </c>
    </row>
    <row r="56" spans="1:9" x14ac:dyDescent="0.3">
      <c r="A56" s="3" t="s">
        <v>1246</v>
      </c>
      <c r="B56" s="1" t="s">
        <v>1247</v>
      </c>
      <c r="C56" s="1">
        <v>17</v>
      </c>
      <c r="D56" s="1" t="s">
        <v>1248</v>
      </c>
      <c r="E56" s="2">
        <v>17</v>
      </c>
      <c r="F56" s="1">
        <f>IF(Creatures[[#This Row],[CR]]="","",VLOOKUP(Creatures[[#This Row],[CR]],CREXP[#All],2,FALSE))</f>
        <v>18000</v>
      </c>
      <c r="G56" s="1" t="s">
        <v>111</v>
      </c>
      <c r="H56" s="1">
        <v>10</v>
      </c>
      <c r="I56" s="1">
        <f>IFERROR(DexModifier(Creatures[[#This Row],[Dex Score]]),NA())</f>
        <v>0</v>
      </c>
    </row>
    <row r="57" spans="1:9" x14ac:dyDescent="0.3">
      <c r="A57" s="3" t="s">
        <v>1249</v>
      </c>
      <c r="B57" s="1" t="s">
        <v>1250</v>
      </c>
      <c r="C57" s="1">
        <v>18</v>
      </c>
      <c r="D57" s="1" t="s">
        <v>1251</v>
      </c>
      <c r="E57" s="2">
        <v>1</v>
      </c>
      <c r="F57" s="1">
        <f>IF(Creatures[[#This Row],[CR]]="","",VLOOKUP(Creatures[[#This Row],[CR]],CREXP[#All],2,FALSE))</f>
        <v>200</v>
      </c>
      <c r="G57" s="1" t="s">
        <v>111</v>
      </c>
      <c r="H57" s="1">
        <v>11</v>
      </c>
      <c r="I57" s="1">
        <f>IFERROR(DexModifier(Creatures[[#This Row],[Dex Score]]),NA())</f>
        <v>0</v>
      </c>
    </row>
    <row r="58" spans="1:9" x14ac:dyDescent="0.3">
      <c r="A58" s="3" t="s">
        <v>1252</v>
      </c>
      <c r="B58" s="1" t="s">
        <v>1253</v>
      </c>
      <c r="C58" s="1">
        <v>15</v>
      </c>
      <c r="D58" s="1">
        <v>39</v>
      </c>
      <c r="E58" s="2">
        <v>2</v>
      </c>
      <c r="F58" s="1">
        <f>IF(Creatures[[#This Row],[CR]]="","",VLOOKUP(Creatures[[#This Row],[CR]],CREXP[#All],2,FALSE))</f>
        <v>450</v>
      </c>
      <c r="G58" s="1" t="s">
        <v>128</v>
      </c>
      <c r="H58" s="1">
        <v>8</v>
      </c>
      <c r="I58" s="1">
        <f>IFERROR(DexModifier(Creatures[[#This Row],[Dex Score]]),NA())</f>
        <v>-1</v>
      </c>
    </row>
    <row r="59" spans="1:9" x14ac:dyDescent="0.3">
      <c r="A59" s="3" t="s">
        <v>1254</v>
      </c>
      <c r="B59" s="1" t="s">
        <v>1247</v>
      </c>
      <c r="C59" s="1">
        <v>14</v>
      </c>
      <c r="D59" s="1" t="s">
        <v>1255</v>
      </c>
      <c r="E59" s="2">
        <v>2</v>
      </c>
      <c r="F59" s="1">
        <f>IF(Creatures[[#This Row],[CR]]="","",VLOOKUP(Creatures[[#This Row],[CR]],CREXP[#All],2,FALSE))</f>
        <v>450</v>
      </c>
      <c r="G59" s="1" t="s">
        <v>111</v>
      </c>
      <c r="H59" s="1">
        <v>11</v>
      </c>
      <c r="I59" s="1">
        <f>IFERROR(DexModifier(Creatures[[#This Row],[Dex Score]]),NA())</f>
        <v>0</v>
      </c>
    </row>
    <row r="60" spans="1:9" x14ac:dyDescent="0.3">
      <c r="A60" s="3" t="s">
        <v>1256</v>
      </c>
      <c r="B60" s="1" t="s">
        <v>1257</v>
      </c>
      <c r="C60" s="1">
        <v>15</v>
      </c>
      <c r="D60" s="1" t="s">
        <v>1258</v>
      </c>
      <c r="E60" s="2">
        <v>3</v>
      </c>
      <c r="F60" s="1">
        <f>IF(Creatures[[#This Row],[CR]]="","",VLOOKUP(Creatures[[#This Row],[CR]],CREXP[#All],2,FALSE))</f>
        <v>700</v>
      </c>
      <c r="G60" s="1" t="s">
        <v>111</v>
      </c>
      <c r="H60" s="1">
        <v>11</v>
      </c>
      <c r="I60" s="1">
        <f>IFERROR(DexModifier(Creatures[[#This Row],[Dex Score]]),NA())</f>
        <v>0</v>
      </c>
    </row>
    <row r="61" spans="1:9" x14ac:dyDescent="0.3">
      <c r="A61" s="3" t="s">
        <v>1259</v>
      </c>
      <c r="B61" s="1" t="s">
        <v>1260</v>
      </c>
      <c r="C61" s="1">
        <v>17</v>
      </c>
      <c r="D61" s="1" t="s">
        <v>1261</v>
      </c>
      <c r="E61" s="2">
        <v>6</v>
      </c>
      <c r="F61" s="1">
        <f>IF(Creatures[[#This Row],[CR]]="","",VLOOKUP(Creatures[[#This Row],[CR]],CREXP[#All],2,FALSE))</f>
        <v>2300</v>
      </c>
      <c r="G61" s="1" t="s">
        <v>134</v>
      </c>
      <c r="H61" s="1">
        <v>12</v>
      </c>
      <c r="I61" s="1">
        <f>IFERROR(DexModifier(Creatures[[#This Row],[Dex Score]]),NA())</f>
        <v>1</v>
      </c>
    </row>
    <row r="62" spans="1:9" x14ac:dyDescent="0.3">
      <c r="A62" s="3" t="s">
        <v>1262</v>
      </c>
      <c r="B62" s="1" t="s">
        <v>1263</v>
      </c>
      <c r="C62" s="1">
        <v>12</v>
      </c>
      <c r="D62" s="1" t="s">
        <v>1264</v>
      </c>
      <c r="E62" s="4" t="s">
        <v>26</v>
      </c>
      <c r="F62" s="1">
        <f>IF(Creatures[[#This Row],[CR]]="","",VLOOKUP(Creatures[[#This Row],[CR]],CREXP[#All],2,FALSE))</f>
        <v>100</v>
      </c>
      <c r="G62" s="1" t="s">
        <v>111</v>
      </c>
      <c r="H62" s="1">
        <v>14</v>
      </c>
      <c r="I62" s="1">
        <f>IFERROR(DexModifier(Creatures[[#This Row],[Dex Score]]),NA())</f>
        <v>2</v>
      </c>
    </row>
    <row r="63" spans="1:9" x14ac:dyDescent="0.3">
      <c r="A63" s="3" t="s">
        <v>1265</v>
      </c>
      <c r="B63" s="1" t="s">
        <v>1266</v>
      </c>
      <c r="C63" s="1">
        <v>17</v>
      </c>
      <c r="D63" s="1" t="s">
        <v>1267</v>
      </c>
      <c r="E63" s="2">
        <v>12</v>
      </c>
      <c r="F63" s="1">
        <f>IF(Creatures[[#This Row],[CR]]="","",VLOOKUP(Creatures[[#This Row],[CR]],CREXP[#All],2,FALSE))</f>
        <v>8400</v>
      </c>
      <c r="G63" s="1" t="s">
        <v>111</v>
      </c>
      <c r="H63" s="1">
        <v>12</v>
      </c>
      <c r="I63" s="1">
        <f>IFERROR(DexModifier(Creatures[[#This Row],[Dex Score]]),NA())</f>
        <v>1</v>
      </c>
    </row>
    <row r="64" spans="1:9" ht="28.8" x14ac:dyDescent="0.3">
      <c r="A64" s="3" t="s">
        <v>1268</v>
      </c>
      <c r="B64" s="1" t="s">
        <v>1143</v>
      </c>
      <c r="C64" s="1" t="s">
        <v>1269</v>
      </c>
      <c r="D64" s="1" t="s">
        <v>1270</v>
      </c>
      <c r="E64" s="2">
        <v>12</v>
      </c>
      <c r="F64" s="1">
        <f>IF(Creatures[[#This Row],[CR]]="","",VLOOKUP(Creatures[[#This Row],[CR]],CREXP[#All],2,FALSE))</f>
        <v>8400</v>
      </c>
      <c r="G64" s="1" t="s">
        <v>111</v>
      </c>
      <c r="H64" s="1">
        <v>14</v>
      </c>
      <c r="I64" s="1">
        <f>IFERROR(DexModifier(Creatures[[#This Row],[Dex Score]]),NA())</f>
        <v>2</v>
      </c>
    </row>
    <row r="65" spans="1:9" x14ac:dyDescent="0.3">
      <c r="A65" s="3" t="s">
        <v>1271</v>
      </c>
      <c r="B65" s="1" t="s">
        <v>1272</v>
      </c>
      <c r="C65" s="1">
        <v>18</v>
      </c>
      <c r="D65" s="1" t="s">
        <v>1273</v>
      </c>
      <c r="E65" s="2">
        <v>14</v>
      </c>
      <c r="F65" s="1">
        <f>IF(Creatures[[#This Row],[CR]]="","",VLOOKUP(Creatures[[#This Row],[CR]],CREXP[#All],2,FALSE))</f>
        <v>11500</v>
      </c>
      <c r="G65" s="1" t="s">
        <v>99</v>
      </c>
      <c r="H65" s="1">
        <v>15</v>
      </c>
      <c r="I65" s="1">
        <f>IFERROR(DexModifier(Creatures[[#This Row],[Dex Score]]),NA())</f>
        <v>2</v>
      </c>
    </row>
    <row r="66" spans="1:9" x14ac:dyDescent="0.3">
      <c r="A66" s="3" t="s">
        <v>1274</v>
      </c>
      <c r="B66" s="1" t="s">
        <v>1187</v>
      </c>
      <c r="C66" s="1">
        <v>16</v>
      </c>
      <c r="D66" s="1" t="s">
        <v>1275</v>
      </c>
      <c r="E66" s="2">
        <v>12</v>
      </c>
      <c r="F66" s="1">
        <f>IF(Creatures[[#This Row],[CR]]="","",VLOOKUP(Creatures[[#This Row],[CR]],CREXP[#All],2,FALSE))</f>
        <v>8400</v>
      </c>
      <c r="G66" s="1" t="s">
        <v>99</v>
      </c>
      <c r="H66" s="1">
        <v>22</v>
      </c>
      <c r="I66" s="1">
        <f>IFERROR(DexModifier(Creatures[[#This Row],[Dex Score]]),NA())</f>
        <v>6</v>
      </c>
    </row>
    <row r="67" spans="1:9" x14ac:dyDescent="0.3">
      <c r="A67" s="3" t="s">
        <v>1276</v>
      </c>
      <c r="B67" s="1" t="s">
        <v>1277</v>
      </c>
      <c r="C67" s="1">
        <v>16</v>
      </c>
      <c r="D67" s="1" t="s">
        <v>1278</v>
      </c>
      <c r="E67" s="2">
        <v>7</v>
      </c>
      <c r="F67" s="1">
        <f>IF(Creatures[[#This Row],[CR]]="","",VLOOKUP(Creatures[[#This Row],[CR]],CREXP[#All],2,FALSE))</f>
        <v>2900</v>
      </c>
      <c r="G67" s="1" t="s">
        <v>113</v>
      </c>
      <c r="H67" s="1">
        <v>18</v>
      </c>
      <c r="I67" s="1">
        <f>IFERROR(DexModifier(Creatures[[#This Row],[Dex Score]]),NA())</f>
        <v>4</v>
      </c>
    </row>
    <row r="68" spans="1:9" x14ac:dyDescent="0.3">
      <c r="A68" s="3" t="s">
        <v>1279</v>
      </c>
      <c r="B68" s="1" t="s">
        <v>1280</v>
      </c>
      <c r="C68" s="1">
        <v>20</v>
      </c>
      <c r="D68" s="1" t="s">
        <v>1281</v>
      </c>
      <c r="E68" s="4">
        <v>9</v>
      </c>
      <c r="F68" s="1">
        <f>IF(Creatures[[#This Row],[CR]]="","",VLOOKUP(Creatures[[#This Row],[CR]],CREXP[#All],2,FALSE))</f>
        <v>5000</v>
      </c>
      <c r="G68" s="1" t="s">
        <v>1148</v>
      </c>
      <c r="H68" s="1">
        <v>12</v>
      </c>
      <c r="I68" s="1">
        <v>1</v>
      </c>
    </row>
    <row r="69" spans="1:9" x14ac:dyDescent="0.3">
      <c r="A69" s="3" t="s">
        <v>1282</v>
      </c>
      <c r="B69" s="1" t="s">
        <v>1143</v>
      </c>
      <c r="C69" s="1">
        <v>15</v>
      </c>
      <c r="D69" s="1" t="s">
        <v>1283</v>
      </c>
      <c r="E69" s="2">
        <v>8</v>
      </c>
      <c r="F69" s="1">
        <f>IF(Creatures[[#This Row],[CR]]="","",VLOOKUP(Creatures[[#This Row],[CR]],CREXP[#All],2,FALSE))</f>
        <v>3900</v>
      </c>
      <c r="G69" s="1" t="s">
        <v>111</v>
      </c>
      <c r="H69" s="1">
        <v>16</v>
      </c>
      <c r="I69" s="1">
        <f>IFERROR(DexModifier(Creatures[[#This Row],[Dex Score]]),NA())</f>
        <v>3</v>
      </c>
    </row>
    <row r="70" spans="1:9" x14ac:dyDescent="0.3">
      <c r="A70" s="3" t="s">
        <v>1284</v>
      </c>
      <c r="B70" s="1" t="s">
        <v>1285</v>
      </c>
      <c r="C70" s="1">
        <v>13</v>
      </c>
      <c r="D70" s="1">
        <v>85</v>
      </c>
      <c r="E70" s="2">
        <v>3</v>
      </c>
      <c r="F70" s="1">
        <f>IF(Creatures[[#This Row],[CR]]="","",VLOOKUP(Creatures[[#This Row],[CR]],CREXP[#All],2,FALSE))</f>
        <v>700</v>
      </c>
      <c r="G70" s="1" t="s">
        <v>132</v>
      </c>
      <c r="H70" s="1">
        <v>10</v>
      </c>
      <c r="I70" s="1">
        <f>IFERROR(DexModifier(Creatures[[#This Row],[Dex Score]]),NA())</f>
        <v>0</v>
      </c>
    </row>
    <row r="71" spans="1:9" x14ac:dyDescent="0.3">
      <c r="A71" s="3" t="s">
        <v>1286</v>
      </c>
      <c r="B71" s="1" t="s">
        <v>1287</v>
      </c>
      <c r="C71" s="1">
        <v>20</v>
      </c>
      <c r="D71" s="1" t="s">
        <v>1224</v>
      </c>
      <c r="E71" s="2">
        <v>21</v>
      </c>
      <c r="F71" s="1">
        <f>IF(Creatures[[#This Row],[CR]]="","",VLOOKUP(Creatures[[#This Row],[CR]],CREXP[#All],2,FALSE))</f>
        <v>33000</v>
      </c>
      <c r="G71" s="1" t="s">
        <v>113</v>
      </c>
      <c r="H71" s="1">
        <v>7</v>
      </c>
      <c r="I71" s="1">
        <f>IFERROR(DexModifier(Creatures[[#This Row],[Dex Score]]),NA())</f>
        <v>-2</v>
      </c>
    </row>
    <row r="72" spans="1:9" x14ac:dyDescent="0.3">
      <c r="A72" s="3" t="s">
        <v>1288</v>
      </c>
      <c r="B72" s="1" t="s">
        <v>1289</v>
      </c>
      <c r="C72" s="1">
        <v>7</v>
      </c>
      <c r="D72" s="1">
        <v>225</v>
      </c>
      <c r="E72" s="2">
        <v>13</v>
      </c>
      <c r="F72" s="1">
        <f>IF(Creatures[[#This Row],[CR]]="","",VLOOKUP(Creatures[[#This Row],[CR]],CREXP[#All],2,FALSE))</f>
        <v>10000</v>
      </c>
      <c r="G72" s="1" t="s">
        <v>132</v>
      </c>
      <c r="H72" s="1">
        <v>5</v>
      </c>
      <c r="I72" s="1">
        <f>IFERROR(DexModifier(Creatures[[#This Row],[Dex Score]]),NA())</f>
        <v>-3</v>
      </c>
    </row>
    <row r="73" spans="1:9" x14ac:dyDescent="0.3">
      <c r="A73" s="3" t="s">
        <v>1290</v>
      </c>
      <c r="B73" s="1" t="s">
        <v>1272</v>
      </c>
      <c r="C73" s="1">
        <v>22</v>
      </c>
      <c r="D73" s="1" t="s">
        <v>1291</v>
      </c>
      <c r="E73" s="2">
        <v>23</v>
      </c>
      <c r="F73" s="1">
        <f>IF(Creatures[[#This Row],[CR]]="","",VLOOKUP(Creatures[[#This Row],[CR]],CREXP[#All],2,FALSE))</f>
        <v>50000</v>
      </c>
      <c r="G73" s="1" t="s">
        <v>99</v>
      </c>
      <c r="H73" s="1">
        <v>24</v>
      </c>
      <c r="I73" s="1">
        <f>IFERROR(DexModifier(Creatures[[#This Row],[Dex Score]]),NA())</f>
        <v>7</v>
      </c>
    </row>
    <row r="74" spans="1:9" x14ac:dyDescent="0.3">
      <c r="A74" s="3" t="s">
        <v>1292</v>
      </c>
      <c r="B74" s="1" t="s">
        <v>1203</v>
      </c>
      <c r="C74" s="1">
        <v>11</v>
      </c>
      <c r="D74" s="1" t="s">
        <v>1293</v>
      </c>
      <c r="E74" s="2">
        <v>2</v>
      </c>
      <c r="F74" s="1">
        <f>IF(Creatures[[#This Row],[CR]]="","",VLOOKUP(Creatures[[#This Row],[CR]],CREXP[#All],2,FALSE))</f>
        <v>450</v>
      </c>
      <c r="G74" s="1" t="s">
        <v>134</v>
      </c>
      <c r="H74" s="1">
        <v>10</v>
      </c>
      <c r="I74" s="1">
        <f>IFERROR(DexModifier(Creatures[[#This Row],[Dex Score]]),NA())</f>
        <v>0</v>
      </c>
    </row>
    <row r="75" spans="1:9" x14ac:dyDescent="0.3">
      <c r="A75" s="3" t="s">
        <v>1294</v>
      </c>
      <c r="B75" s="1" t="s">
        <v>1272</v>
      </c>
      <c r="C75" s="1">
        <v>19</v>
      </c>
      <c r="D75" s="1" t="s">
        <v>1295</v>
      </c>
      <c r="E75" s="4">
        <v>6</v>
      </c>
      <c r="F75" s="1">
        <f>IF(Creatures[[#This Row],[CR]]="","",VLOOKUP(Creatures[[#This Row],[CR]],CREXP[#All],2,FALSE))</f>
        <v>2300</v>
      </c>
      <c r="G75" s="1" t="s">
        <v>1148</v>
      </c>
      <c r="H75" s="1">
        <v>14</v>
      </c>
      <c r="I75" s="1">
        <v>2</v>
      </c>
    </row>
    <row r="76" spans="1:9" x14ac:dyDescent="0.3">
      <c r="A76" s="3" t="s">
        <v>1296</v>
      </c>
      <c r="B76" s="1" t="s">
        <v>1297</v>
      </c>
      <c r="C76" s="1">
        <v>19</v>
      </c>
      <c r="D76" s="1" t="s">
        <v>1298</v>
      </c>
      <c r="E76" s="2">
        <v>10</v>
      </c>
      <c r="F76" s="1">
        <f>IF(Creatures[[#This Row],[CR]]="","",VLOOKUP(Creatures[[#This Row],[CR]],CREXP[#All],2,FALSE))</f>
        <v>5900</v>
      </c>
      <c r="G76" s="1" t="s">
        <v>113</v>
      </c>
      <c r="H76" s="1">
        <v>16</v>
      </c>
      <c r="I76" s="1">
        <f>IFERROR(DexModifier(Creatures[[#This Row],[Dex Score]]),NA())</f>
        <v>3</v>
      </c>
    </row>
    <row r="77" spans="1:9" x14ac:dyDescent="0.3">
      <c r="A77" s="3" t="s">
        <v>1299</v>
      </c>
      <c r="B77" s="1" t="s">
        <v>1193</v>
      </c>
      <c r="C77" s="1">
        <v>20</v>
      </c>
      <c r="D77" s="1"/>
      <c r="E77" s="2"/>
      <c r="F77" s="1" t="str">
        <f>IF(Creatures[[#This Row],[CR]]="","",VLOOKUP(Creatures[[#This Row],[CR]],CREXP[#All],2,FALSE))</f>
        <v/>
      </c>
      <c r="G77" s="1" t="s">
        <v>67</v>
      </c>
      <c r="H77" s="1">
        <v>16</v>
      </c>
      <c r="I77" s="1">
        <f>IFERROR(DexModifier(Creatures[[#This Row],[Dex Score]]),NA())</f>
        <v>3</v>
      </c>
    </row>
    <row r="78" spans="1:9" x14ac:dyDescent="0.3">
      <c r="A78" s="3" t="s">
        <v>1300</v>
      </c>
      <c r="B78" s="1" t="s">
        <v>1301</v>
      </c>
      <c r="C78" s="1">
        <v>9</v>
      </c>
      <c r="D78" s="1" t="s">
        <v>1302</v>
      </c>
      <c r="E78" s="2">
        <v>0</v>
      </c>
      <c r="F78" s="1">
        <f>IF(Creatures[[#This Row],[CR]]="","",VLOOKUP(Creatures[[#This Row],[CR]],CREXP[#All],2,FALSE))</f>
        <v>10</v>
      </c>
      <c r="G78" s="1" t="s">
        <v>111</v>
      </c>
      <c r="H78" s="1">
        <v>8</v>
      </c>
      <c r="I78" s="1">
        <f>IFERROR(DexModifier(Creatures[[#This Row],[Dex Score]]),NA())</f>
        <v>-1</v>
      </c>
    </row>
    <row r="79" spans="1:9" x14ac:dyDescent="0.3">
      <c r="A79" s="3" t="s">
        <v>1303</v>
      </c>
      <c r="B79" s="1" t="s">
        <v>1304</v>
      </c>
      <c r="C79" s="1">
        <v>13</v>
      </c>
      <c r="D79" s="1" t="s">
        <v>1305</v>
      </c>
      <c r="E79" s="2">
        <v>2</v>
      </c>
      <c r="F79" s="1">
        <f>IF(Creatures[[#This Row],[CR]]="","",VLOOKUP(Creatures[[#This Row],[CR]],CREXP[#All],2,FALSE))</f>
        <v>450</v>
      </c>
      <c r="G79" s="1" t="s">
        <v>111</v>
      </c>
      <c r="H79" s="1">
        <v>6</v>
      </c>
      <c r="I79" s="1">
        <f>IFERROR(DexModifier(Creatures[[#This Row],[Dex Score]]),NA())</f>
        <v>-2</v>
      </c>
    </row>
    <row r="80" spans="1:9" x14ac:dyDescent="0.3">
      <c r="A80" s="3" t="s">
        <v>1306</v>
      </c>
      <c r="B80" s="1" t="s">
        <v>1304</v>
      </c>
      <c r="C80" s="1">
        <v>13</v>
      </c>
      <c r="D80" s="1">
        <v>59</v>
      </c>
      <c r="E80" s="2">
        <v>2</v>
      </c>
      <c r="F80" s="1">
        <f>IF(Creatures[[#This Row],[CR]]="","",VLOOKUP(Creatures[[#This Row],[CR]],CREXP[#All],2,FALSE))</f>
        <v>450</v>
      </c>
      <c r="G80" s="1" t="s">
        <v>117</v>
      </c>
      <c r="H80" s="1">
        <v>6</v>
      </c>
      <c r="I80" s="1">
        <f>IFERROR(DexModifier(Creatures[[#This Row],[Dex Score]]),NA())</f>
        <v>-2</v>
      </c>
    </row>
    <row r="81" spans="1:9" x14ac:dyDescent="0.3">
      <c r="A81" s="3" t="s">
        <v>1307</v>
      </c>
      <c r="B81" s="1" t="s">
        <v>1203</v>
      </c>
      <c r="C81" s="1">
        <v>11</v>
      </c>
      <c r="D81" s="1" t="s">
        <v>1308</v>
      </c>
      <c r="E81" s="4" t="s">
        <v>25</v>
      </c>
      <c r="F81" s="1">
        <f>IF(Creatures[[#This Row],[CR]]="","",VLOOKUP(Creatures[[#This Row],[CR]],CREXP[#All],2,FALSE))</f>
        <v>50</v>
      </c>
      <c r="G81" s="1" t="s">
        <v>111</v>
      </c>
      <c r="H81" s="1">
        <v>12</v>
      </c>
      <c r="I81" s="1">
        <f>IFERROR(DexModifier(Creatures[[#This Row],[Dex Score]]),NA())</f>
        <v>1</v>
      </c>
    </row>
    <row r="82" spans="1:9" x14ac:dyDescent="0.3">
      <c r="A82" s="3" t="s">
        <v>1309</v>
      </c>
      <c r="B82" s="1" t="s">
        <v>1187</v>
      </c>
      <c r="C82" s="1">
        <v>17</v>
      </c>
      <c r="D82" s="1" t="s">
        <v>1310</v>
      </c>
      <c r="E82" s="2">
        <v>2</v>
      </c>
      <c r="F82" s="1">
        <f>IF(Creatures[[#This Row],[CR]]="","",VLOOKUP(Creatures[[#This Row],[CR]],CREXP[#All],2,FALSE))</f>
        <v>450</v>
      </c>
      <c r="G82" s="1" t="s">
        <v>111</v>
      </c>
      <c r="H82" s="1">
        <v>12</v>
      </c>
      <c r="I82" s="1">
        <f>IFERROR(DexModifier(Creatures[[#This Row],[Dex Score]]),NA())</f>
        <v>1</v>
      </c>
    </row>
    <row r="83" spans="1:9" x14ac:dyDescent="0.3">
      <c r="A83" s="3" t="s">
        <v>1311</v>
      </c>
      <c r="B83" s="1" t="s">
        <v>1312</v>
      </c>
      <c r="C83" s="1">
        <v>16</v>
      </c>
      <c r="D83" s="1">
        <v>263</v>
      </c>
      <c r="E83" s="2">
        <v>11</v>
      </c>
      <c r="F83" s="1">
        <f>IF(Creatures[[#This Row],[CR]]="","",VLOOKUP(Creatures[[#This Row],[CR]],CREXP[#All],2,FALSE))</f>
        <v>7200</v>
      </c>
      <c r="G83" s="1" t="s">
        <v>61</v>
      </c>
      <c r="H83" s="1">
        <v>7</v>
      </c>
      <c r="I83" s="1">
        <f>IFERROR(DexModifier(Creatures[[#This Row],[Dex Score]]),NA())</f>
        <v>-2</v>
      </c>
    </row>
    <row r="84" spans="1:9" x14ac:dyDescent="0.3">
      <c r="A84" s="3" t="s">
        <v>1313</v>
      </c>
      <c r="B84" s="1" t="s">
        <v>1266</v>
      </c>
      <c r="C84" s="1">
        <v>16</v>
      </c>
      <c r="D84" s="1" t="s">
        <v>1314</v>
      </c>
      <c r="E84" s="2">
        <v>4</v>
      </c>
      <c r="F84" s="1">
        <f>IF(Creatures[[#This Row],[CR]]="","",VLOOKUP(Creatures[[#This Row],[CR]],CREXP[#All],2,FALSE))</f>
        <v>1100</v>
      </c>
      <c r="G84" s="1" t="s">
        <v>134</v>
      </c>
      <c r="H84" s="1">
        <v>16</v>
      </c>
      <c r="I84" s="1">
        <f>IFERROR(DexModifier(Creatures[[#This Row],[Dex Score]]),NA())</f>
        <v>3</v>
      </c>
    </row>
    <row r="85" spans="1:9" x14ac:dyDescent="0.3">
      <c r="A85" s="3" t="s">
        <v>1315</v>
      </c>
      <c r="B85" s="1" t="s">
        <v>430</v>
      </c>
      <c r="C85" s="1">
        <v>12</v>
      </c>
      <c r="D85" s="1" t="s">
        <v>1316</v>
      </c>
      <c r="E85" s="2">
        <v>0</v>
      </c>
      <c r="F85" s="1">
        <f>IF(Creatures[[#This Row],[CR]]="","",VLOOKUP(Creatures[[#This Row],[CR]],CREXP[#All],2,FALSE))</f>
        <v>10</v>
      </c>
      <c r="G85" s="1" t="s">
        <v>111</v>
      </c>
      <c r="H85" s="1">
        <v>14</v>
      </c>
      <c r="I85" s="1">
        <f>IFERROR(DexModifier(Creatures[[#This Row],[Dex Score]]),NA())</f>
        <v>2</v>
      </c>
    </row>
    <row r="86" spans="1:9" x14ac:dyDescent="0.3">
      <c r="A86" s="3" t="s">
        <v>1317</v>
      </c>
      <c r="B86" s="1" t="s">
        <v>431</v>
      </c>
      <c r="C86" s="1">
        <v>10</v>
      </c>
      <c r="D86" s="1" t="s">
        <v>1318</v>
      </c>
      <c r="E86" s="2">
        <v>0</v>
      </c>
      <c r="F86" s="1">
        <f>IF(Creatures[[#This Row],[CR]]="","",VLOOKUP(Creatures[[#This Row],[CR]],CREXP[#All],2,FALSE))</f>
        <v>10</v>
      </c>
      <c r="G86" s="1" t="s">
        <v>111</v>
      </c>
      <c r="H86" s="1">
        <v>11</v>
      </c>
      <c r="I86" s="1">
        <f>IFERROR(DexModifier(Creatures[[#This Row],[Dex Score]]),NA())</f>
        <v>0</v>
      </c>
    </row>
    <row r="87" spans="1:9" x14ac:dyDescent="0.3">
      <c r="A87" s="3" t="s">
        <v>1319</v>
      </c>
      <c r="B87" s="1" t="s">
        <v>1320</v>
      </c>
      <c r="C87" s="1">
        <v>19</v>
      </c>
      <c r="D87" s="1" t="s">
        <v>1321</v>
      </c>
      <c r="E87" s="2">
        <v>19</v>
      </c>
      <c r="F87" s="1">
        <f>IF(Creatures[[#This Row],[CR]]="","",VLOOKUP(Creatures[[#This Row],[CR]],CREXP[#All],2,FALSE))</f>
        <v>22000</v>
      </c>
      <c r="G87" s="1" t="s">
        <v>113</v>
      </c>
      <c r="H87" s="1">
        <v>17</v>
      </c>
      <c r="I87" s="1">
        <f>IFERROR(DexModifier(Creatures[[#This Row],[Dex Score]]),NA())</f>
        <v>3</v>
      </c>
    </row>
    <row r="88" spans="1:9" x14ac:dyDescent="0.3">
      <c r="A88" s="3" t="s">
        <v>1322</v>
      </c>
      <c r="B88" s="1" t="s">
        <v>1134</v>
      </c>
      <c r="C88" s="1">
        <v>17</v>
      </c>
      <c r="D88" s="1" t="s">
        <v>1323</v>
      </c>
      <c r="E88" s="2">
        <v>11</v>
      </c>
      <c r="F88" s="1">
        <f>IF(Creatures[[#This Row],[CR]]="","",VLOOKUP(Creatures[[#This Row],[CR]],CREXP[#All],2,FALSE))</f>
        <v>7200</v>
      </c>
      <c r="G88" s="1" t="s">
        <v>113</v>
      </c>
      <c r="H88" s="1">
        <v>8</v>
      </c>
      <c r="I88" s="1">
        <f>IFERROR(DexModifier(Creatures[[#This Row],[Dex Score]]),NA())</f>
        <v>-1</v>
      </c>
    </row>
    <row r="89" spans="1:9" x14ac:dyDescent="0.3">
      <c r="A89" s="3" t="s">
        <v>1324</v>
      </c>
      <c r="B89" s="1" t="s">
        <v>1325</v>
      </c>
      <c r="C89" s="1">
        <v>15</v>
      </c>
      <c r="D89" s="1">
        <v>50</v>
      </c>
      <c r="E89" s="2"/>
      <c r="F89" s="1" t="str">
        <f>IF(Creatures[[#This Row],[CR]]="","",VLOOKUP(Creatures[[#This Row],[CR]],CREXP[#All],2,FALSE))</f>
        <v/>
      </c>
      <c r="G89" s="1" t="s">
        <v>67</v>
      </c>
      <c r="H89" s="1"/>
      <c r="I89" s="1">
        <f>IFERROR(DexModifier(Creatures[[#This Row],[Dex Score]]),NA())</f>
        <v>-5</v>
      </c>
    </row>
    <row r="90" spans="1:9" x14ac:dyDescent="0.3">
      <c r="A90" s="3" t="s">
        <v>1326</v>
      </c>
      <c r="B90" s="1" t="s">
        <v>1327</v>
      </c>
      <c r="C90" s="1">
        <v>19</v>
      </c>
      <c r="D90" s="1" t="s">
        <v>1328</v>
      </c>
      <c r="E90" s="2">
        <v>19</v>
      </c>
      <c r="F90" s="1">
        <f>IF(Creatures[[#This Row],[CR]]="","",VLOOKUP(Creatures[[#This Row],[CR]],CREXP[#All],2,FALSE))</f>
        <v>22000</v>
      </c>
      <c r="G90" s="1" t="s">
        <v>111</v>
      </c>
      <c r="H90" s="1">
        <v>15</v>
      </c>
      <c r="I90" s="1">
        <f>IFERROR(DexModifier(Creatures[[#This Row],[Dex Score]]),NA())</f>
        <v>2</v>
      </c>
    </row>
    <row r="91" spans="1:9" x14ac:dyDescent="0.3">
      <c r="A91" s="3" t="s">
        <v>1329</v>
      </c>
      <c r="B91" s="1" t="s">
        <v>1247</v>
      </c>
      <c r="C91" s="1">
        <v>15</v>
      </c>
      <c r="D91" s="1" t="s">
        <v>1278</v>
      </c>
      <c r="E91" s="2">
        <v>5</v>
      </c>
      <c r="F91" s="1">
        <f>IF(Creatures[[#This Row],[CR]]="","",VLOOKUP(Creatures[[#This Row],[CR]],CREXP[#All],2,FALSE))</f>
        <v>1800</v>
      </c>
      <c r="G91" s="1" t="s">
        <v>134</v>
      </c>
      <c r="H91" s="1">
        <v>12</v>
      </c>
      <c r="I91" s="1">
        <f>IFERROR(DexModifier(Creatures[[#This Row],[Dex Score]]),NA())</f>
        <v>1</v>
      </c>
    </row>
    <row r="92" spans="1:9" x14ac:dyDescent="0.3">
      <c r="A92" s="3" t="s">
        <v>1330</v>
      </c>
      <c r="B92" s="1" t="s">
        <v>1143</v>
      </c>
      <c r="C92" s="1" t="s">
        <v>1331</v>
      </c>
      <c r="D92" s="1" t="s">
        <v>1215</v>
      </c>
      <c r="E92" s="4" t="s">
        <v>24</v>
      </c>
      <c r="F92" s="1">
        <f>IF(Creatures[[#This Row],[CR]]="","",VLOOKUP(Creatures[[#This Row],[CR]],CREXP[#All],2,FALSE))</f>
        <v>25</v>
      </c>
      <c r="G92" s="1" t="s">
        <v>111</v>
      </c>
      <c r="H92" s="1">
        <v>12</v>
      </c>
      <c r="I92" s="1">
        <f>IFERROR(DexModifier(Creatures[[#This Row],[Dex Score]]),NA())</f>
        <v>1</v>
      </c>
    </row>
    <row r="93" spans="1:9" x14ac:dyDescent="0.3">
      <c r="A93" s="3" t="s">
        <v>1332</v>
      </c>
      <c r="B93" s="1" t="s">
        <v>1143</v>
      </c>
      <c r="C93" s="1" t="s">
        <v>1333</v>
      </c>
      <c r="D93" s="1" t="s">
        <v>1334</v>
      </c>
      <c r="E93" s="2">
        <v>2</v>
      </c>
      <c r="F93" s="1">
        <f>IF(Creatures[[#This Row],[CR]]="","",VLOOKUP(Creatures[[#This Row],[CR]],CREXP[#All],2,FALSE))</f>
        <v>450</v>
      </c>
      <c r="G93" s="1" t="s">
        <v>111</v>
      </c>
      <c r="H93" s="1">
        <v>16</v>
      </c>
      <c r="I93" s="1">
        <f>IFERROR(DexModifier(Creatures[[#This Row],[Dex Score]]),NA())</f>
        <v>3</v>
      </c>
    </row>
    <row r="94" spans="1:9" x14ac:dyDescent="0.3">
      <c r="A94" s="3" t="s">
        <v>1335</v>
      </c>
      <c r="B94" s="1" t="s">
        <v>1193</v>
      </c>
      <c r="C94" s="1">
        <v>12</v>
      </c>
      <c r="D94" s="1" t="s">
        <v>1336</v>
      </c>
      <c r="E94" s="2">
        <v>4</v>
      </c>
      <c r="F94" s="1">
        <f>IF(Creatures[[#This Row],[CR]]="","",VLOOKUP(Creatures[[#This Row],[CR]],CREXP[#All],2,FALSE))</f>
        <v>1100</v>
      </c>
      <c r="G94" s="1" t="s">
        <v>111</v>
      </c>
      <c r="H94" s="1">
        <v>14</v>
      </c>
      <c r="I94" s="1">
        <f>IFERROR(DexModifier(Creatures[[#This Row],[Dex Score]]),NA())</f>
        <v>2</v>
      </c>
    </row>
    <row r="95" spans="1:9" x14ac:dyDescent="0.3">
      <c r="A95" s="3" t="s">
        <v>1337</v>
      </c>
      <c r="B95" s="1" t="s">
        <v>1338</v>
      </c>
      <c r="C95" s="1">
        <v>22</v>
      </c>
      <c r="D95" s="1" t="s">
        <v>1339</v>
      </c>
      <c r="E95" s="2">
        <v>23</v>
      </c>
      <c r="F95" s="1">
        <f>IF(Creatures[[#This Row],[CR]]="","",VLOOKUP(Creatures[[#This Row],[CR]],CREXP[#All],2,FALSE))</f>
        <v>50000</v>
      </c>
      <c r="G95" s="1" t="s">
        <v>113</v>
      </c>
      <c r="H95" s="1">
        <v>14</v>
      </c>
      <c r="I95" s="1">
        <f>IFERROR(DexModifier(Creatures[[#This Row],[Dex Score]]),NA())</f>
        <v>2</v>
      </c>
    </row>
    <row r="96" spans="1:9" x14ac:dyDescent="0.3">
      <c r="A96" s="3" t="s">
        <v>1340</v>
      </c>
      <c r="B96" s="1" t="s">
        <v>1211</v>
      </c>
      <c r="C96" s="1">
        <v>15</v>
      </c>
      <c r="D96" s="1" t="s">
        <v>1341</v>
      </c>
      <c r="E96" s="2">
        <v>5</v>
      </c>
      <c r="F96" s="1">
        <f>IF(Creatures[[#This Row],[CR]]="","",VLOOKUP(Creatures[[#This Row],[CR]],CREXP[#All],2,FALSE))</f>
        <v>1800</v>
      </c>
      <c r="G96" s="1" t="s">
        <v>111</v>
      </c>
      <c r="H96" s="1">
        <v>17</v>
      </c>
      <c r="I96" s="1">
        <f>IFERROR(DexModifier(Creatures[[#This Row],[Dex Score]]),NA())</f>
        <v>3</v>
      </c>
    </row>
    <row r="97" spans="1:9" x14ac:dyDescent="0.3">
      <c r="A97" s="3" t="s">
        <v>1342</v>
      </c>
      <c r="B97" s="1" t="s">
        <v>1343</v>
      </c>
      <c r="C97" s="1">
        <v>17</v>
      </c>
      <c r="D97" s="1" t="s">
        <v>1185</v>
      </c>
      <c r="E97" s="2">
        <v>4</v>
      </c>
      <c r="F97" s="1">
        <f>IF(Creatures[[#This Row],[CR]]="","",VLOOKUP(Creatures[[#This Row],[CR]],CREXP[#All],2,FALSE))</f>
        <v>1100</v>
      </c>
      <c r="G97" s="1" t="s">
        <v>134</v>
      </c>
      <c r="H97" s="1">
        <v>15</v>
      </c>
      <c r="I97" s="1">
        <f>IFERROR(DexModifier(Creatures[[#This Row],[Dex Score]]),NA())</f>
        <v>2</v>
      </c>
    </row>
    <row r="98" spans="1:9" x14ac:dyDescent="0.3">
      <c r="A98" s="3" t="s">
        <v>1344</v>
      </c>
      <c r="B98" s="1" t="s">
        <v>1343</v>
      </c>
      <c r="C98" s="1">
        <v>15</v>
      </c>
      <c r="D98" s="1" t="s">
        <v>1345</v>
      </c>
      <c r="E98" s="2">
        <v>5</v>
      </c>
      <c r="F98" s="1">
        <f>IF(Creatures[[#This Row],[CR]]="","",VLOOKUP(Creatures[[#This Row],[CR]],CREXP[#All],2,FALSE))</f>
        <v>1800</v>
      </c>
      <c r="G98" s="1" t="s">
        <v>111</v>
      </c>
      <c r="H98" s="1">
        <v>15</v>
      </c>
      <c r="I98" s="1">
        <f>IFERROR(DexModifier(Creatures[[#This Row],[Dex Score]]),NA())</f>
        <v>2</v>
      </c>
    </row>
    <row r="99" spans="1:9" x14ac:dyDescent="0.3">
      <c r="A99" s="3" t="s">
        <v>1346</v>
      </c>
      <c r="B99" s="1" t="s">
        <v>1347</v>
      </c>
      <c r="C99" s="1">
        <v>20</v>
      </c>
      <c r="D99" s="1" t="s">
        <v>1348</v>
      </c>
      <c r="E99" s="4">
        <v>5</v>
      </c>
      <c r="F99" s="1">
        <f>IF(Creatures[[#This Row],[CR]]="","",VLOOKUP(Creatures[[#This Row],[CR]],CREXP[#All],2,FALSE))</f>
        <v>1800</v>
      </c>
      <c r="G99" s="1" t="s">
        <v>1148</v>
      </c>
      <c r="H99" s="1">
        <v>13</v>
      </c>
      <c r="I99" s="1">
        <v>1</v>
      </c>
    </row>
    <row r="100" spans="1:9" x14ac:dyDescent="0.3">
      <c r="A100" s="3" t="s">
        <v>1349</v>
      </c>
      <c r="B100" s="1" t="s">
        <v>1168</v>
      </c>
      <c r="C100" s="1">
        <v>15</v>
      </c>
      <c r="D100" s="1" t="s">
        <v>1350</v>
      </c>
      <c r="E100" s="2">
        <v>3</v>
      </c>
      <c r="F100" s="1">
        <f>IF(Creatures[[#This Row],[CR]]="","",VLOOKUP(Creatures[[#This Row],[CR]],CREXP[#All],2,FALSE))</f>
        <v>700</v>
      </c>
      <c r="G100" s="1" t="s">
        <v>111</v>
      </c>
      <c r="H100" s="1">
        <v>8</v>
      </c>
      <c r="I100" s="1">
        <f>IFERROR(DexModifier(Creatures[[#This Row],[Dex Score]]),NA())</f>
        <v>-1</v>
      </c>
    </row>
    <row r="101" spans="1:9" x14ac:dyDescent="0.3">
      <c r="A101" s="3" t="s">
        <v>1351</v>
      </c>
      <c r="B101" s="1" t="s">
        <v>431</v>
      </c>
      <c r="C101" s="1">
        <v>12</v>
      </c>
      <c r="D101" s="1" t="s">
        <v>1352</v>
      </c>
      <c r="E101" s="2">
        <v>0</v>
      </c>
      <c r="F101" s="1">
        <f>IF(Creatures[[#This Row],[CR]]="","",VLOOKUP(Creatures[[#This Row],[CR]],CREXP[#All],2,FALSE))</f>
        <v>10</v>
      </c>
      <c r="G101" s="1" t="s">
        <v>111</v>
      </c>
      <c r="H101" s="1">
        <v>15</v>
      </c>
      <c r="I101" s="1">
        <f>IFERROR(DexModifier(Creatures[[#This Row],[Dex Score]]),NA())</f>
        <v>2</v>
      </c>
    </row>
    <row r="102" spans="1:9" x14ac:dyDescent="0.3">
      <c r="A102" s="3" t="s">
        <v>1353</v>
      </c>
      <c r="B102" s="1" t="s">
        <v>1272</v>
      </c>
      <c r="C102" s="1">
        <v>18</v>
      </c>
      <c r="D102" s="1" t="s">
        <v>1354</v>
      </c>
      <c r="E102" s="2">
        <v>5</v>
      </c>
      <c r="F102" s="1">
        <f>IF(Creatures[[#This Row],[CR]]="","",VLOOKUP(Creatures[[#This Row],[CR]],CREXP[#All],2,FALSE))</f>
        <v>1800</v>
      </c>
      <c r="G102" s="1" t="s">
        <v>99</v>
      </c>
      <c r="H102" s="1">
        <v>12</v>
      </c>
      <c r="I102" s="1">
        <f>IFERROR(DexModifier(Creatures[[#This Row],[Dex Score]]),NA())</f>
        <v>1</v>
      </c>
    </row>
    <row r="103" spans="1:9" x14ac:dyDescent="0.3">
      <c r="A103" s="3" t="s">
        <v>1355</v>
      </c>
      <c r="B103" s="1" t="s">
        <v>1211</v>
      </c>
      <c r="C103" s="1">
        <v>13</v>
      </c>
      <c r="D103" s="1" t="s">
        <v>1356</v>
      </c>
      <c r="E103" s="2">
        <v>3</v>
      </c>
      <c r="F103" s="1">
        <f>IF(Creatures[[#This Row],[CR]]="","",VLOOKUP(Creatures[[#This Row],[CR]],CREXP[#All],2,FALSE))</f>
        <v>700</v>
      </c>
      <c r="G103" s="1" t="s">
        <v>111</v>
      </c>
      <c r="H103" s="1">
        <v>15</v>
      </c>
      <c r="I103" s="1">
        <f>IFERROR(DexModifier(Creatures[[#This Row],[Dex Score]]),NA())</f>
        <v>2</v>
      </c>
    </row>
    <row r="104" spans="1:9" x14ac:dyDescent="0.3">
      <c r="A104" s="3" t="s">
        <v>1357</v>
      </c>
      <c r="B104" s="1" t="s">
        <v>1137</v>
      </c>
      <c r="C104" s="1">
        <v>17</v>
      </c>
      <c r="D104" s="1" t="s">
        <v>1358</v>
      </c>
      <c r="E104" s="2">
        <v>11</v>
      </c>
      <c r="F104" s="1">
        <f>IF(Creatures[[#This Row],[CR]]="","",VLOOKUP(Creatures[[#This Row],[CR]],CREXP[#All],2,FALSE))</f>
        <v>7200</v>
      </c>
      <c r="G104" s="1" t="s">
        <v>111</v>
      </c>
      <c r="H104" s="1">
        <v>16</v>
      </c>
      <c r="I104" s="1">
        <f>IFERROR(DexModifier(Creatures[[#This Row],[Dex Score]]),NA())</f>
        <v>3</v>
      </c>
    </row>
    <row r="105" spans="1:9" x14ac:dyDescent="0.3">
      <c r="A105" s="3" t="s">
        <v>1359</v>
      </c>
      <c r="B105" s="1" t="s">
        <v>1134</v>
      </c>
      <c r="C105" s="1">
        <v>18</v>
      </c>
      <c r="D105" s="1" t="s">
        <v>1360</v>
      </c>
      <c r="E105" s="2">
        <v>13</v>
      </c>
      <c r="F105" s="1">
        <f>IF(Creatures[[#This Row],[CR]]="","",VLOOKUP(Creatures[[#This Row],[CR]],CREXP[#All],2,FALSE))</f>
        <v>10000</v>
      </c>
      <c r="G105" s="1" t="s">
        <v>111</v>
      </c>
      <c r="H105" s="1">
        <v>14</v>
      </c>
      <c r="I105" s="1">
        <f>IFERROR(DexModifier(Creatures[[#This Row],[Dex Score]]),NA())</f>
        <v>2</v>
      </c>
    </row>
    <row r="106" spans="1:9" x14ac:dyDescent="0.3">
      <c r="A106" s="3" t="s">
        <v>1361</v>
      </c>
      <c r="B106" s="1" t="s">
        <v>1362</v>
      </c>
      <c r="C106" s="1">
        <v>15</v>
      </c>
      <c r="D106" s="1" t="s">
        <v>1363</v>
      </c>
      <c r="E106" s="2">
        <v>5</v>
      </c>
      <c r="F106" s="1">
        <f>IF(Creatures[[#This Row],[CR]]="","",VLOOKUP(Creatures[[#This Row],[CR]],CREXP[#All],2,FALSE))</f>
        <v>1800</v>
      </c>
      <c r="G106" s="1" t="s">
        <v>111</v>
      </c>
      <c r="H106" s="1">
        <v>8</v>
      </c>
      <c r="I106" s="1">
        <f>IFERROR(DexModifier(Creatures[[#This Row],[Dex Score]]),NA())</f>
        <v>-1</v>
      </c>
    </row>
    <row r="107" spans="1:9" x14ac:dyDescent="0.3">
      <c r="A107" s="3" t="s">
        <v>1364</v>
      </c>
      <c r="B107" s="1" t="s">
        <v>1347</v>
      </c>
      <c r="C107" s="1">
        <v>14</v>
      </c>
      <c r="D107" s="1" t="s">
        <v>1365</v>
      </c>
      <c r="E107" s="2">
        <v>2</v>
      </c>
      <c r="F107" s="1">
        <f>IF(Creatures[[#This Row],[CR]]="","",VLOOKUP(Creatures[[#This Row],[CR]],CREXP[#All],2,FALSE))</f>
        <v>450</v>
      </c>
      <c r="G107" s="1" t="s">
        <v>113</v>
      </c>
      <c r="H107" s="1">
        <v>16</v>
      </c>
      <c r="I107" s="1">
        <f>IFERROR(DexModifier(Creatures[[#This Row],[Dex Score]]),NA())</f>
        <v>3</v>
      </c>
    </row>
    <row r="108" spans="1:9" x14ac:dyDescent="0.3">
      <c r="A108" s="3" t="s">
        <v>1366</v>
      </c>
      <c r="B108" s="1" t="s">
        <v>1143</v>
      </c>
      <c r="C108" s="1">
        <v>13</v>
      </c>
      <c r="D108" s="1" t="s">
        <v>1367</v>
      </c>
      <c r="E108" s="2">
        <v>2</v>
      </c>
      <c r="F108" s="1">
        <f>IF(Creatures[[#This Row],[CR]]="","",VLOOKUP(Creatures[[#This Row],[CR]],CREXP[#All],2,FALSE))</f>
        <v>450</v>
      </c>
      <c r="G108" s="1" t="s">
        <v>111</v>
      </c>
      <c r="H108" s="1">
        <v>12</v>
      </c>
      <c r="I108" s="1">
        <f>IFERROR(DexModifier(Creatures[[#This Row],[Dex Score]]),NA())</f>
        <v>1</v>
      </c>
    </row>
    <row r="109" spans="1:9" x14ac:dyDescent="0.3">
      <c r="A109" s="3" t="s">
        <v>1368</v>
      </c>
      <c r="B109" s="1" t="s">
        <v>1280</v>
      </c>
      <c r="C109" s="1">
        <v>17</v>
      </c>
      <c r="D109" s="1" t="s">
        <v>1369</v>
      </c>
      <c r="E109" s="2">
        <v>7</v>
      </c>
      <c r="F109" s="1">
        <f>IF(Creatures[[#This Row],[CR]]="","",VLOOKUP(Creatures[[#This Row],[CR]],CREXP[#All],2,FALSE))</f>
        <v>2900</v>
      </c>
      <c r="G109" s="1" t="s">
        <v>134</v>
      </c>
      <c r="H109" s="1">
        <v>16</v>
      </c>
      <c r="I109" s="1">
        <f>IFERROR(DexModifier(Creatures[[#This Row],[Dex Score]]),NA())</f>
        <v>3</v>
      </c>
    </row>
    <row r="110" spans="1:9" x14ac:dyDescent="0.3">
      <c r="A110" s="3" t="s">
        <v>1370</v>
      </c>
      <c r="B110" s="1" t="s">
        <v>1143</v>
      </c>
      <c r="C110" s="1">
        <v>17</v>
      </c>
      <c r="D110" s="1" t="s">
        <v>1371</v>
      </c>
      <c r="E110" s="2">
        <v>10</v>
      </c>
      <c r="F110" s="1">
        <f>IF(Creatures[[#This Row],[CR]]="","",VLOOKUP(Creatures[[#This Row],[CR]],CREXP[#All],2,FALSE))</f>
        <v>5900</v>
      </c>
      <c r="G110" s="1" t="s">
        <v>99</v>
      </c>
      <c r="H110" s="1">
        <v>15</v>
      </c>
      <c r="I110" s="1">
        <f>IFERROR(DexModifier(Creatures[[#This Row],[Dex Score]]),NA())</f>
        <v>2</v>
      </c>
    </row>
    <row r="111" spans="1:9" x14ac:dyDescent="0.3">
      <c r="A111" s="3" t="s">
        <v>1372</v>
      </c>
      <c r="B111" s="1" t="s">
        <v>1211</v>
      </c>
      <c r="C111" s="1">
        <v>15</v>
      </c>
      <c r="D111" s="1" t="s">
        <v>1373</v>
      </c>
      <c r="E111" s="2">
        <v>7</v>
      </c>
      <c r="F111" s="1">
        <f>IF(Creatures[[#This Row],[CR]]="","",VLOOKUP(Creatures[[#This Row],[CR]],CREXP[#All],2,FALSE))</f>
        <v>2900</v>
      </c>
      <c r="G111" s="1" t="s">
        <v>113</v>
      </c>
      <c r="H111" s="1">
        <v>17</v>
      </c>
      <c r="I111" s="1">
        <f>IFERROR(DexModifier(Creatures[[#This Row],[Dex Score]]),NA())</f>
        <v>3</v>
      </c>
    </row>
    <row r="112" spans="1:9" x14ac:dyDescent="0.3">
      <c r="A112" s="3" t="s">
        <v>1374</v>
      </c>
      <c r="B112" s="1" t="s">
        <v>1263</v>
      </c>
      <c r="C112" s="1">
        <v>11</v>
      </c>
      <c r="D112" s="1" t="s">
        <v>1375</v>
      </c>
      <c r="E112" s="4" t="s">
        <v>26</v>
      </c>
      <c r="F112" s="1">
        <f>IF(Creatures[[#This Row],[CR]]="","",VLOOKUP(Creatures[[#This Row],[CR]],CREXP[#All],2,FALSE))</f>
        <v>100</v>
      </c>
      <c r="G112" s="1" t="s">
        <v>111</v>
      </c>
      <c r="H112" s="1">
        <v>10</v>
      </c>
      <c r="I112" s="1">
        <f>IFERROR(DexModifier(Creatures[[#This Row],[Dex Score]]),NA())</f>
        <v>0</v>
      </c>
    </row>
    <row r="113" spans="1:9" x14ac:dyDescent="0.3">
      <c r="A113" s="3" t="s">
        <v>1376</v>
      </c>
      <c r="B113" s="1" t="s">
        <v>1207</v>
      </c>
      <c r="C113" s="1">
        <v>17</v>
      </c>
      <c r="D113" s="1" t="s">
        <v>1377</v>
      </c>
      <c r="E113" s="2">
        <v>2</v>
      </c>
      <c r="F113" s="1">
        <f>IF(Creatures[[#This Row],[CR]]="","",VLOOKUP(Creatures[[#This Row],[CR]],CREXP[#All],2,FALSE))</f>
        <v>450</v>
      </c>
      <c r="G113" s="1" t="s">
        <v>111</v>
      </c>
      <c r="H113" s="1">
        <v>14</v>
      </c>
      <c r="I113" s="1">
        <f>IFERROR(DexModifier(Creatures[[#This Row],[Dex Score]]),NA())</f>
        <v>2</v>
      </c>
    </row>
    <row r="114" spans="1:9" x14ac:dyDescent="0.3">
      <c r="A114" s="3" t="s">
        <v>1378</v>
      </c>
      <c r="B114" s="1" t="s">
        <v>1379</v>
      </c>
      <c r="C114" s="1">
        <v>18</v>
      </c>
      <c r="D114" s="1">
        <v>39</v>
      </c>
      <c r="E114" s="2">
        <v>2</v>
      </c>
      <c r="F114" s="1">
        <f>IF(Creatures[[#This Row],[CR]]="","",VLOOKUP(Creatures[[#This Row],[CR]],CREXP[#All],2,FALSE))</f>
        <v>450</v>
      </c>
      <c r="G114" s="1" t="s">
        <v>121</v>
      </c>
      <c r="H114" s="1">
        <v>11</v>
      </c>
      <c r="I114" s="1">
        <f>IFERROR(DexModifier(Creatures[[#This Row],[Dex Score]]),NA())</f>
        <v>0</v>
      </c>
    </row>
    <row r="115" spans="1:9" x14ac:dyDescent="0.3">
      <c r="A115" s="3" t="s">
        <v>1380</v>
      </c>
      <c r="B115" s="1" t="s">
        <v>1379</v>
      </c>
      <c r="C115" s="1">
        <v>17</v>
      </c>
      <c r="D115" s="1">
        <v>45</v>
      </c>
      <c r="E115" s="2">
        <v>3</v>
      </c>
      <c r="F115" s="1">
        <f>IF(Creatures[[#This Row],[CR]]="","",VLOOKUP(Creatures[[#This Row],[CR]],CREXP[#All],2,FALSE))</f>
        <v>700</v>
      </c>
      <c r="G115" s="1" t="s">
        <v>121</v>
      </c>
      <c r="H115" s="1">
        <v>11</v>
      </c>
      <c r="I115" s="1">
        <f>IFERROR(DexModifier(Creatures[[#This Row],[Dex Score]]),NA())</f>
        <v>0</v>
      </c>
    </row>
    <row r="116" spans="1:9" x14ac:dyDescent="0.3">
      <c r="A116" s="3" t="s">
        <v>1381</v>
      </c>
      <c r="B116" s="1" t="s">
        <v>1382</v>
      </c>
      <c r="C116" s="1">
        <v>7</v>
      </c>
      <c r="D116" s="1" t="s">
        <v>1383</v>
      </c>
      <c r="E116" s="2">
        <v>4</v>
      </c>
      <c r="F116" s="1">
        <f>IF(Creatures[[#This Row],[CR]]="","",VLOOKUP(Creatures[[#This Row],[CR]],CREXP[#All],2,FALSE))</f>
        <v>1100</v>
      </c>
      <c r="G116" s="1" t="s">
        <v>111</v>
      </c>
      <c r="H116" s="1">
        <v>5</v>
      </c>
      <c r="I116" s="1">
        <f>IFERROR(DexModifier(Creatures[[#This Row],[Dex Score]]),NA())</f>
        <v>-3</v>
      </c>
    </row>
    <row r="117" spans="1:9" x14ac:dyDescent="0.3">
      <c r="A117" s="3" t="s">
        <v>1384</v>
      </c>
      <c r="B117" s="1" t="s">
        <v>1280</v>
      </c>
      <c r="C117" s="1">
        <v>13</v>
      </c>
      <c r="D117" s="1" t="s">
        <v>1385</v>
      </c>
      <c r="E117" s="4" t="s">
        <v>25</v>
      </c>
      <c r="F117" s="1">
        <f>IF(Creatures[[#This Row],[CR]]="","",VLOOKUP(Creatures[[#This Row],[CR]],CREXP[#All],2,FALSE))</f>
        <v>50</v>
      </c>
      <c r="G117" s="1" t="s">
        <v>111</v>
      </c>
      <c r="H117" s="1">
        <v>17</v>
      </c>
      <c r="I117" s="1">
        <f>IFERROR(DexModifier(Creatures[[#This Row],[Dex Score]]),NA())</f>
        <v>3</v>
      </c>
    </row>
    <row r="118" spans="1:9" x14ac:dyDescent="0.3">
      <c r="A118" s="3" t="s">
        <v>1386</v>
      </c>
      <c r="B118" s="1" t="s">
        <v>1187</v>
      </c>
      <c r="C118" s="1">
        <v>13</v>
      </c>
      <c r="D118" s="1" t="s">
        <v>1387</v>
      </c>
      <c r="E118" s="2">
        <v>4</v>
      </c>
      <c r="F118" s="1">
        <f>IF(Creatures[[#This Row],[CR]]="","",VLOOKUP(Creatures[[#This Row],[CR]],CREXP[#All],2,FALSE))</f>
        <v>1100</v>
      </c>
      <c r="G118" s="1" t="s">
        <v>99</v>
      </c>
      <c r="H118" s="1">
        <v>16</v>
      </c>
      <c r="I118" s="1">
        <f>IFERROR(DexModifier(Creatures[[#This Row],[Dex Score]]),NA())</f>
        <v>3</v>
      </c>
    </row>
    <row r="119" spans="1:9" x14ac:dyDescent="0.3">
      <c r="A119" s="3" t="s">
        <v>1388</v>
      </c>
      <c r="B119" s="1" t="s">
        <v>1193</v>
      </c>
      <c r="C119" s="1">
        <v>16</v>
      </c>
      <c r="D119" s="1" t="s">
        <v>1389</v>
      </c>
      <c r="E119" s="2">
        <v>8</v>
      </c>
      <c r="F119" s="1">
        <f>IF(Creatures[[#This Row],[CR]]="","",VLOOKUP(Creatures[[#This Row],[CR]],CREXP[#All],2,FALSE))</f>
        <v>3900</v>
      </c>
      <c r="G119" s="1" t="s">
        <v>99</v>
      </c>
      <c r="H119" s="1">
        <v>18</v>
      </c>
      <c r="I119" s="1">
        <f>IFERROR(DexModifier(Creatures[[#This Row],[Dex Score]]),NA())</f>
        <v>4</v>
      </c>
    </row>
    <row r="120" spans="1:9" x14ac:dyDescent="0.3">
      <c r="A120" s="3" t="s">
        <v>1390</v>
      </c>
      <c r="B120" s="1" t="s">
        <v>430</v>
      </c>
      <c r="C120" s="1">
        <v>12</v>
      </c>
      <c r="D120" s="1" t="s">
        <v>1391</v>
      </c>
      <c r="E120" s="4" t="s">
        <v>24</v>
      </c>
      <c r="F120" s="1">
        <f>IF(Creatures[[#This Row],[CR]]="","",VLOOKUP(Creatures[[#This Row],[CR]],CREXP[#All],2,FALSE))</f>
        <v>25</v>
      </c>
      <c r="G120" s="1" t="s">
        <v>111</v>
      </c>
      <c r="H120" s="1">
        <v>14</v>
      </c>
      <c r="I120" s="1">
        <f>IFERROR(DexModifier(Creatures[[#This Row],[Dex Score]]),NA())</f>
        <v>2</v>
      </c>
    </row>
    <row r="121" spans="1:9" x14ac:dyDescent="0.3">
      <c r="A121" s="3" t="s">
        <v>1392</v>
      </c>
      <c r="B121" s="1" t="s">
        <v>1143</v>
      </c>
      <c r="C121" s="1">
        <v>12</v>
      </c>
      <c r="D121" s="1" t="s">
        <v>1283</v>
      </c>
      <c r="E121" s="2">
        <v>7</v>
      </c>
      <c r="F121" s="1">
        <f>IF(Creatures[[#This Row],[CR]]="","",VLOOKUP(Creatures[[#This Row],[CR]],CREXP[#All],2,FALSE))</f>
        <v>2900</v>
      </c>
      <c r="G121" s="1" t="s">
        <v>99</v>
      </c>
      <c r="H121" s="1">
        <v>14</v>
      </c>
      <c r="I121" s="1">
        <f>IFERROR(DexModifier(Creatures[[#This Row],[Dex Score]]),NA())</f>
        <v>2</v>
      </c>
    </row>
    <row r="122" spans="1:9" x14ac:dyDescent="0.3">
      <c r="A122" s="3" t="s">
        <v>1393</v>
      </c>
      <c r="B122" s="1" t="s">
        <v>1394</v>
      </c>
      <c r="C122" s="1">
        <v>14</v>
      </c>
      <c r="D122" s="1" t="s">
        <v>1395</v>
      </c>
      <c r="E122" s="2">
        <v>6</v>
      </c>
      <c r="F122" s="1">
        <f>IF(Creatures[[#This Row],[CR]]="","",VLOOKUP(Creatures[[#This Row],[CR]],CREXP[#All],2,FALSE))</f>
        <v>2300</v>
      </c>
      <c r="G122" s="1" t="s">
        <v>99</v>
      </c>
      <c r="H122" s="1">
        <v>9</v>
      </c>
      <c r="I122" s="1">
        <f>IFERROR(DexModifier(Creatures[[#This Row],[Dex Score]]),NA())</f>
        <v>-1</v>
      </c>
    </row>
    <row r="123" spans="1:9" x14ac:dyDescent="0.3">
      <c r="A123" s="3" t="s">
        <v>1396</v>
      </c>
      <c r="B123" s="1" t="s">
        <v>1211</v>
      </c>
      <c r="C123" s="1">
        <v>19</v>
      </c>
      <c r="D123" s="1" t="s">
        <v>1397</v>
      </c>
      <c r="E123" s="2">
        <v>17</v>
      </c>
      <c r="F123" s="1">
        <f>IF(Creatures[[#This Row],[CR]]="","",VLOOKUP(Creatures[[#This Row],[CR]],CREXP[#All],2,FALSE))</f>
        <v>18000</v>
      </c>
      <c r="G123" s="1" t="s">
        <v>113</v>
      </c>
      <c r="H123" s="1">
        <v>14</v>
      </c>
      <c r="I123" s="1">
        <f>IFERROR(DexModifier(Creatures[[#This Row],[Dex Score]]),NA())</f>
        <v>2</v>
      </c>
    </row>
    <row r="124" spans="1:9" x14ac:dyDescent="0.3">
      <c r="A124" s="3" t="s">
        <v>1398</v>
      </c>
      <c r="B124" s="1" t="s">
        <v>1207</v>
      </c>
      <c r="C124" s="1">
        <v>17</v>
      </c>
      <c r="D124" s="1" t="s">
        <v>1356</v>
      </c>
      <c r="E124" s="2">
        <v>3</v>
      </c>
      <c r="F124" s="1">
        <f>IF(Creatures[[#This Row],[CR]]="","",VLOOKUP(Creatures[[#This Row],[CR]],CREXP[#All],2,FALSE))</f>
        <v>700</v>
      </c>
      <c r="G124" s="1" t="s">
        <v>111</v>
      </c>
      <c r="H124" s="1">
        <v>10</v>
      </c>
      <c r="I124" s="1">
        <f>IFERROR(DexModifier(Creatures[[#This Row],[Dex Score]]),NA())</f>
        <v>0</v>
      </c>
    </row>
    <row r="125" spans="1:9" x14ac:dyDescent="0.3">
      <c r="A125" s="3" t="s">
        <v>1399</v>
      </c>
      <c r="B125" s="1" t="s">
        <v>1134</v>
      </c>
      <c r="C125" s="1">
        <v>15</v>
      </c>
      <c r="D125" s="1" t="s">
        <v>1400</v>
      </c>
      <c r="E125" s="2">
        <v>7</v>
      </c>
      <c r="F125" s="1">
        <f>IF(Creatures[[#This Row],[CR]]="","",VLOOKUP(Creatures[[#This Row],[CR]],CREXP[#All],2,FALSE))</f>
        <v>2900</v>
      </c>
      <c r="G125" s="1" t="s">
        <v>111</v>
      </c>
      <c r="H125" s="1">
        <v>15</v>
      </c>
      <c r="I125" s="1">
        <f>IFERROR(DexModifier(Creatures[[#This Row],[Dex Score]]),NA())</f>
        <v>2</v>
      </c>
    </row>
    <row r="126" spans="1:9" x14ac:dyDescent="0.3">
      <c r="A126" s="3" t="s">
        <v>1401</v>
      </c>
      <c r="B126" s="1" t="s">
        <v>1263</v>
      </c>
      <c r="C126" s="1">
        <v>11</v>
      </c>
      <c r="D126" s="1" t="s">
        <v>1215</v>
      </c>
      <c r="E126" s="4" t="s">
        <v>25</v>
      </c>
      <c r="F126" s="1">
        <f>IF(Creatures[[#This Row],[CR]]="","",VLOOKUP(Creatures[[#This Row],[CR]],CREXP[#All],2,FALSE))</f>
        <v>50</v>
      </c>
      <c r="G126" s="1" t="s">
        <v>111</v>
      </c>
      <c r="H126" s="1">
        <v>11</v>
      </c>
      <c r="I126" s="1">
        <f>IFERROR(DexModifier(Creatures[[#This Row],[Dex Score]]),NA())</f>
        <v>0</v>
      </c>
    </row>
    <row r="127" spans="1:9" x14ac:dyDescent="0.3">
      <c r="A127" s="3" t="s">
        <v>1402</v>
      </c>
      <c r="B127" s="1" t="s">
        <v>1193</v>
      </c>
      <c r="C127" s="1">
        <v>15</v>
      </c>
      <c r="D127" s="1" t="s">
        <v>1373</v>
      </c>
      <c r="E127" s="2">
        <v>6</v>
      </c>
      <c r="F127" s="1">
        <f>IF(Creatures[[#This Row],[CR]]="","",VLOOKUP(Creatures[[#This Row],[CR]],CREXP[#All],2,FALSE))</f>
        <v>2300</v>
      </c>
      <c r="G127" s="1" t="s">
        <v>134</v>
      </c>
      <c r="H127" s="1">
        <v>16</v>
      </c>
      <c r="I127" s="1">
        <f>IFERROR(DexModifier(Creatures[[#This Row],[Dex Score]]),NA())</f>
        <v>3</v>
      </c>
    </row>
    <row r="128" spans="1:9" x14ac:dyDescent="0.3">
      <c r="A128" s="3" t="s">
        <v>1403</v>
      </c>
      <c r="B128" s="1" t="s">
        <v>1404</v>
      </c>
      <c r="C128" s="1">
        <v>14</v>
      </c>
      <c r="D128" s="1" t="s">
        <v>1405</v>
      </c>
      <c r="E128" s="2" t="s">
        <v>24</v>
      </c>
      <c r="F128" s="1">
        <f>IF(Creatures[[#This Row],[CR]]="","",VLOOKUP(Creatures[[#This Row],[CR]],CREXP[#All],2,FALSE))</f>
        <v>25</v>
      </c>
      <c r="G128" s="1" t="s">
        <v>134</v>
      </c>
      <c r="H128" s="1">
        <v>18</v>
      </c>
      <c r="I128" s="1">
        <f>IFERROR(DexModifier(Creatures[[#This Row],[Dex Score]]),NA())</f>
        <v>4</v>
      </c>
    </row>
    <row r="129" spans="1:9" x14ac:dyDescent="0.3">
      <c r="A129" s="3" t="s">
        <v>1406</v>
      </c>
      <c r="B129" s="1" t="s">
        <v>1320</v>
      </c>
      <c r="C129" s="1">
        <v>19</v>
      </c>
      <c r="D129" s="1" t="s">
        <v>1407</v>
      </c>
      <c r="E129" s="2">
        <v>9</v>
      </c>
      <c r="F129" s="1">
        <f>IF(Creatures[[#This Row],[CR]]="","",VLOOKUP(Creatures[[#This Row],[CR]],CREXP[#All],2,FALSE))</f>
        <v>5000</v>
      </c>
      <c r="G129" s="1" t="s">
        <v>111</v>
      </c>
      <c r="H129" s="1">
        <v>16</v>
      </c>
      <c r="I129" s="1">
        <f>IFERROR(DexModifier(Creatures[[#This Row],[Dex Score]]),NA())</f>
        <v>3</v>
      </c>
    </row>
    <row r="130" spans="1:9" x14ac:dyDescent="0.3">
      <c r="A130" s="3" t="s">
        <v>1408</v>
      </c>
      <c r="B130" s="1" t="s">
        <v>1362</v>
      </c>
      <c r="C130" s="1">
        <v>15</v>
      </c>
      <c r="D130" s="1" t="s">
        <v>1409</v>
      </c>
      <c r="E130" s="2">
        <v>4</v>
      </c>
      <c r="F130" s="1">
        <f>IF(Creatures[[#This Row],[CR]]="","",VLOOKUP(Creatures[[#This Row],[CR]],CREXP[#All],2,FALSE))</f>
        <v>1100</v>
      </c>
      <c r="G130" s="1" t="s">
        <v>111</v>
      </c>
      <c r="H130" s="1">
        <v>16</v>
      </c>
      <c r="I130" s="1">
        <f>IFERROR(DexModifier(Creatures[[#This Row],[Dex Score]]),NA())</f>
        <v>3</v>
      </c>
    </row>
    <row r="131" spans="1:9" x14ac:dyDescent="0.3">
      <c r="A131" s="3" t="s">
        <v>1410</v>
      </c>
      <c r="B131" s="1" t="s">
        <v>1411</v>
      </c>
      <c r="C131" s="1">
        <v>19</v>
      </c>
      <c r="D131" s="1" t="s">
        <v>1412</v>
      </c>
      <c r="E131" s="4">
        <v>6</v>
      </c>
      <c r="F131" s="1">
        <f>IF(Creatures[[#This Row],[CR]]="","",VLOOKUP(Creatures[[#This Row],[CR]],CREXP[#All],2,FALSE))</f>
        <v>2300</v>
      </c>
      <c r="G131" s="1" t="s">
        <v>1148</v>
      </c>
      <c r="H131" s="1">
        <v>15</v>
      </c>
      <c r="I131" s="1">
        <v>2</v>
      </c>
    </row>
    <row r="132" spans="1:9" x14ac:dyDescent="0.3">
      <c r="A132" s="3" t="s">
        <v>1413</v>
      </c>
      <c r="B132" s="1" t="s">
        <v>1362</v>
      </c>
      <c r="C132" s="1">
        <v>16</v>
      </c>
      <c r="D132" s="1" t="s">
        <v>1414</v>
      </c>
      <c r="E132" s="2">
        <v>16</v>
      </c>
      <c r="F132" s="1">
        <f>IF(Creatures[[#This Row],[CR]]="","",VLOOKUP(Creatures[[#This Row],[CR]],CREXP[#All],2,FALSE))</f>
        <v>15000</v>
      </c>
      <c r="G132" s="1" t="s">
        <v>113</v>
      </c>
      <c r="H132" s="1">
        <v>16</v>
      </c>
      <c r="I132" s="1">
        <f>IFERROR(DexModifier(Creatures[[#This Row],[Dex Score]]),NA())</f>
        <v>3</v>
      </c>
    </row>
    <row r="133" spans="1:9" x14ac:dyDescent="0.3">
      <c r="A133" s="3" t="s">
        <v>1415</v>
      </c>
      <c r="B133" s="1" t="s">
        <v>1394</v>
      </c>
      <c r="C133" s="1">
        <v>14</v>
      </c>
      <c r="D133" s="1" t="s">
        <v>1416</v>
      </c>
      <c r="E133" s="2">
        <v>18</v>
      </c>
      <c r="F133" s="1">
        <f>IF(Creatures[[#This Row],[CR]]="","",VLOOKUP(Creatures[[#This Row],[CR]],CREXP[#All],2,FALSE))</f>
        <v>20000</v>
      </c>
      <c r="G133" s="1" t="s">
        <v>99</v>
      </c>
      <c r="H133" s="1">
        <v>11</v>
      </c>
      <c r="I133" s="1">
        <f>IFERROR(DexModifier(Creatures[[#This Row],[Dex Score]]),NA())</f>
        <v>0</v>
      </c>
    </row>
    <row r="134" spans="1:9" x14ac:dyDescent="0.3">
      <c r="A134" s="3" t="s">
        <v>1417</v>
      </c>
      <c r="B134" s="1" t="s">
        <v>1207</v>
      </c>
      <c r="C134" s="1">
        <v>16</v>
      </c>
      <c r="D134" s="1" t="s">
        <v>1418</v>
      </c>
      <c r="E134" s="2">
        <v>1</v>
      </c>
      <c r="F134" s="1">
        <f>IF(Creatures[[#This Row],[CR]]="","",VLOOKUP(Creatures[[#This Row],[CR]],CREXP[#All],2,FALSE))</f>
        <v>200</v>
      </c>
      <c r="G134" s="1" t="s">
        <v>111</v>
      </c>
      <c r="H134" s="1">
        <v>10</v>
      </c>
      <c r="I134" s="1">
        <f>IFERROR(DexModifier(Creatures[[#This Row],[Dex Score]]),NA())</f>
        <v>0</v>
      </c>
    </row>
    <row r="135" spans="1:9" x14ac:dyDescent="0.3">
      <c r="A135" s="3" t="s">
        <v>1419</v>
      </c>
      <c r="B135" s="1" t="s">
        <v>1420</v>
      </c>
      <c r="C135" s="1">
        <v>15</v>
      </c>
      <c r="D135" s="1" t="s">
        <v>1421</v>
      </c>
      <c r="E135" s="2">
        <v>5</v>
      </c>
      <c r="F135" s="1">
        <f>IF(Creatures[[#This Row],[CR]]="","",VLOOKUP(Creatures[[#This Row],[CR]],CREXP[#All],2,FALSE))</f>
        <v>1800</v>
      </c>
      <c r="G135" s="1" t="s">
        <v>134</v>
      </c>
      <c r="H135" s="1">
        <v>9</v>
      </c>
      <c r="I135" s="1">
        <f>IFERROR(DexModifier(Creatures[[#This Row],[Dex Score]]),NA())</f>
        <v>-1</v>
      </c>
    </row>
    <row r="136" spans="1:9" x14ac:dyDescent="0.3">
      <c r="A136" s="3" t="s">
        <v>1422</v>
      </c>
      <c r="B136" s="1" t="s">
        <v>1207</v>
      </c>
      <c r="C136" s="1">
        <v>17</v>
      </c>
      <c r="D136" s="1" t="s">
        <v>1423</v>
      </c>
      <c r="E136" s="2">
        <v>2</v>
      </c>
      <c r="F136" s="1">
        <f>IF(Creatures[[#This Row],[CR]]="","",VLOOKUP(Creatures[[#This Row],[CR]],CREXP[#All],2,FALSE))</f>
        <v>450</v>
      </c>
      <c r="G136" s="1" t="s">
        <v>111</v>
      </c>
      <c r="H136" s="1">
        <v>10</v>
      </c>
      <c r="I136" s="1">
        <f>IFERROR(DexModifier(Creatures[[#This Row],[Dex Score]]),NA())</f>
        <v>0</v>
      </c>
    </row>
    <row r="137" spans="1:9" x14ac:dyDescent="0.3">
      <c r="A137" s="3" t="s">
        <v>1424</v>
      </c>
      <c r="B137" s="1" t="s">
        <v>1250</v>
      </c>
      <c r="C137" s="1">
        <v>13</v>
      </c>
      <c r="D137" s="1" t="s">
        <v>1141</v>
      </c>
      <c r="E137" s="2">
        <v>1</v>
      </c>
      <c r="F137" s="1">
        <f>IF(Creatures[[#This Row],[CR]]="","",VLOOKUP(Creatures[[#This Row],[CR]],CREXP[#All],2,FALSE))</f>
        <v>200</v>
      </c>
      <c r="G137" s="1" t="s">
        <v>113</v>
      </c>
      <c r="H137" s="1">
        <v>16</v>
      </c>
      <c r="I137" s="1">
        <f>IFERROR(DexModifier(Creatures[[#This Row],[Dex Score]]),NA())</f>
        <v>3</v>
      </c>
    </row>
    <row r="138" spans="1:9" x14ac:dyDescent="0.3">
      <c r="A138" s="3" t="s">
        <v>1425</v>
      </c>
      <c r="B138" s="1" t="s">
        <v>1426</v>
      </c>
      <c r="C138" s="1">
        <v>15</v>
      </c>
      <c r="D138" s="1">
        <v>17</v>
      </c>
      <c r="E138" s="2" t="s">
        <v>25</v>
      </c>
      <c r="F138" s="1">
        <f>IF(Creatures[[#This Row],[CR]]="","",VLOOKUP(Creatures[[#This Row],[CR]],CREXP[#All],2,FALSE))</f>
        <v>50</v>
      </c>
      <c r="G138" s="1" t="s">
        <v>61</v>
      </c>
      <c r="H138" s="1">
        <v>17</v>
      </c>
      <c r="I138" s="1">
        <f>IFERROR(DexModifier(Creatures[[#This Row],[Dex Score]]),NA())</f>
        <v>3</v>
      </c>
    </row>
    <row r="139" spans="1:9" x14ac:dyDescent="0.3">
      <c r="A139" s="3" t="s">
        <v>1427</v>
      </c>
      <c r="B139" s="1" t="s">
        <v>1203</v>
      </c>
      <c r="C139" s="1">
        <v>11</v>
      </c>
      <c r="D139" s="1" t="s">
        <v>1428</v>
      </c>
      <c r="E139" s="2">
        <v>1</v>
      </c>
      <c r="F139" s="1">
        <f>IF(Creatures[[#This Row],[CR]]="","",VLOOKUP(Creatures[[#This Row],[CR]],CREXP[#All],2,FALSE))</f>
        <v>200</v>
      </c>
      <c r="G139" s="1" t="s">
        <v>111</v>
      </c>
      <c r="H139" s="1">
        <v>10</v>
      </c>
      <c r="I139" s="1">
        <f>IFERROR(DexModifier(Creatures[[#This Row],[Dex Score]]),NA())</f>
        <v>0</v>
      </c>
    </row>
    <row r="140" spans="1:9" x14ac:dyDescent="0.3">
      <c r="A140" s="3" t="s">
        <v>202</v>
      </c>
      <c r="B140" s="1" t="s">
        <v>1131</v>
      </c>
      <c r="C140" s="1">
        <v>16</v>
      </c>
      <c r="D140" s="1" t="s">
        <v>1429</v>
      </c>
      <c r="E140" s="2">
        <v>1</v>
      </c>
      <c r="F140" s="1">
        <f>IF(Creatures[[#This Row],[CR]]="","",VLOOKUP(Creatures[[#This Row],[CR]],CREXP[#All],2,FALSE))</f>
        <v>200</v>
      </c>
      <c r="G140" s="1" t="s">
        <v>111</v>
      </c>
      <c r="H140" s="1">
        <v>14</v>
      </c>
      <c r="I140" s="1">
        <f>IFERROR(DexModifier(Creatures[[#This Row],[Dex Score]]),NA())</f>
        <v>2</v>
      </c>
    </row>
    <row r="141" spans="1:9" x14ac:dyDescent="0.3">
      <c r="A141" s="3" t="s">
        <v>1430</v>
      </c>
      <c r="B141" s="1" t="s">
        <v>1131</v>
      </c>
      <c r="C141" s="1">
        <v>17</v>
      </c>
      <c r="D141" s="1" t="s">
        <v>1431</v>
      </c>
      <c r="E141" s="2">
        <v>3</v>
      </c>
      <c r="F141" s="1">
        <f>IF(Creatures[[#This Row],[CR]]="","",VLOOKUP(Creatures[[#This Row],[CR]],CREXP[#All],2,FALSE))</f>
        <v>700</v>
      </c>
      <c r="G141" s="1" t="s">
        <v>111</v>
      </c>
      <c r="H141" s="1">
        <v>14</v>
      </c>
      <c r="I141" s="1">
        <f>IFERROR(DexModifier(Creatures[[#This Row],[Dex Score]]),NA())</f>
        <v>2</v>
      </c>
    </row>
    <row r="142" spans="1:9" x14ac:dyDescent="0.3">
      <c r="A142" s="3" t="s">
        <v>1432</v>
      </c>
      <c r="B142" s="1" t="s">
        <v>1247</v>
      </c>
      <c r="C142" s="1">
        <v>17</v>
      </c>
      <c r="D142" s="1" t="s">
        <v>1433</v>
      </c>
      <c r="E142" s="2">
        <v>5</v>
      </c>
      <c r="F142" s="1">
        <f>IF(Creatures[[#This Row],[CR]]="","",VLOOKUP(Creatures[[#This Row],[CR]],CREXP[#All],2,FALSE))</f>
        <v>1800</v>
      </c>
      <c r="G142" s="1" t="s">
        <v>111</v>
      </c>
      <c r="H142" s="1">
        <v>11</v>
      </c>
      <c r="I142" s="1">
        <f>IFERROR(DexModifier(Creatures[[#This Row],[Dex Score]]),NA())</f>
        <v>0</v>
      </c>
    </row>
    <row r="143" spans="1:9" x14ac:dyDescent="0.3">
      <c r="A143" s="3" t="s">
        <v>1434</v>
      </c>
      <c r="B143" s="1" t="s">
        <v>1140</v>
      </c>
      <c r="C143" s="1">
        <v>14</v>
      </c>
      <c r="D143" s="1" t="s">
        <v>1435</v>
      </c>
      <c r="E143" s="2">
        <v>3</v>
      </c>
      <c r="F143" s="1">
        <f>IF(Creatures[[#This Row],[CR]]="","",VLOOKUP(Creatures[[#This Row],[CR]],CREXP[#All],2,FALSE))</f>
        <v>700</v>
      </c>
      <c r="G143" s="1" t="s">
        <v>113</v>
      </c>
      <c r="H143" s="1">
        <v>14</v>
      </c>
      <c r="I143" s="1">
        <f>IFERROR(DexModifier(Creatures[[#This Row],[Dex Score]]),NA())</f>
        <v>2</v>
      </c>
    </row>
    <row r="144" spans="1:9" x14ac:dyDescent="0.3">
      <c r="A144" s="3" t="s">
        <v>1436</v>
      </c>
      <c r="B144" s="1" t="s">
        <v>1131</v>
      </c>
      <c r="C144" s="1">
        <v>15</v>
      </c>
      <c r="D144" s="1" t="s">
        <v>1437</v>
      </c>
      <c r="E144" s="4" t="s">
        <v>25</v>
      </c>
      <c r="F144" s="1">
        <f>IF(Creatures[[#This Row],[CR]]="","",VLOOKUP(Creatures[[#This Row],[CR]],CREXP[#All],2,FALSE))</f>
        <v>50</v>
      </c>
      <c r="G144" s="1" t="s">
        <v>111</v>
      </c>
      <c r="H144" s="1">
        <v>12</v>
      </c>
      <c r="I144" s="1">
        <f>IFERROR(DexModifier(Creatures[[#This Row],[Dex Score]]),NA())</f>
        <v>1</v>
      </c>
    </row>
    <row r="145" spans="1:9" x14ac:dyDescent="0.3">
      <c r="A145" s="3" t="s">
        <v>1438</v>
      </c>
      <c r="B145" s="1" t="s">
        <v>1379</v>
      </c>
      <c r="C145" s="1">
        <v>18</v>
      </c>
      <c r="D145" s="1">
        <v>82</v>
      </c>
      <c r="E145" s="2">
        <v>4</v>
      </c>
      <c r="F145" s="1">
        <f>IF(Creatures[[#This Row],[CR]]="","",VLOOKUP(Creatures[[#This Row],[CR]],CREXP[#All],2,FALSE))</f>
        <v>1100</v>
      </c>
      <c r="G145" s="1" t="s">
        <v>121</v>
      </c>
      <c r="H145" s="1">
        <v>12</v>
      </c>
      <c r="I145" s="1">
        <f>IFERROR(DexModifier(Creatures[[#This Row],[Dex Score]]),NA())</f>
        <v>1</v>
      </c>
    </row>
    <row r="146" spans="1:9" x14ac:dyDescent="0.3">
      <c r="A146" s="3" t="s">
        <v>1439</v>
      </c>
      <c r="B146" s="1" t="s">
        <v>1440</v>
      </c>
      <c r="C146" s="1">
        <v>15</v>
      </c>
      <c r="D146" s="1" t="s">
        <v>1302</v>
      </c>
      <c r="E146" s="4" t="s">
        <v>26</v>
      </c>
      <c r="F146" s="1">
        <f>IF(Creatures[[#This Row],[CR]]="","",VLOOKUP(Creatures[[#This Row],[CR]],CREXP[#All],2,FALSE))</f>
        <v>100</v>
      </c>
      <c r="G146" s="1" t="s">
        <v>99</v>
      </c>
      <c r="H146" s="1">
        <v>16</v>
      </c>
      <c r="I146" s="1">
        <f>IFERROR(DexModifier(Creatures[[#This Row],[Dex Score]]),NA())</f>
        <v>3</v>
      </c>
    </row>
    <row r="147" spans="1:9" x14ac:dyDescent="0.3">
      <c r="A147" s="3" t="s">
        <v>1441</v>
      </c>
      <c r="B147" s="1" t="s">
        <v>1253</v>
      </c>
      <c r="C147" s="1">
        <v>17</v>
      </c>
      <c r="D147" s="1" t="s">
        <v>1321</v>
      </c>
      <c r="E147" s="2">
        <v>14</v>
      </c>
      <c r="F147" s="1">
        <f>IF(Creatures[[#This Row],[CR]]="","",VLOOKUP(Creatures[[#This Row],[CR]],CREXP[#All],2,FALSE))</f>
        <v>11500</v>
      </c>
      <c r="G147" s="1" t="s">
        <v>113</v>
      </c>
      <c r="H147" s="1">
        <v>14</v>
      </c>
      <c r="I147" s="1">
        <f>IFERROR(DexModifier(Creatures[[#This Row],[Dex Score]]),NA())</f>
        <v>2</v>
      </c>
    </row>
    <row r="148" spans="1:9" x14ac:dyDescent="0.3">
      <c r="A148" s="3" t="s">
        <v>1442</v>
      </c>
      <c r="B148" s="1" t="s">
        <v>1266</v>
      </c>
      <c r="C148" s="1">
        <v>19</v>
      </c>
      <c r="D148" s="1" t="s">
        <v>1443</v>
      </c>
      <c r="E148" s="2">
        <v>5</v>
      </c>
      <c r="F148" s="1">
        <f>IF(Creatures[[#This Row],[CR]]="","",VLOOKUP(Creatures[[#This Row],[CR]],CREXP[#All],2,FALSE))</f>
        <v>1800</v>
      </c>
      <c r="G148" s="1" t="s">
        <v>111</v>
      </c>
      <c r="H148" s="1">
        <v>18</v>
      </c>
      <c r="I148" s="1">
        <f>IFERROR(DexModifier(Creatures[[#This Row],[Dex Score]]),NA())</f>
        <v>4</v>
      </c>
    </row>
    <row r="149" spans="1:9" x14ac:dyDescent="0.3">
      <c r="A149" s="3" t="s">
        <v>1444</v>
      </c>
      <c r="B149" s="1" t="s">
        <v>1203</v>
      </c>
      <c r="C149" s="1">
        <v>9</v>
      </c>
      <c r="D149" s="1" t="s">
        <v>1445</v>
      </c>
      <c r="E149" s="4" t="s">
        <v>24</v>
      </c>
      <c r="F149" s="1">
        <f>IF(Creatures[[#This Row],[CR]]="","",VLOOKUP(Creatures[[#This Row],[CR]],CREXP[#All],2,FALSE))</f>
        <v>25</v>
      </c>
      <c r="G149" s="1" t="s">
        <v>111</v>
      </c>
      <c r="H149" s="1">
        <v>8</v>
      </c>
      <c r="I149" s="1">
        <f>IFERROR(DexModifier(Creatures[[#This Row],[Dex Score]]),NA())</f>
        <v>-1</v>
      </c>
    </row>
    <row r="150" spans="1:9" x14ac:dyDescent="0.3">
      <c r="A150" s="3" t="s">
        <v>1446</v>
      </c>
      <c r="B150" s="1" t="s">
        <v>1325</v>
      </c>
      <c r="C150" s="1">
        <v>19</v>
      </c>
      <c r="D150" s="1">
        <v>75</v>
      </c>
      <c r="E150" s="2"/>
      <c r="F150" s="1" t="str">
        <f>IF(Creatures[[#This Row],[CR]]="","",VLOOKUP(Creatures[[#This Row],[CR]],CREXP[#All],2,FALSE))</f>
        <v/>
      </c>
      <c r="G150" s="1" t="s">
        <v>67</v>
      </c>
      <c r="H150" s="1"/>
      <c r="I150" s="1"/>
    </row>
    <row r="151" spans="1:9" x14ac:dyDescent="0.3">
      <c r="A151" s="3" t="s">
        <v>1447</v>
      </c>
      <c r="B151" s="1" t="s">
        <v>1448</v>
      </c>
      <c r="C151" s="1">
        <v>16</v>
      </c>
      <c r="D151" s="1" t="s">
        <v>1194</v>
      </c>
      <c r="E151" s="2">
        <v>8</v>
      </c>
      <c r="F151" s="1">
        <f>IF(Creatures[[#This Row],[CR]]="","",VLOOKUP(Creatures[[#This Row],[CR]],CREXP[#All],2,FALSE))</f>
        <v>3900</v>
      </c>
      <c r="G151" s="1" t="s">
        <v>113</v>
      </c>
      <c r="H151" s="1">
        <v>10</v>
      </c>
      <c r="I151" s="1">
        <f>IFERROR(DexModifier(Creatures[[#This Row],[Dex Score]]),NA())</f>
        <v>0</v>
      </c>
    </row>
    <row r="152" spans="1:9" x14ac:dyDescent="0.3">
      <c r="A152" s="3" t="s">
        <v>1449</v>
      </c>
      <c r="B152" s="1" t="s">
        <v>1247</v>
      </c>
      <c r="C152" s="1">
        <v>13</v>
      </c>
      <c r="D152" s="1" t="s">
        <v>1450</v>
      </c>
      <c r="E152" s="2">
        <v>2</v>
      </c>
      <c r="F152" s="1">
        <f>IF(Creatures[[#This Row],[CR]]="","",VLOOKUP(Creatures[[#This Row],[CR]],CREXP[#All],2,FALSE))</f>
        <v>450</v>
      </c>
      <c r="G152" s="1" t="s">
        <v>111</v>
      </c>
      <c r="H152" s="1">
        <v>13</v>
      </c>
      <c r="I152" s="1">
        <f>IFERROR(DexModifier(Creatures[[#This Row],[Dex Score]]),NA())</f>
        <v>1</v>
      </c>
    </row>
    <row r="153" spans="1:9" x14ac:dyDescent="0.3">
      <c r="A153" s="3" t="s">
        <v>1451</v>
      </c>
      <c r="B153" s="1" t="s">
        <v>431</v>
      </c>
      <c r="C153" s="1">
        <v>12</v>
      </c>
      <c r="D153" s="1" t="s">
        <v>1452</v>
      </c>
      <c r="E153" s="2">
        <v>0</v>
      </c>
      <c r="F153" s="1">
        <f>IF(Creatures[[#This Row],[CR]]="","",VLOOKUP(Creatures[[#This Row],[CR]],CREXP[#All],2,FALSE))</f>
        <v>10</v>
      </c>
      <c r="G153" s="1" t="s">
        <v>111</v>
      </c>
      <c r="H153" s="1">
        <v>15</v>
      </c>
      <c r="I153" s="1">
        <f>IFERROR(DexModifier(Creatures[[#This Row],[Dex Score]]),NA())</f>
        <v>2</v>
      </c>
    </row>
    <row r="154" spans="1:9" x14ac:dyDescent="0.3">
      <c r="A154" s="3" t="s">
        <v>1453</v>
      </c>
      <c r="B154" s="1" t="s">
        <v>1168</v>
      </c>
      <c r="C154" s="1">
        <v>15</v>
      </c>
      <c r="D154" s="1" t="s">
        <v>1264</v>
      </c>
      <c r="E154" s="2">
        <v>1</v>
      </c>
      <c r="F154" s="1">
        <f>IF(Creatures[[#This Row],[CR]]="","",VLOOKUP(Creatures[[#This Row],[CR]],CREXP[#All],2,FALSE))</f>
        <v>200</v>
      </c>
      <c r="G154" s="1" t="s">
        <v>99</v>
      </c>
      <c r="H154" s="1">
        <v>15</v>
      </c>
      <c r="I154" s="1">
        <f>IFERROR(DexModifier(Creatures[[#This Row],[Dex Score]]),NA())</f>
        <v>2</v>
      </c>
    </row>
    <row r="155" spans="1:9" x14ac:dyDescent="0.3">
      <c r="A155" s="3" t="s">
        <v>1454</v>
      </c>
      <c r="B155" s="1" t="s">
        <v>1247</v>
      </c>
      <c r="C155" s="1">
        <v>15</v>
      </c>
      <c r="D155" s="1" t="s">
        <v>1455</v>
      </c>
      <c r="E155" s="2">
        <v>6</v>
      </c>
      <c r="F155" s="1">
        <f>IF(Creatures[[#This Row],[CR]]="","",VLOOKUP(Creatures[[#This Row],[CR]],CREXP[#All],2,FALSE))</f>
        <v>2300</v>
      </c>
      <c r="G155" s="1" t="s">
        <v>99</v>
      </c>
      <c r="H155" s="1">
        <v>14</v>
      </c>
      <c r="I155" s="1">
        <f>IFERROR(DexModifier(Creatures[[#This Row],[Dex Score]]),NA())</f>
        <v>2</v>
      </c>
    </row>
    <row r="156" spans="1:9" x14ac:dyDescent="0.3">
      <c r="A156" s="3" t="s">
        <v>1456</v>
      </c>
      <c r="B156" s="1" t="s">
        <v>1137</v>
      </c>
      <c r="C156" s="1">
        <v>16</v>
      </c>
      <c r="D156" s="1" t="s">
        <v>1457</v>
      </c>
      <c r="E156" s="2">
        <v>16</v>
      </c>
      <c r="F156" s="1">
        <f>IF(Creatures[[#This Row],[CR]]="","",VLOOKUP(Creatures[[#This Row],[CR]],CREXP[#All],2,FALSE))</f>
        <v>15000</v>
      </c>
      <c r="G156" s="1" t="s">
        <v>99</v>
      </c>
      <c r="H156" s="1">
        <v>12</v>
      </c>
      <c r="I156" s="1">
        <f>IFERROR(DexModifier(Creatures[[#This Row],[Dex Score]]),NA())</f>
        <v>1</v>
      </c>
    </row>
    <row r="157" spans="1:9" x14ac:dyDescent="0.3">
      <c r="A157" s="3" t="s">
        <v>1458</v>
      </c>
      <c r="B157" s="1" t="s">
        <v>1247</v>
      </c>
      <c r="C157" s="1">
        <v>14</v>
      </c>
      <c r="D157" s="1" t="s">
        <v>1278</v>
      </c>
      <c r="E157" s="2">
        <v>5</v>
      </c>
      <c r="F157" s="1">
        <f>IF(Creatures[[#This Row],[CR]]="","",VLOOKUP(Creatures[[#This Row],[CR]],CREXP[#All],2,FALSE))</f>
        <v>1800</v>
      </c>
      <c r="G157" s="1" t="s">
        <v>134</v>
      </c>
      <c r="H157" s="1">
        <v>12</v>
      </c>
      <c r="I157" s="1">
        <f>IFERROR(DexModifier(Creatures[[#This Row],[Dex Score]]),NA())</f>
        <v>1</v>
      </c>
    </row>
    <row r="158" spans="1:9" x14ac:dyDescent="0.3">
      <c r="A158" s="3" t="s">
        <v>1459</v>
      </c>
      <c r="B158" s="1" t="s">
        <v>1325</v>
      </c>
      <c r="C158" s="1">
        <v>19</v>
      </c>
      <c r="D158" s="1">
        <v>20</v>
      </c>
      <c r="E158" s="2"/>
      <c r="F158" s="1" t="str">
        <f>IF(Creatures[[#This Row],[CR]]="","",VLOOKUP(Creatures[[#This Row],[CR]],CREXP[#All],2,FALSE))</f>
        <v/>
      </c>
      <c r="G158" s="1" t="s">
        <v>67</v>
      </c>
      <c r="H158" s="1"/>
      <c r="I158" s="1"/>
    </row>
    <row r="159" spans="1:9" x14ac:dyDescent="0.3">
      <c r="A159" s="3" t="s">
        <v>1460</v>
      </c>
      <c r="B159" s="1" t="s">
        <v>1168</v>
      </c>
      <c r="C159" s="1">
        <v>16</v>
      </c>
      <c r="D159" s="1" t="s">
        <v>1373</v>
      </c>
      <c r="E159" s="2">
        <v>3</v>
      </c>
      <c r="F159" s="1">
        <f>IF(Creatures[[#This Row],[CR]]="","",VLOOKUP(Creatures[[#This Row],[CR]],CREXP[#All],2,FALSE))</f>
        <v>700</v>
      </c>
      <c r="G159" s="1" t="s">
        <v>134</v>
      </c>
      <c r="H159" s="1">
        <v>13</v>
      </c>
      <c r="I159" s="1">
        <f>IFERROR(DexModifier(Creatures[[#This Row],[Dex Score]]),NA())</f>
        <v>1</v>
      </c>
    </row>
    <row r="160" spans="1:9" x14ac:dyDescent="0.3">
      <c r="A160" s="3" t="s">
        <v>213</v>
      </c>
      <c r="B160" s="1" t="s">
        <v>1247</v>
      </c>
      <c r="C160" s="1">
        <v>12</v>
      </c>
      <c r="D160" s="1" t="s">
        <v>1461</v>
      </c>
      <c r="E160" s="2">
        <v>2</v>
      </c>
      <c r="F160" s="1">
        <f>IF(Creatures[[#This Row],[CR]]="","",VLOOKUP(Creatures[[#This Row],[CR]],CREXP[#All],2,FALSE))</f>
        <v>450</v>
      </c>
      <c r="G160" s="1" t="s">
        <v>111</v>
      </c>
      <c r="H160" s="1">
        <v>14</v>
      </c>
      <c r="I160" s="1">
        <f>IFERROR(DexModifier(Creatures[[#This Row],[Dex Score]]),NA())</f>
        <v>2</v>
      </c>
    </row>
    <row r="161" spans="1:9" x14ac:dyDescent="0.3">
      <c r="A161" s="3" t="s">
        <v>1462</v>
      </c>
      <c r="B161" s="1" t="s">
        <v>1362</v>
      </c>
      <c r="C161" s="1">
        <v>13</v>
      </c>
      <c r="D161" s="1">
        <v>85</v>
      </c>
      <c r="E161" s="2">
        <v>6</v>
      </c>
      <c r="F161" s="1">
        <f>IF(Creatures[[#This Row],[CR]]="","",VLOOKUP(Creatures[[#This Row],[CR]],CREXP[#All],2,FALSE))</f>
        <v>2300</v>
      </c>
      <c r="G161" s="1" t="s">
        <v>128</v>
      </c>
      <c r="H161" s="1">
        <v>12</v>
      </c>
      <c r="I161" s="1">
        <f>IFERROR(DexModifier(Creatures[[#This Row],[Dex Score]]),NA())</f>
        <v>1</v>
      </c>
    </row>
    <row r="162" spans="1:9" x14ac:dyDescent="0.3">
      <c r="A162" s="3" t="s">
        <v>1463</v>
      </c>
      <c r="B162" s="1" t="s">
        <v>1211</v>
      </c>
      <c r="C162" s="1">
        <v>16</v>
      </c>
      <c r="D162" s="1" t="s">
        <v>1464</v>
      </c>
      <c r="E162" s="2">
        <v>8</v>
      </c>
      <c r="F162" s="1">
        <f>IF(Creatures[[#This Row],[CR]]="","",VLOOKUP(Creatures[[#This Row],[CR]],CREXP[#All],2,FALSE))</f>
        <v>3900</v>
      </c>
      <c r="G162" s="1" t="s">
        <v>111</v>
      </c>
      <c r="H162" s="1">
        <v>15</v>
      </c>
      <c r="I162" s="1">
        <f>IFERROR(DexModifier(Creatures[[#This Row],[Dex Score]]),NA())</f>
        <v>2</v>
      </c>
    </row>
    <row r="163" spans="1:9" x14ac:dyDescent="0.3">
      <c r="A163" s="3" t="s">
        <v>1465</v>
      </c>
      <c r="B163" s="1" t="s">
        <v>1250</v>
      </c>
      <c r="C163" s="1">
        <v>18</v>
      </c>
      <c r="D163" s="1" t="s">
        <v>1194</v>
      </c>
      <c r="E163" s="4">
        <v>7</v>
      </c>
      <c r="F163" s="1">
        <f>IF(Creatures[[#This Row],[CR]]="","",VLOOKUP(Creatures[[#This Row],[CR]],CREXP[#All],2,FALSE))</f>
        <v>2900</v>
      </c>
      <c r="G163" s="1" t="s">
        <v>1148</v>
      </c>
      <c r="H163" s="1">
        <v>17</v>
      </c>
      <c r="I163" s="1">
        <v>3</v>
      </c>
    </row>
    <row r="164" spans="1:9" x14ac:dyDescent="0.3">
      <c r="A164" s="3" t="s">
        <v>1466</v>
      </c>
      <c r="B164" s="1" t="s">
        <v>1343</v>
      </c>
      <c r="C164" s="1">
        <v>15</v>
      </c>
      <c r="D164" s="1" t="s">
        <v>1467</v>
      </c>
      <c r="E164" s="2">
        <v>6</v>
      </c>
      <c r="F164" s="1">
        <f>IF(Creatures[[#This Row],[CR]]="","",VLOOKUP(Creatures[[#This Row],[CR]],CREXP[#All],2,FALSE))</f>
        <v>2300</v>
      </c>
      <c r="G164" s="1" t="s">
        <v>111</v>
      </c>
      <c r="H164" s="1">
        <v>15</v>
      </c>
      <c r="I164" s="1">
        <f>IFERROR(DexModifier(Creatures[[#This Row],[Dex Score]]),NA())</f>
        <v>2</v>
      </c>
    </row>
    <row r="165" spans="1:9" x14ac:dyDescent="0.3">
      <c r="A165" s="3" t="s">
        <v>1468</v>
      </c>
      <c r="B165" s="1" t="s">
        <v>1247</v>
      </c>
      <c r="C165" s="1">
        <v>14</v>
      </c>
      <c r="D165" s="1" t="s">
        <v>1469</v>
      </c>
      <c r="E165" s="2">
        <v>6</v>
      </c>
      <c r="F165" s="1">
        <f>IF(Creatures[[#This Row],[CR]]="","",VLOOKUP(Creatures[[#This Row],[CR]],CREXP[#All],2,FALSE))</f>
        <v>2300</v>
      </c>
      <c r="G165" s="1" t="s">
        <v>111</v>
      </c>
      <c r="H165" s="1">
        <v>11</v>
      </c>
      <c r="I165" s="1">
        <f>IFERROR(DexModifier(Creatures[[#This Row],[Dex Score]]),NA())</f>
        <v>0</v>
      </c>
    </row>
    <row r="166" spans="1:9" x14ac:dyDescent="0.3">
      <c r="A166" s="3" t="s">
        <v>1470</v>
      </c>
      <c r="B166" s="1" t="s">
        <v>1471</v>
      </c>
      <c r="C166" s="1">
        <v>14</v>
      </c>
      <c r="D166" s="1" t="s">
        <v>1405</v>
      </c>
      <c r="E166" s="2" t="s">
        <v>26</v>
      </c>
      <c r="F166" s="1">
        <f>IF(Creatures[[#This Row],[CR]]="","",VLOOKUP(Creatures[[#This Row],[CR]],CREXP[#All],2,FALSE))</f>
        <v>100</v>
      </c>
      <c r="G166" s="1" t="s">
        <v>134</v>
      </c>
      <c r="H166" s="1">
        <v>14</v>
      </c>
      <c r="I166" s="1">
        <f>IFERROR(DexModifier(Creatures[[#This Row],[Dex Score]]),NA())</f>
        <v>2</v>
      </c>
    </row>
    <row r="167" spans="1:9" x14ac:dyDescent="0.3">
      <c r="A167" s="3" t="s">
        <v>1472</v>
      </c>
      <c r="B167" s="1" t="s">
        <v>1473</v>
      </c>
      <c r="C167" s="1">
        <v>16</v>
      </c>
      <c r="D167" s="1" t="s">
        <v>1474</v>
      </c>
      <c r="E167" s="2">
        <v>1</v>
      </c>
      <c r="F167" s="1">
        <f>IF(Creatures[[#This Row],[CR]]="","",VLOOKUP(Creatures[[#This Row],[CR]],CREXP[#All],2,FALSE))</f>
        <v>200</v>
      </c>
      <c r="G167" s="1" t="s">
        <v>113</v>
      </c>
      <c r="H167" s="1">
        <v>14</v>
      </c>
      <c r="I167" s="1">
        <f>IFERROR(DexModifier(Creatures[[#This Row],[Dex Score]]),NA())</f>
        <v>2</v>
      </c>
    </row>
    <row r="168" spans="1:9" x14ac:dyDescent="0.3">
      <c r="A168" s="3" t="s">
        <v>1475</v>
      </c>
      <c r="B168" s="1" t="s">
        <v>1168</v>
      </c>
      <c r="C168" s="1">
        <v>15</v>
      </c>
      <c r="D168" s="1" t="s">
        <v>1354</v>
      </c>
      <c r="E168" s="2">
        <v>3</v>
      </c>
      <c r="F168" s="1">
        <f>IF(Creatures[[#This Row],[CR]]="","",VLOOKUP(Creatures[[#This Row],[CR]],CREXP[#All],2,FALSE))</f>
        <v>700</v>
      </c>
      <c r="G168" s="1" t="s">
        <v>134</v>
      </c>
      <c r="H168" s="1">
        <v>16</v>
      </c>
      <c r="I168" s="1">
        <f>IFERROR(DexModifier(Creatures[[#This Row],[Dex Score]]),NA())</f>
        <v>3</v>
      </c>
    </row>
    <row r="169" spans="1:9" x14ac:dyDescent="0.3">
      <c r="A169" s="3" t="s">
        <v>1476</v>
      </c>
      <c r="B169" s="1" t="s">
        <v>1134</v>
      </c>
      <c r="C169" s="1">
        <v>16</v>
      </c>
      <c r="D169" s="1" t="s">
        <v>1363</v>
      </c>
      <c r="E169" s="2">
        <v>4</v>
      </c>
      <c r="F169" s="1">
        <f>IF(Creatures[[#This Row],[CR]]="","",VLOOKUP(Creatures[[#This Row],[CR]],CREXP[#All],2,FALSE))</f>
        <v>1100</v>
      </c>
      <c r="G169" s="1" t="s">
        <v>111</v>
      </c>
      <c r="H169" s="1">
        <v>10</v>
      </c>
      <c r="I169" s="1">
        <f>IFERROR(DexModifier(Creatures[[#This Row],[Dex Score]]),NA())</f>
        <v>0</v>
      </c>
    </row>
    <row r="170" spans="1:9" x14ac:dyDescent="0.3">
      <c r="A170" s="3" t="s">
        <v>1477</v>
      </c>
      <c r="B170" s="1" t="s">
        <v>1478</v>
      </c>
      <c r="C170" s="1">
        <v>15</v>
      </c>
      <c r="D170" s="1" t="s">
        <v>1479</v>
      </c>
      <c r="E170" s="2">
        <v>0</v>
      </c>
      <c r="F170" s="1">
        <f>IF(Creatures[[#This Row],[CR]]="","",VLOOKUP(Creatures[[#This Row],[CR]],CREXP[#All],2,FALSE))</f>
        <v>10</v>
      </c>
      <c r="G170" s="1" t="s">
        <v>132</v>
      </c>
      <c r="H170" s="1">
        <v>20</v>
      </c>
      <c r="I170" s="1">
        <f>IFERROR(DexModifier(Creatures[[#This Row],[Dex Score]]),NA())</f>
        <v>5</v>
      </c>
    </row>
    <row r="171" spans="1:9" x14ac:dyDescent="0.3">
      <c r="A171" s="3" t="s">
        <v>1480</v>
      </c>
      <c r="B171" s="1" t="s">
        <v>1253</v>
      </c>
      <c r="C171" s="1">
        <v>14</v>
      </c>
      <c r="D171" s="1" t="s">
        <v>1481</v>
      </c>
      <c r="E171" s="2">
        <v>9</v>
      </c>
      <c r="F171" s="1">
        <f>IF(Creatures[[#This Row],[CR]]="","",VLOOKUP(Creatures[[#This Row],[CR]],CREXP[#All],2,FALSE))</f>
        <v>5000</v>
      </c>
      <c r="G171" s="1" t="s">
        <v>111</v>
      </c>
      <c r="H171" s="1">
        <v>9</v>
      </c>
      <c r="I171" s="1">
        <f>IFERROR(DexModifier(Creatures[[#This Row],[Dex Score]]),NA())</f>
        <v>-1</v>
      </c>
    </row>
    <row r="172" spans="1:9" x14ac:dyDescent="0.3">
      <c r="A172" s="3" t="s">
        <v>1482</v>
      </c>
      <c r="B172" s="1" t="s">
        <v>1134</v>
      </c>
      <c r="C172" s="1">
        <v>14</v>
      </c>
      <c r="D172" s="1" t="s">
        <v>1483</v>
      </c>
      <c r="E172" s="2">
        <v>8</v>
      </c>
      <c r="F172" s="1">
        <f>IF(Creatures[[#This Row],[CR]]="","",VLOOKUP(Creatures[[#This Row],[CR]],CREXP[#All],2,FALSE))</f>
        <v>3900</v>
      </c>
      <c r="G172" s="1" t="s">
        <v>111</v>
      </c>
      <c r="H172" s="1">
        <v>15</v>
      </c>
      <c r="I172" s="1">
        <f>IFERROR(DexModifier(Creatures[[#This Row],[Dex Score]]),NA())</f>
        <v>2</v>
      </c>
    </row>
    <row r="173" spans="1:9" x14ac:dyDescent="0.3">
      <c r="A173" s="3" t="s">
        <v>1484</v>
      </c>
      <c r="B173" s="1" t="s">
        <v>1394</v>
      </c>
      <c r="C173" s="1">
        <v>14</v>
      </c>
      <c r="D173" s="1" t="s">
        <v>1485</v>
      </c>
      <c r="E173" s="2">
        <v>9</v>
      </c>
      <c r="F173" s="1">
        <f>IF(Creatures[[#This Row],[CR]]="","",VLOOKUP(Creatures[[#This Row],[CR]],CREXP[#All],2,FALSE))</f>
        <v>5000</v>
      </c>
      <c r="G173" s="1" t="s">
        <v>111</v>
      </c>
      <c r="H173" s="1">
        <v>10</v>
      </c>
      <c r="I173" s="1">
        <f>IFERROR(DexModifier(Creatures[[#This Row],[Dex Score]]),NA())</f>
        <v>0</v>
      </c>
    </row>
    <row r="174" spans="1:9" x14ac:dyDescent="0.3">
      <c r="A174" s="3" t="s">
        <v>1486</v>
      </c>
      <c r="B174" s="1" t="s">
        <v>1394</v>
      </c>
      <c r="C174" s="1">
        <v>15</v>
      </c>
      <c r="D174" s="1" t="s">
        <v>1487</v>
      </c>
      <c r="E174" s="2">
        <v>11</v>
      </c>
      <c r="F174" s="1">
        <f>IF(Creatures[[#This Row],[CR]]="","",VLOOKUP(Creatures[[#This Row],[CR]],CREXP[#All],2,FALSE))</f>
        <v>7200</v>
      </c>
      <c r="G174" s="1" t="s">
        <v>134</v>
      </c>
      <c r="H174" s="1">
        <v>12</v>
      </c>
      <c r="I174" s="1">
        <f>IFERROR(DexModifier(Creatures[[#This Row],[Dex Score]]),NA())</f>
        <v>1</v>
      </c>
    </row>
    <row r="175" spans="1:9" x14ac:dyDescent="0.3">
      <c r="A175" s="3" t="s">
        <v>1488</v>
      </c>
      <c r="B175" s="1" t="s">
        <v>1471</v>
      </c>
      <c r="C175" s="1">
        <v>11</v>
      </c>
      <c r="D175" s="1" t="s">
        <v>1489</v>
      </c>
      <c r="E175" s="4" t="s">
        <v>26</v>
      </c>
      <c r="F175" s="1">
        <f>IF(Creatures[[#This Row],[CR]]="","",VLOOKUP(Creatures[[#This Row],[CR]],CREXP[#All],2,FALSE))</f>
        <v>100</v>
      </c>
      <c r="G175" s="1" t="s">
        <v>111</v>
      </c>
      <c r="H175" s="1">
        <v>12</v>
      </c>
      <c r="I175" s="1">
        <f>IFERROR(DexModifier(Creatures[[#This Row],[Dex Score]]),NA())</f>
        <v>1</v>
      </c>
    </row>
    <row r="176" spans="1:9" x14ac:dyDescent="0.3">
      <c r="A176" s="3" t="s">
        <v>1490</v>
      </c>
      <c r="B176" s="1" t="s">
        <v>1131</v>
      </c>
      <c r="C176" s="1">
        <v>10</v>
      </c>
      <c r="D176" s="1" t="s">
        <v>1491</v>
      </c>
      <c r="E176" s="2">
        <v>0</v>
      </c>
      <c r="F176" s="1">
        <f>IF(Creatures[[#This Row],[CR]]="","",VLOOKUP(Creatures[[#This Row],[CR]],CREXP[#All],2,FALSE))</f>
        <v>10</v>
      </c>
      <c r="G176" s="1" t="s">
        <v>111</v>
      </c>
      <c r="H176" s="1">
        <v>10</v>
      </c>
      <c r="I176" s="1">
        <f>IFERROR(DexModifier(Creatures[[#This Row],[Dex Score]]),NA())</f>
        <v>0</v>
      </c>
    </row>
    <row r="177" spans="1:9" x14ac:dyDescent="0.3">
      <c r="A177" s="3" t="s">
        <v>1492</v>
      </c>
      <c r="B177" s="1" t="s">
        <v>1280</v>
      </c>
      <c r="C177" s="1">
        <v>16</v>
      </c>
      <c r="D177" s="1" t="s">
        <v>1493</v>
      </c>
      <c r="E177" s="2">
        <v>9</v>
      </c>
      <c r="F177" s="1">
        <f>IF(Creatures[[#This Row],[CR]]="","",VLOOKUP(Creatures[[#This Row],[CR]],CREXP[#All],2,FALSE))</f>
        <v>5000</v>
      </c>
      <c r="G177" s="1" t="s">
        <v>99</v>
      </c>
      <c r="H177" s="1">
        <v>19</v>
      </c>
      <c r="I177" s="1">
        <f>IFERROR(DexModifier(Creatures[[#This Row],[Dex Score]]),NA())</f>
        <v>4</v>
      </c>
    </row>
    <row r="178" spans="1:9" x14ac:dyDescent="0.3">
      <c r="A178" s="3" t="s">
        <v>1494</v>
      </c>
      <c r="B178" s="1" t="s">
        <v>1203</v>
      </c>
      <c r="C178" s="1">
        <v>12</v>
      </c>
      <c r="D178" s="1" t="s">
        <v>1495</v>
      </c>
      <c r="E178" s="4" t="s">
        <v>25</v>
      </c>
      <c r="F178" s="1">
        <f>IF(Creatures[[#This Row],[CR]]="","",VLOOKUP(Creatures[[#This Row],[CR]],CREXP[#All],2,FALSE))</f>
        <v>50</v>
      </c>
      <c r="G178" s="1" t="s">
        <v>111</v>
      </c>
      <c r="H178" s="1">
        <v>14</v>
      </c>
      <c r="I178" s="1">
        <f>IFERROR(DexModifier(Creatures[[#This Row],[Dex Score]]),NA())</f>
        <v>2</v>
      </c>
    </row>
    <row r="179" spans="1:9" x14ac:dyDescent="0.3">
      <c r="A179" s="3" t="s">
        <v>1496</v>
      </c>
      <c r="B179" s="1" t="s">
        <v>1207</v>
      </c>
      <c r="C179" s="1">
        <v>16</v>
      </c>
      <c r="D179" s="1" t="s">
        <v>1385</v>
      </c>
      <c r="E179" s="2">
        <v>1</v>
      </c>
      <c r="F179" s="1">
        <f>IF(Creatures[[#This Row],[CR]]="","",VLOOKUP(Creatures[[#This Row],[CR]],CREXP[#All],2,FALSE))</f>
        <v>200</v>
      </c>
      <c r="G179" s="1" t="s">
        <v>111</v>
      </c>
      <c r="H179" s="1">
        <v>12</v>
      </c>
      <c r="I179" s="1">
        <f>IFERROR(DexModifier(Creatures[[#This Row],[Dex Score]]),NA())</f>
        <v>1</v>
      </c>
    </row>
    <row r="180" spans="1:9" x14ac:dyDescent="0.3">
      <c r="A180" s="3" t="s">
        <v>1497</v>
      </c>
      <c r="B180" s="1" t="s">
        <v>1285</v>
      </c>
      <c r="C180" s="1">
        <v>12</v>
      </c>
      <c r="D180" s="1" t="s">
        <v>1498</v>
      </c>
      <c r="E180" s="2">
        <v>8</v>
      </c>
      <c r="F180" s="1">
        <f>IF(Creatures[[#This Row],[CR]]="","",VLOOKUP(Creatures[[#This Row],[CR]],CREXP[#All],2,FALSE))</f>
        <v>3900</v>
      </c>
      <c r="G180" s="1" t="s">
        <v>113</v>
      </c>
      <c r="H180" s="1">
        <v>14</v>
      </c>
      <c r="I180" s="1">
        <f>IFERROR(DexModifier(Creatures[[#This Row],[Dex Score]]),NA())</f>
        <v>2</v>
      </c>
    </row>
    <row r="181" spans="1:9" x14ac:dyDescent="0.3">
      <c r="A181" s="3" t="s">
        <v>1499</v>
      </c>
      <c r="B181" s="1" t="s">
        <v>1143</v>
      </c>
      <c r="C181" s="1">
        <v>15</v>
      </c>
      <c r="D181" s="1" t="s">
        <v>1500</v>
      </c>
      <c r="E181" s="2">
        <v>4</v>
      </c>
      <c r="F181" s="1">
        <f>IF(Creatures[[#This Row],[CR]]="","",VLOOKUP(Creatures[[#This Row],[CR]],CREXP[#All],2,FALSE))</f>
        <v>1100</v>
      </c>
      <c r="G181" s="1" t="s">
        <v>99</v>
      </c>
      <c r="H181" s="1">
        <v>15</v>
      </c>
      <c r="I181" s="1">
        <f>IFERROR(DexModifier(Creatures[[#This Row],[Dex Score]]),NA())</f>
        <v>2</v>
      </c>
    </row>
    <row r="182" spans="1:9" x14ac:dyDescent="0.3">
      <c r="A182" s="3" t="s">
        <v>1501</v>
      </c>
      <c r="B182" s="1" t="s">
        <v>1272</v>
      </c>
      <c r="C182" s="1">
        <v>19</v>
      </c>
      <c r="D182" s="1" t="s">
        <v>1502</v>
      </c>
      <c r="E182" s="2">
        <v>4</v>
      </c>
      <c r="F182" s="1">
        <f>IF(Creatures[[#This Row],[CR]]="","",VLOOKUP(Creatures[[#This Row],[CR]],CREXP[#All],2,FALSE))</f>
        <v>1100</v>
      </c>
      <c r="G182" s="1" t="s">
        <v>111</v>
      </c>
      <c r="H182" s="1">
        <v>20</v>
      </c>
      <c r="I182" s="1">
        <f>IFERROR(DexModifier(Creatures[[#This Row],[Dex Score]]),NA())</f>
        <v>5</v>
      </c>
    </row>
    <row r="183" spans="1:9" x14ac:dyDescent="0.3">
      <c r="A183" s="3" t="s">
        <v>1503</v>
      </c>
      <c r="B183" s="1" t="s">
        <v>1143</v>
      </c>
      <c r="C183" s="1">
        <v>13</v>
      </c>
      <c r="D183" s="1" t="s">
        <v>1169</v>
      </c>
      <c r="E183" s="2">
        <v>2</v>
      </c>
      <c r="F183" s="1">
        <f>IF(Creatures[[#This Row],[CR]]="","",VLOOKUP(Creatures[[#This Row],[CR]],CREXP[#All],2,FALSE))</f>
        <v>450</v>
      </c>
      <c r="G183" s="1" t="s">
        <v>99</v>
      </c>
      <c r="H183" s="1">
        <v>16</v>
      </c>
      <c r="I183" s="1">
        <f>IFERROR(DexModifier(Creatures[[#This Row],[Dex Score]]),NA())</f>
        <v>3</v>
      </c>
    </row>
    <row r="184" spans="1:9" x14ac:dyDescent="0.3">
      <c r="A184" s="3" t="s">
        <v>1504</v>
      </c>
      <c r="B184" s="1" t="s">
        <v>1203</v>
      </c>
      <c r="C184" s="1">
        <v>10</v>
      </c>
      <c r="D184" s="1" t="s">
        <v>1505</v>
      </c>
      <c r="E184" s="2" t="s">
        <v>25</v>
      </c>
      <c r="F184" s="1">
        <f>IF(Creatures[[#This Row],[CR]]="","",VLOOKUP(Creatures[[#This Row],[CR]],CREXP[#All],2,FALSE))</f>
        <v>50</v>
      </c>
      <c r="G184" s="1" t="s">
        <v>134</v>
      </c>
      <c r="H184" s="1">
        <v>10</v>
      </c>
      <c r="I184" s="1">
        <f>IFERROR(DexModifier(Creatures[[#This Row],[Dex Score]]),NA())</f>
        <v>0</v>
      </c>
    </row>
    <row r="185" spans="1:9" x14ac:dyDescent="0.3">
      <c r="A185" s="3" t="s">
        <v>1506</v>
      </c>
      <c r="B185" s="1" t="s">
        <v>431</v>
      </c>
      <c r="C185" s="1">
        <v>11</v>
      </c>
      <c r="D185" s="1" t="s">
        <v>1452</v>
      </c>
      <c r="E185" s="2">
        <v>0</v>
      </c>
      <c r="F185" s="1">
        <f>IF(Creatures[[#This Row],[CR]]="","",VLOOKUP(Creatures[[#This Row],[CR]],CREXP[#All],2,FALSE))</f>
        <v>10</v>
      </c>
      <c r="G185" s="1" t="s">
        <v>111</v>
      </c>
      <c r="H185" s="1">
        <v>11</v>
      </c>
      <c r="I185" s="1">
        <f>IFERROR(DexModifier(Creatures[[#This Row],[Dex Score]]),NA())</f>
        <v>0</v>
      </c>
    </row>
    <row r="186" spans="1:9" x14ac:dyDescent="0.3">
      <c r="A186" s="3" t="s">
        <v>1507</v>
      </c>
      <c r="B186" s="1" t="s">
        <v>1203</v>
      </c>
      <c r="C186" s="1">
        <v>13</v>
      </c>
      <c r="D186" s="1" t="s">
        <v>1428</v>
      </c>
      <c r="E186" s="2">
        <v>1</v>
      </c>
      <c r="F186" s="1">
        <f>IF(Creatures[[#This Row],[CR]]="","",VLOOKUP(Creatures[[#This Row],[CR]],CREXP[#All],2,FALSE))</f>
        <v>200</v>
      </c>
      <c r="G186" s="1" t="s">
        <v>125</v>
      </c>
      <c r="H186" s="1">
        <v>17</v>
      </c>
      <c r="I186" s="1">
        <f>IFERROR(DexModifier(Creatures[[#This Row],[Dex Score]]),NA())</f>
        <v>3</v>
      </c>
    </row>
    <row r="187" spans="1:9" x14ac:dyDescent="0.3">
      <c r="A187" s="3" t="s">
        <v>1508</v>
      </c>
      <c r="B187" s="1" t="s">
        <v>431</v>
      </c>
      <c r="C187" s="1">
        <v>12</v>
      </c>
      <c r="D187" s="1" t="s">
        <v>1452</v>
      </c>
      <c r="E187" s="2">
        <v>0</v>
      </c>
      <c r="F187" s="1">
        <f>IF(Creatures[[#This Row],[CR]]="","",VLOOKUP(Creatures[[#This Row],[CR]],CREXP[#All],2,FALSE))</f>
        <v>10</v>
      </c>
      <c r="G187" s="1" t="s">
        <v>134</v>
      </c>
      <c r="H187" s="1">
        <v>14</v>
      </c>
      <c r="I187" s="1">
        <f>IFERROR(DexModifier(Creatures[[#This Row],[Dex Score]]),NA())</f>
        <v>2</v>
      </c>
    </row>
    <row r="188" spans="1:9" x14ac:dyDescent="0.3">
      <c r="A188" s="3" t="s">
        <v>1509</v>
      </c>
      <c r="B188" s="1" t="s">
        <v>1510</v>
      </c>
      <c r="C188" s="1">
        <v>12</v>
      </c>
      <c r="D188" s="1" t="s">
        <v>1452</v>
      </c>
      <c r="E188" s="2">
        <v>0</v>
      </c>
      <c r="F188" s="1">
        <f>IF(Creatures[[#This Row],[CR]]="","",VLOOKUP(Creatures[[#This Row],[CR]],CREXP[#All],2,FALSE))</f>
        <v>10</v>
      </c>
      <c r="G188" s="1" t="s">
        <v>111</v>
      </c>
      <c r="H188" s="1">
        <v>14</v>
      </c>
      <c r="I188" s="1">
        <f>IFERROR(DexModifier(Creatures[[#This Row],[Dex Score]]),NA())</f>
        <v>2</v>
      </c>
    </row>
    <row r="189" spans="1:9" x14ac:dyDescent="0.3">
      <c r="A189" s="3" t="s">
        <v>1511</v>
      </c>
      <c r="B189" s="1" t="s">
        <v>1203</v>
      </c>
      <c r="C189" s="1">
        <v>12</v>
      </c>
      <c r="D189" s="1" t="s">
        <v>1308</v>
      </c>
      <c r="E189" s="4" t="s">
        <v>26</v>
      </c>
      <c r="F189" s="1">
        <f>IF(Creatures[[#This Row],[CR]]="","",VLOOKUP(Creatures[[#This Row],[CR]],CREXP[#All],2,FALSE))</f>
        <v>100</v>
      </c>
      <c r="G189" s="1" t="s">
        <v>111</v>
      </c>
      <c r="H189" s="1">
        <v>10</v>
      </c>
      <c r="I189" s="1">
        <f>IFERROR(DexModifier(Creatures[[#This Row],[Dex Score]]),NA())</f>
        <v>0</v>
      </c>
    </row>
    <row r="190" spans="1:9" x14ac:dyDescent="0.3">
      <c r="A190" s="3" t="s">
        <v>1512</v>
      </c>
      <c r="B190" s="1" t="s">
        <v>1379</v>
      </c>
      <c r="C190" s="1">
        <v>13</v>
      </c>
      <c r="D190" s="1">
        <v>52</v>
      </c>
      <c r="E190" s="2">
        <v>2</v>
      </c>
      <c r="F190" s="1">
        <f>IF(Creatures[[#This Row],[CR]]="","",VLOOKUP(Creatures[[#This Row],[CR]],CREXP[#All],2,FALSE))</f>
        <v>450</v>
      </c>
      <c r="G190" s="1" t="s">
        <v>121</v>
      </c>
      <c r="H190" s="1">
        <v>11</v>
      </c>
      <c r="I190" s="1">
        <f>IFERROR(DexModifier(Creatures[[#This Row],[Dex Score]]),NA())</f>
        <v>0</v>
      </c>
    </row>
    <row r="191" spans="1:9" x14ac:dyDescent="0.3">
      <c r="A191" s="3" t="s">
        <v>1513</v>
      </c>
      <c r="B191" s="1" t="s">
        <v>1379</v>
      </c>
      <c r="C191" s="1">
        <v>14</v>
      </c>
      <c r="D191" s="1">
        <v>22</v>
      </c>
      <c r="E191" s="2" t="s">
        <v>26</v>
      </c>
      <c r="F191" s="1">
        <f>IF(Creatures[[#This Row],[CR]]="","",VLOOKUP(Creatures[[#This Row],[CR]],CREXP[#All],2,FALSE))</f>
        <v>100</v>
      </c>
      <c r="G191" s="1" t="s">
        <v>121</v>
      </c>
      <c r="H191" s="1">
        <v>14</v>
      </c>
      <c r="I191" s="1">
        <f>IFERROR(DexModifier(Creatures[[#This Row],[Dex Score]]),NA())</f>
        <v>2</v>
      </c>
    </row>
    <row r="192" spans="1:9" x14ac:dyDescent="0.3">
      <c r="A192" s="3" t="s">
        <v>1514</v>
      </c>
      <c r="B192" s="1" t="s">
        <v>1131</v>
      </c>
      <c r="C192" s="1">
        <v>13</v>
      </c>
      <c r="D192" s="1" t="s">
        <v>1377</v>
      </c>
      <c r="E192" s="2">
        <v>2</v>
      </c>
      <c r="F192" s="1">
        <f>IF(Creatures[[#This Row],[CR]]="","",VLOOKUP(Creatures[[#This Row],[CR]],CREXP[#All],2,FALSE))</f>
        <v>450</v>
      </c>
      <c r="G192" s="1" t="s">
        <v>111</v>
      </c>
      <c r="H192" s="1">
        <v>14</v>
      </c>
      <c r="I192" s="1">
        <f>IFERROR(DexModifier(Creatures[[#This Row],[Dex Score]]),NA())</f>
        <v>2</v>
      </c>
    </row>
    <row r="193" spans="1:9" x14ac:dyDescent="0.3">
      <c r="A193" s="3" t="s">
        <v>1515</v>
      </c>
      <c r="B193" s="1" t="s">
        <v>1131</v>
      </c>
      <c r="C193" s="1">
        <v>12</v>
      </c>
      <c r="D193" s="1" t="s">
        <v>1144</v>
      </c>
      <c r="E193" s="4" t="s">
        <v>24</v>
      </c>
      <c r="F193" s="1">
        <f>IF(Creatures[[#This Row],[CR]]="","",VLOOKUP(Creatures[[#This Row],[CR]],CREXP[#All],2,FALSE))</f>
        <v>25</v>
      </c>
      <c r="G193" s="1" t="s">
        <v>111</v>
      </c>
      <c r="H193" s="1">
        <v>12</v>
      </c>
      <c r="I193" s="1">
        <f>IFERROR(DexModifier(Creatures[[#This Row],[Dex Score]]),NA())</f>
        <v>1</v>
      </c>
    </row>
    <row r="194" spans="1:9" x14ac:dyDescent="0.3">
      <c r="A194" s="3" t="s">
        <v>1516</v>
      </c>
      <c r="B194" s="1" t="s">
        <v>1394</v>
      </c>
      <c r="C194" s="1">
        <v>14</v>
      </c>
      <c r="D194" s="1" t="s">
        <v>1517</v>
      </c>
      <c r="E194" s="2">
        <v>6</v>
      </c>
      <c r="F194" s="1">
        <f>IF(Creatures[[#This Row],[CR]]="","",VLOOKUP(Creatures[[#This Row],[CR]],CREXP[#All],2,FALSE))</f>
        <v>2300</v>
      </c>
      <c r="G194" s="1" t="s">
        <v>111</v>
      </c>
      <c r="H194" s="1">
        <v>11</v>
      </c>
      <c r="I194" s="1">
        <f>IFERROR(DexModifier(Creatures[[#This Row],[Dex Score]]),NA())</f>
        <v>0</v>
      </c>
    </row>
    <row r="195" spans="1:9" x14ac:dyDescent="0.3">
      <c r="A195" s="3" t="s">
        <v>1518</v>
      </c>
      <c r="B195" s="1" t="s">
        <v>1184</v>
      </c>
      <c r="C195" s="1">
        <v>18</v>
      </c>
      <c r="D195" s="1" t="s">
        <v>1519</v>
      </c>
      <c r="E195" s="2">
        <v>11</v>
      </c>
      <c r="F195" s="1">
        <f>IF(Creatures[[#This Row],[CR]]="","",VLOOKUP(Creatures[[#This Row],[CR]],CREXP[#All],2,FALSE))</f>
        <v>7200</v>
      </c>
      <c r="G195" s="1" t="s">
        <v>111</v>
      </c>
      <c r="H195" s="1">
        <v>12</v>
      </c>
      <c r="I195" s="1">
        <f>IFERROR(DexModifier(Creatures[[#This Row],[Dex Score]]),NA())</f>
        <v>1</v>
      </c>
    </row>
    <row r="196" spans="1:9" x14ac:dyDescent="0.3">
      <c r="A196" s="3" t="s">
        <v>1520</v>
      </c>
      <c r="B196" s="1" t="s">
        <v>1379</v>
      </c>
      <c r="C196" s="1">
        <v>13</v>
      </c>
      <c r="D196" s="1">
        <v>58</v>
      </c>
      <c r="E196" s="2">
        <v>3</v>
      </c>
      <c r="F196" s="1">
        <f>IF(Creatures[[#This Row],[CR]]="","",VLOOKUP(Creatures[[#This Row],[CR]],CREXP[#All],2,FALSE))</f>
        <v>700</v>
      </c>
      <c r="G196" s="1" t="s">
        <v>121</v>
      </c>
      <c r="H196" s="1">
        <v>16</v>
      </c>
      <c r="I196" s="1">
        <f>IFERROR(DexModifier(Creatures[[#This Row],[Dex Score]]),NA())</f>
        <v>3</v>
      </c>
    </row>
    <row r="197" spans="1:9" x14ac:dyDescent="0.3">
      <c r="A197" s="3" t="s">
        <v>1521</v>
      </c>
      <c r="B197" s="1" t="s">
        <v>1404</v>
      </c>
      <c r="C197" s="1">
        <v>14</v>
      </c>
      <c r="D197" s="1" t="s">
        <v>1474</v>
      </c>
      <c r="E197" s="2" t="s">
        <v>26</v>
      </c>
      <c r="F197" s="1">
        <f>IF(Creatures[[#This Row],[CR]]="","",VLOOKUP(Creatures[[#This Row],[CR]],CREXP[#All],2,FALSE))</f>
        <v>100</v>
      </c>
      <c r="G197" s="1" t="s">
        <v>134</v>
      </c>
      <c r="H197" s="1">
        <v>16</v>
      </c>
      <c r="I197" s="1">
        <f>IFERROR(DexModifier(Creatures[[#This Row],[Dex Score]]),NA())</f>
        <v>3</v>
      </c>
    </row>
    <row r="198" spans="1:9" x14ac:dyDescent="0.3">
      <c r="A198" s="3" t="s">
        <v>1522</v>
      </c>
      <c r="B198" s="1" t="s">
        <v>1280</v>
      </c>
      <c r="C198" s="1">
        <v>15</v>
      </c>
      <c r="D198" s="1" t="s">
        <v>1523</v>
      </c>
      <c r="E198" s="2">
        <v>2</v>
      </c>
      <c r="F198" s="1">
        <f>IF(Creatures[[#This Row],[CR]]="","",VLOOKUP(Creatures[[#This Row],[CR]],CREXP[#All],2,FALSE))</f>
        <v>450</v>
      </c>
      <c r="G198" s="1" t="s">
        <v>134</v>
      </c>
      <c r="H198" s="1">
        <v>17</v>
      </c>
      <c r="I198" s="1">
        <f>IFERROR(DexModifier(Creatures[[#This Row],[Dex Score]]),NA())</f>
        <v>3</v>
      </c>
    </row>
    <row r="199" spans="1:9" x14ac:dyDescent="0.3">
      <c r="A199" s="3" t="s">
        <v>1524</v>
      </c>
      <c r="B199" s="1" t="s">
        <v>1471</v>
      </c>
      <c r="C199" s="1">
        <v>11</v>
      </c>
      <c r="D199" s="1" t="s">
        <v>1525</v>
      </c>
      <c r="E199" s="4" t="s">
        <v>26</v>
      </c>
      <c r="F199" s="1">
        <f>IF(Creatures[[#This Row],[CR]]="","",VLOOKUP(Creatures[[#This Row],[CR]],CREXP[#All],2,FALSE))</f>
        <v>100</v>
      </c>
      <c r="G199" s="1" t="s">
        <v>111</v>
      </c>
      <c r="H199" s="1">
        <v>12</v>
      </c>
      <c r="I199" s="1">
        <f>IFERROR(DexModifier(Creatures[[#This Row],[Dex Score]]),NA())</f>
        <v>1</v>
      </c>
    </row>
    <row r="200" spans="1:9" x14ac:dyDescent="0.3">
      <c r="A200" s="3" t="s">
        <v>1526</v>
      </c>
      <c r="B200" s="1" t="s">
        <v>1250</v>
      </c>
      <c r="C200" s="1">
        <v>17</v>
      </c>
      <c r="D200" s="1" t="s">
        <v>1527</v>
      </c>
      <c r="E200" s="4">
        <v>6</v>
      </c>
      <c r="F200" s="1">
        <f>IF(Creatures[[#This Row],[CR]]="","",VLOOKUP(Creatures[[#This Row],[CR]],CREXP[#All],2,FALSE))</f>
        <v>2300</v>
      </c>
      <c r="G200" s="1" t="s">
        <v>1148</v>
      </c>
      <c r="H200" s="1">
        <v>15</v>
      </c>
      <c r="I200" s="1">
        <v>2</v>
      </c>
    </row>
    <row r="201" spans="1:9" x14ac:dyDescent="0.3">
      <c r="A201" s="3" t="s">
        <v>1528</v>
      </c>
      <c r="B201" s="1" t="s">
        <v>1168</v>
      </c>
      <c r="C201" s="1">
        <v>12</v>
      </c>
      <c r="D201" s="1" t="s">
        <v>1169</v>
      </c>
      <c r="E201" s="2">
        <v>1</v>
      </c>
      <c r="F201" s="1">
        <f>IF(Creatures[[#This Row],[CR]]="","",VLOOKUP(Creatures[[#This Row],[CR]],CREXP[#All],2,FALSE))</f>
        <v>200</v>
      </c>
      <c r="G201" s="1" t="s">
        <v>111</v>
      </c>
      <c r="H201" s="1">
        <v>14</v>
      </c>
      <c r="I201" s="1">
        <f>IFERROR(DexModifier(Creatures[[#This Row],[Dex Score]]),NA())</f>
        <v>2</v>
      </c>
    </row>
    <row r="202" spans="1:9" x14ac:dyDescent="0.3">
      <c r="A202" s="3" t="s">
        <v>1529</v>
      </c>
      <c r="B202" s="1" t="s">
        <v>1134</v>
      </c>
      <c r="C202" s="1">
        <v>16</v>
      </c>
      <c r="D202" s="1" t="s">
        <v>1530</v>
      </c>
      <c r="E202" s="2">
        <v>10</v>
      </c>
      <c r="F202" s="1">
        <f>IF(Creatures[[#This Row],[CR]]="","",VLOOKUP(Creatures[[#This Row],[CR]],CREXP[#All],2,FALSE))</f>
        <v>5900</v>
      </c>
      <c r="G202" s="1" t="s">
        <v>134</v>
      </c>
      <c r="H202" s="1">
        <v>14</v>
      </c>
      <c r="I202" s="1">
        <f>IFERROR(DexModifier(Creatures[[#This Row],[Dex Score]]),NA())</f>
        <v>2</v>
      </c>
    </row>
    <row r="203" spans="1:9" x14ac:dyDescent="0.3">
      <c r="A203" s="3" t="s">
        <v>1531</v>
      </c>
      <c r="B203" s="1" t="s">
        <v>1193</v>
      </c>
      <c r="C203" s="1">
        <v>20</v>
      </c>
      <c r="D203" s="1" t="s">
        <v>1532</v>
      </c>
      <c r="E203" s="2">
        <v>17</v>
      </c>
      <c r="F203" s="1">
        <f>IF(Creatures[[#This Row],[CR]]="","",VLOOKUP(Creatures[[#This Row],[CR]],CREXP[#All],2,FALSE))</f>
        <v>18000</v>
      </c>
      <c r="G203" s="1" t="s">
        <v>111</v>
      </c>
      <c r="H203" s="1">
        <v>11</v>
      </c>
      <c r="I203" s="1">
        <f>IFERROR(DexModifier(Creatures[[#This Row],[Dex Score]]),NA())</f>
        <v>0</v>
      </c>
    </row>
    <row r="204" spans="1:9" x14ac:dyDescent="0.3">
      <c r="A204" s="3" t="s">
        <v>1533</v>
      </c>
      <c r="B204" s="1" t="s">
        <v>1534</v>
      </c>
      <c r="C204" s="1">
        <v>18</v>
      </c>
      <c r="D204" s="1" t="s">
        <v>1535</v>
      </c>
      <c r="E204" s="2">
        <v>10</v>
      </c>
      <c r="F204" s="1">
        <f>IF(Creatures[[#This Row],[CR]]="","",VLOOKUP(Creatures[[#This Row],[CR]],CREXP[#All],2,FALSE))</f>
        <v>5900</v>
      </c>
      <c r="G204" s="1" t="s">
        <v>111</v>
      </c>
      <c r="H204" s="1">
        <v>15</v>
      </c>
      <c r="I204" s="1">
        <f>IFERROR(DexModifier(Creatures[[#This Row],[Dex Score]]),NA())</f>
        <v>2</v>
      </c>
    </row>
    <row r="205" spans="1:9" x14ac:dyDescent="0.3">
      <c r="A205" s="3" t="s">
        <v>1536</v>
      </c>
      <c r="B205" s="1" t="s">
        <v>1362</v>
      </c>
      <c r="C205" s="1">
        <v>19</v>
      </c>
      <c r="D205" s="1" t="s">
        <v>1537</v>
      </c>
      <c r="E205" s="2">
        <v>14</v>
      </c>
      <c r="F205" s="1">
        <f>IF(Creatures[[#This Row],[CR]]="","",VLOOKUP(Creatures[[#This Row],[CR]],CREXP[#All],2,FALSE))</f>
        <v>11500</v>
      </c>
      <c r="G205" s="1" t="s">
        <v>111</v>
      </c>
      <c r="H205" s="1">
        <v>14</v>
      </c>
      <c r="I205" s="1">
        <f>IFERROR(DexModifier(Creatures[[#This Row],[Dex Score]]),NA())</f>
        <v>2</v>
      </c>
    </row>
    <row r="206" spans="1:9" x14ac:dyDescent="0.3">
      <c r="A206" s="3" t="s">
        <v>1538</v>
      </c>
      <c r="B206" s="1" t="s">
        <v>1193</v>
      </c>
      <c r="C206" s="1">
        <v>12</v>
      </c>
      <c r="D206" s="1" t="s">
        <v>1539</v>
      </c>
      <c r="E206" s="2">
        <v>4</v>
      </c>
      <c r="F206" s="1">
        <f>IF(Creatures[[#This Row],[CR]]="","",VLOOKUP(Creatures[[#This Row],[CR]],CREXP[#All],2,FALSE))</f>
        <v>1100</v>
      </c>
      <c r="G206" s="1" t="s">
        <v>113</v>
      </c>
      <c r="H206" s="1">
        <v>15</v>
      </c>
      <c r="I206" s="1">
        <f>IFERROR(DexModifier(Creatures[[#This Row],[Dex Score]]),NA())</f>
        <v>2</v>
      </c>
    </row>
    <row r="207" spans="1:9" x14ac:dyDescent="0.3">
      <c r="A207" s="3" t="s">
        <v>1540</v>
      </c>
      <c r="B207" s="1" t="s">
        <v>1193</v>
      </c>
      <c r="C207" s="1">
        <v>13</v>
      </c>
      <c r="D207" s="1" t="s">
        <v>1541</v>
      </c>
      <c r="E207" s="2">
        <v>8</v>
      </c>
      <c r="F207" s="1">
        <f>IF(Creatures[[#This Row],[CR]]="","",VLOOKUP(Creatures[[#This Row],[CR]],CREXP[#All],2,FALSE))</f>
        <v>3900</v>
      </c>
      <c r="G207" s="1" t="s">
        <v>113</v>
      </c>
      <c r="H207" s="1">
        <v>16</v>
      </c>
      <c r="I207" s="1">
        <f>IFERROR(DexModifier(Creatures[[#This Row],[Dex Score]]),NA())</f>
        <v>3</v>
      </c>
    </row>
    <row r="208" spans="1:9" x14ac:dyDescent="0.3">
      <c r="A208" s="3" t="s">
        <v>1542</v>
      </c>
      <c r="B208" s="1" t="s">
        <v>1193</v>
      </c>
      <c r="C208" s="1">
        <v>12</v>
      </c>
      <c r="D208" s="1" t="s">
        <v>1500</v>
      </c>
      <c r="E208" s="2">
        <v>3</v>
      </c>
      <c r="F208" s="1">
        <f>IF(Creatures[[#This Row],[CR]]="","",VLOOKUP(Creatures[[#This Row],[CR]],CREXP[#All],2,FALSE))</f>
        <v>700</v>
      </c>
      <c r="G208" s="1" t="s">
        <v>113</v>
      </c>
      <c r="H208" s="1">
        <v>14</v>
      </c>
      <c r="I208" s="1">
        <f>IFERROR(DexModifier(Creatures[[#This Row],[Dex Score]]),NA())</f>
        <v>2</v>
      </c>
    </row>
    <row r="209" spans="1:9" x14ac:dyDescent="0.3">
      <c r="A209" s="3" t="s">
        <v>1543</v>
      </c>
      <c r="B209" s="1" t="s">
        <v>1272</v>
      </c>
      <c r="C209" s="1">
        <v>18</v>
      </c>
      <c r="D209" s="1" t="s">
        <v>1544</v>
      </c>
      <c r="E209" s="2">
        <v>14</v>
      </c>
      <c r="F209" s="1">
        <f>IF(Creatures[[#This Row],[CR]]="","",VLOOKUP(Creatures[[#This Row],[CR]],CREXP[#All],2,FALSE))</f>
        <v>11500</v>
      </c>
      <c r="G209" s="1" t="s">
        <v>99</v>
      </c>
      <c r="H209" s="1">
        <v>18</v>
      </c>
      <c r="I209" s="1">
        <f>IFERROR(DexModifier(Creatures[[#This Row],[Dex Score]]),NA())</f>
        <v>4</v>
      </c>
    </row>
    <row r="210" spans="1:9" x14ac:dyDescent="0.3">
      <c r="A210" s="3" t="s">
        <v>1545</v>
      </c>
      <c r="B210" s="1" t="s">
        <v>1247</v>
      </c>
      <c r="C210" s="1">
        <v>14</v>
      </c>
      <c r="D210" s="1" t="s">
        <v>1261</v>
      </c>
      <c r="E210" s="2">
        <v>4</v>
      </c>
      <c r="F210" s="1">
        <f>IF(Creatures[[#This Row],[CR]]="","",VLOOKUP(Creatures[[#This Row],[CR]],CREXP[#All],2,FALSE))</f>
        <v>1100</v>
      </c>
      <c r="G210" s="1" t="s">
        <v>131</v>
      </c>
      <c r="H210" s="1">
        <v>14</v>
      </c>
      <c r="I210" s="1">
        <f>IFERROR(DexModifier(Creatures[[#This Row],[Dex Score]]),NA())</f>
        <v>2</v>
      </c>
    </row>
    <row r="211" spans="1:9" x14ac:dyDescent="0.3">
      <c r="A211" s="3" t="s">
        <v>1546</v>
      </c>
      <c r="B211" s="1" t="s">
        <v>1131</v>
      </c>
      <c r="C211" s="1">
        <v>11</v>
      </c>
      <c r="D211" s="1" t="s">
        <v>1367</v>
      </c>
      <c r="E211" s="2">
        <v>3</v>
      </c>
      <c r="F211" s="1">
        <f>IF(Creatures[[#This Row],[CR]]="","",VLOOKUP(Creatures[[#This Row],[CR]],CREXP[#All],2,FALSE))</f>
        <v>700</v>
      </c>
      <c r="G211" s="1" t="s">
        <v>134</v>
      </c>
      <c r="H211" s="1">
        <v>13</v>
      </c>
      <c r="I211" s="1">
        <f>IFERROR(DexModifier(Creatures[[#This Row],[Dex Score]]),NA())</f>
        <v>1</v>
      </c>
    </row>
    <row r="212" spans="1:9" x14ac:dyDescent="0.3">
      <c r="A212" s="3" t="s">
        <v>1547</v>
      </c>
      <c r="B212" s="1" t="s">
        <v>1263</v>
      </c>
      <c r="C212" s="1">
        <v>13</v>
      </c>
      <c r="D212" s="1" t="s">
        <v>1491</v>
      </c>
      <c r="E212" s="2">
        <v>0</v>
      </c>
      <c r="F212" s="1">
        <f>IF(Creatures[[#This Row],[CR]]="","",VLOOKUP(Creatures[[#This Row],[CR]],CREXP[#All],2,FALSE))</f>
        <v>10</v>
      </c>
      <c r="G212" s="1" t="s">
        <v>111</v>
      </c>
      <c r="H212" s="1">
        <v>16</v>
      </c>
      <c r="I212" s="1">
        <f>IFERROR(DexModifier(Creatures[[#This Row],[Dex Score]]),NA())</f>
        <v>3</v>
      </c>
    </row>
    <row r="213" spans="1:9" x14ac:dyDescent="0.3">
      <c r="A213" s="3" t="s">
        <v>1548</v>
      </c>
      <c r="B213" s="1" t="s">
        <v>1263</v>
      </c>
      <c r="C213" s="1">
        <v>13</v>
      </c>
      <c r="D213" s="1" t="s">
        <v>1549</v>
      </c>
      <c r="E213" s="2">
        <v>1</v>
      </c>
      <c r="F213" s="1">
        <f>IF(Creatures[[#This Row],[CR]]="","",VLOOKUP(Creatures[[#This Row],[CR]],CREXP[#All],2,FALSE))</f>
        <v>200</v>
      </c>
      <c r="G213" s="1" t="s">
        <v>134</v>
      </c>
      <c r="H213" s="1">
        <v>15</v>
      </c>
      <c r="I213" s="1">
        <f>IFERROR(DexModifier(Creatures[[#This Row],[Dex Score]]),NA())</f>
        <v>2</v>
      </c>
    </row>
    <row r="214" spans="1:9" x14ac:dyDescent="0.3">
      <c r="A214" s="3" t="s">
        <v>1550</v>
      </c>
      <c r="B214" s="1" t="s">
        <v>1510</v>
      </c>
      <c r="C214" s="1">
        <v>20</v>
      </c>
      <c r="D214" s="1" t="s">
        <v>1551</v>
      </c>
      <c r="E214" s="2">
        <v>18</v>
      </c>
      <c r="F214" s="1">
        <f>IF(Creatures[[#This Row],[CR]]="","",VLOOKUP(Creatures[[#This Row],[CR]],CREXP[#All],2,FALSE))</f>
        <v>20000</v>
      </c>
      <c r="G214" s="1" t="s">
        <v>111</v>
      </c>
      <c r="H214" s="1">
        <v>20</v>
      </c>
      <c r="I214" s="1">
        <f>IFERROR(DexModifier(Creatures[[#This Row],[Dex Score]]),NA())</f>
        <v>5</v>
      </c>
    </row>
    <row r="215" spans="1:9" x14ac:dyDescent="0.3">
      <c r="A215" s="3" t="s">
        <v>1552</v>
      </c>
      <c r="B215" s="1" t="s">
        <v>1338</v>
      </c>
      <c r="C215" s="1">
        <v>22</v>
      </c>
      <c r="D215" s="1" t="s">
        <v>1553</v>
      </c>
      <c r="E215" s="2">
        <v>26</v>
      </c>
      <c r="F215" s="1">
        <f>IF(Creatures[[#This Row],[CR]]="","",VLOOKUP(Creatures[[#This Row],[CR]],CREXP[#All],2,FALSE))</f>
        <v>90000</v>
      </c>
      <c r="G215" s="1" t="s">
        <v>113</v>
      </c>
      <c r="H215" s="1">
        <v>14</v>
      </c>
      <c r="I215" s="1">
        <f>IFERROR(DexModifier(Creatures[[#This Row],[Dex Score]]),NA())</f>
        <v>2</v>
      </c>
    </row>
    <row r="216" spans="1:9" x14ac:dyDescent="0.3">
      <c r="A216" s="3" t="s">
        <v>1554</v>
      </c>
      <c r="B216" s="1" t="s">
        <v>1555</v>
      </c>
      <c r="C216" s="1">
        <v>13</v>
      </c>
      <c r="D216" s="1" t="s">
        <v>1474</v>
      </c>
      <c r="E216" s="2" t="s">
        <v>25</v>
      </c>
      <c r="F216" s="1">
        <f>IF(Creatures[[#This Row],[CR]]="","",VLOOKUP(Creatures[[#This Row],[CR]],CREXP[#All],2,FALSE))</f>
        <v>50</v>
      </c>
      <c r="G216" s="1" t="s">
        <v>113</v>
      </c>
      <c r="H216" s="1">
        <v>14</v>
      </c>
      <c r="I216" s="1">
        <f>IFERROR(DexModifier(Creatures[[#This Row],[Dex Score]]),NA())</f>
        <v>2</v>
      </c>
    </row>
    <row r="217" spans="1:9" x14ac:dyDescent="0.3">
      <c r="A217" s="3" t="s">
        <v>1556</v>
      </c>
      <c r="B217" s="1" t="s">
        <v>1555</v>
      </c>
      <c r="C217" s="1">
        <v>13</v>
      </c>
      <c r="D217" s="1" t="s">
        <v>1557</v>
      </c>
      <c r="E217" s="2">
        <v>3</v>
      </c>
      <c r="F217" s="1">
        <f>IF(Creatures[[#This Row],[CR]]="","",VLOOKUP(Creatures[[#This Row],[CR]],CREXP[#All],2,FALSE))</f>
        <v>700</v>
      </c>
      <c r="G217" s="1" t="s">
        <v>113</v>
      </c>
      <c r="H217" s="1">
        <v>14</v>
      </c>
      <c r="I217" s="1">
        <f>IFERROR(DexModifier(Creatures[[#This Row],[Dex Score]]),NA())</f>
        <v>2</v>
      </c>
    </row>
    <row r="218" spans="1:9" x14ac:dyDescent="0.3">
      <c r="A218" s="3" t="s">
        <v>1558</v>
      </c>
      <c r="B218" s="1" t="s">
        <v>1272</v>
      </c>
      <c r="C218" s="1">
        <v>17</v>
      </c>
      <c r="D218" s="1" t="s">
        <v>1559</v>
      </c>
      <c r="E218" s="2">
        <v>10</v>
      </c>
      <c r="F218" s="1">
        <f>IF(Creatures[[#This Row],[CR]]="","",VLOOKUP(Creatures[[#This Row],[CR]],CREXP[#All],2,FALSE))</f>
        <v>5900</v>
      </c>
      <c r="G218" s="1" t="s">
        <v>111</v>
      </c>
      <c r="H218" s="1">
        <v>18</v>
      </c>
      <c r="I218" s="1">
        <f>IFERROR(DexModifier(Creatures[[#This Row],[Dex Score]]),NA())</f>
        <v>4</v>
      </c>
    </row>
    <row r="219" spans="1:9" x14ac:dyDescent="0.3">
      <c r="A219" s="3" t="s">
        <v>1560</v>
      </c>
      <c r="B219" s="1" t="s">
        <v>1193</v>
      </c>
      <c r="C219" s="1">
        <v>14</v>
      </c>
      <c r="D219" s="1" t="s">
        <v>1561</v>
      </c>
      <c r="E219" s="2">
        <v>14</v>
      </c>
      <c r="F219" s="1">
        <f>IF(Creatures[[#This Row],[CR]]="","",VLOOKUP(Creatures[[#This Row],[CR]],CREXP[#All],2,FALSE))</f>
        <v>11500</v>
      </c>
      <c r="G219" s="1" t="s">
        <v>99</v>
      </c>
      <c r="H219" s="1">
        <v>16</v>
      </c>
      <c r="I219" s="1">
        <f>IFERROR(DexModifier(Creatures[[#This Row],[Dex Score]]),NA())</f>
        <v>3</v>
      </c>
    </row>
    <row r="220" spans="1:9" x14ac:dyDescent="0.3">
      <c r="A220" s="3" t="s">
        <v>1562</v>
      </c>
      <c r="B220" s="1" t="s">
        <v>1343</v>
      </c>
      <c r="C220" s="1">
        <v>16</v>
      </c>
      <c r="D220" s="1" t="s">
        <v>1563</v>
      </c>
      <c r="E220" s="2">
        <v>13</v>
      </c>
      <c r="F220" s="1">
        <f>IF(Creatures[[#This Row],[CR]]="","",VLOOKUP(Creatures[[#This Row],[CR]],CREXP[#All],2,FALSE))</f>
        <v>10000</v>
      </c>
      <c r="G220" s="1" t="s">
        <v>134</v>
      </c>
      <c r="H220" s="1">
        <v>12</v>
      </c>
      <c r="I220" s="1">
        <f>IFERROR(DexModifier(Creatures[[#This Row],[Dex Score]]),NA())</f>
        <v>1</v>
      </c>
    </row>
    <row r="221" spans="1:9" x14ac:dyDescent="0.3">
      <c r="A221" s="3" t="s">
        <v>1564</v>
      </c>
      <c r="B221" s="1" t="s">
        <v>1448</v>
      </c>
      <c r="C221" s="1">
        <v>15</v>
      </c>
      <c r="D221" s="1" t="s">
        <v>1565</v>
      </c>
      <c r="E221" s="2">
        <v>7</v>
      </c>
      <c r="F221" s="1">
        <f>IF(Creatures[[#This Row],[CR]]="","",VLOOKUP(Creatures[[#This Row],[CR]],CREXP[#All],2,FALSE))</f>
        <v>2900</v>
      </c>
      <c r="G221" s="1" t="s">
        <v>113</v>
      </c>
      <c r="H221" s="1">
        <v>10</v>
      </c>
      <c r="I221" s="1">
        <f>IFERROR(DexModifier(Creatures[[#This Row],[Dex Score]]),NA())</f>
        <v>0</v>
      </c>
    </row>
    <row r="222" spans="1:9" x14ac:dyDescent="0.3">
      <c r="A222" s="3" t="s">
        <v>1566</v>
      </c>
      <c r="B222" s="1" t="s">
        <v>1263</v>
      </c>
      <c r="C222" s="1">
        <v>12</v>
      </c>
      <c r="D222" s="1" t="s">
        <v>1264</v>
      </c>
      <c r="E222" s="2" t="s">
        <v>25</v>
      </c>
      <c r="F222" s="1">
        <f>IF(Creatures[[#This Row],[CR]]="","",VLOOKUP(Creatures[[#This Row],[CR]],CREXP[#All],2,FALSE))</f>
        <v>50</v>
      </c>
      <c r="G222" s="1" t="s">
        <v>134</v>
      </c>
      <c r="H222" s="1">
        <v>10</v>
      </c>
      <c r="I222" s="1">
        <f>IFERROR(DexModifier(Creatures[[#This Row],[Dex Score]]),NA())</f>
        <v>0</v>
      </c>
    </row>
    <row r="223" spans="1:9" x14ac:dyDescent="0.3">
      <c r="A223" s="3" t="s">
        <v>1567</v>
      </c>
      <c r="B223" s="1" t="s">
        <v>1394</v>
      </c>
      <c r="C223" s="1">
        <v>15</v>
      </c>
      <c r="D223" s="1" t="s">
        <v>1156</v>
      </c>
      <c r="E223" s="2">
        <v>13</v>
      </c>
      <c r="F223" s="1">
        <f>IF(Creatures[[#This Row],[CR]]="","",VLOOKUP(Creatures[[#This Row],[CR]],CREXP[#All],2,FALSE))</f>
        <v>10000</v>
      </c>
      <c r="G223" s="1" t="s">
        <v>113</v>
      </c>
      <c r="H223" s="1">
        <v>15</v>
      </c>
      <c r="I223" s="1">
        <f>IFERROR(DexModifier(Creatures[[#This Row],[Dex Score]]),NA())</f>
        <v>2</v>
      </c>
    </row>
    <row r="224" spans="1:9" x14ac:dyDescent="0.3">
      <c r="A224" s="3" t="s">
        <v>1568</v>
      </c>
      <c r="B224" s="1" t="s">
        <v>1203</v>
      </c>
      <c r="C224" s="1">
        <v>14</v>
      </c>
      <c r="D224" s="1" t="s">
        <v>1569</v>
      </c>
      <c r="E224" s="2">
        <v>1</v>
      </c>
      <c r="F224" s="1">
        <f>IF(Creatures[[#This Row],[CR]]="","",VLOOKUP(Creatures[[#This Row],[CR]],CREXP[#All],2,FALSE))</f>
        <v>200</v>
      </c>
      <c r="G224" s="1" t="s">
        <v>111</v>
      </c>
      <c r="H224" s="1">
        <v>15</v>
      </c>
      <c r="I224" s="1">
        <f>IFERROR(DexModifier(Creatures[[#This Row],[Dex Score]]),NA())</f>
        <v>2</v>
      </c>
    </row>
    <row r="225" spans="1:9" x14ac:dyDescent="0.3">
      <c r="A225" s="3" t="s">
        <v>1570</v>
      </c>
      <c r="B225" s="1" t="s">
        <v>1247</v>
      </c>
      <c r="C225" s="1">
        <v>13</v>
      </c>
      <c r="D225" s="1" t="s">
        <v>1383</v>
      </c>
      <c r="E225" s="2">
        <v>3</v>
      </c>
      <c r="F225" s="1">
        <f>IF(Creatures[[#This Row],[CR]]="","",VLOOKUP(Creatures[[#This Row],[CR]],CREXP[#All],2,FALSE))</f>
        <v>700</v>
      </c>
      <c r="G225" s="1" t="s">
        <v>111</v>
      </c>
      <c r="H225" s="1">
        <v>15</v>
      </c>
      <c r="I225" s="1">
        <f>IFERROR(DexModifier(Creatures[[#This Row],[Dex Score]]),NA())</f>
        <v>2</v>
      </c>
    </row>
    <row r="226" spans="1:9" x14ac:dyDescent="0.3">
      <c r="A226" s="3" t="s">
        <v>1571</v>
      </c>
      <c r="B226" s="1" t="s">
        <v>1184</v>
      </c>
      <c r="C226" s="1">
        <v>17</v>
      </c>
      <c r="D226" s="1" t="s">
        <v>1572</v>
      </c>
      <c r="E226" s="2">
        <v>11</v>
      </c>
      <c r="F226" s="1">
        <f>IF(Creatures[[#This Row],[CR]]="","",VLOOKUP(Creatures[[#This Row],[CR]],CREXP[#All],2,FALSE))</f>
        <v>7200</v>
      </c>
      <c r="G226" s="1" t="s">
        <v>111</v>
      </c>
      <c r="H226" s="1">
        <v>15</v>
      </c>
      <c r="I226" s="1">
        <f>IFERROR(DexModifier(Creatures[[#This Row],[Dex Score]]),NA())</f>
        <v>2</v>
      </c>
    </row>
    <row r="227" spans="1:9" x14ac:dyDescent="0.3">
      <c r="A227" s="3" t="s">
        <v>1573</v>
      </c>
      <c r="B227" s="1" t="s">
        <v>1263</v>
      </c>
      <c r="C227" s="1">
        <v>12</v>
      </c>
      <c r="D227" s="1" t="s">
        <v>1215</v>
      </c>
      <c r="E227" s="2" t="s">
        <v>24</v>
      </c>
      <c r="F227" s="1">
        <f>IF(Creatures[[#This Row],[CR]]="","",VLOOKUP(Creatures[[#This Row],[CR]],CREXP[#All],2,FALSE))</f>
        <v>25</v>
      </c>
      <c r="G227" s="1" t="s">
        <v>134</v>
      </c>
      <c r="H227" s="1">
        <v>13</v>
      </c>
      <c r="I227" s="1">
        <f>IFERROR(DexModifier(Creatures[[#This Row],[Dex Score]]),NA())</f>
        <v>1</v>
      </c>
    </row>
    <row r="228" spans="1:9" x14ac:dyDescent="0.3">
      <c r="A228" s="3" t="s">
        <v>1574</v>
      </c>
      <c r="B228" s="1" t="s">
        <v>1198</v>
      </c>
      <c r="C228" s="1">
        <v>15</v>
      </c>
      <c r="D228" s="1" t="s">
        <v>1481</v>
      </c>
      <c r="E228" s="4">
        <v>8</v>
      </c>
      <c r="F228" s="1">
        <f>IF(Creatures[[#This Row],[CR]]="","",VLOOKUP(Creatures[[#This Row],[CR]],CREXP[#All],2,FALSE))</f>
        <v>3900</v>
      </c>
      <c r="G228" s="1" t="s">
        <v>1148</v>
      </c>
      <c r="H228" s="1">
        <v>19</v>
      </c>
      <c r="I228" s="1">
        <v>4</v>
      </c>
    </row>
    <row r="229" spans="1:9" x14ac:dyDescent="0.3">
      <c r="A229" s="3" t="s">
        <v>1575</v>
      </c>
      <c r="B229" s="1" t="s">
        <v>1168</v>
      </c>
      <c r="C229" s="1">
        <v>14</v>
      </c>
      <c r="D229" s="1" t="s">
        <v>1356</v>
      </c>
      <c r="E229" s="2">
        <v>3</v>
      </c>
      <c r="F229" s="1">
        <f>IF(Creatures[[#This Row],[CR]]="","",VLOOKUP(Creatures[[#This Row],[CR]],CREXP[#All],2,FALSE))</f>
        <v>700</v>
      </c>
      <c r="G229" s="1" t="s">
        <v>111</v>
      </c>
      <c r="H229" s="1">
        <v>18</v>
      </c>
      <c r="I229" s="1">
        <f>IFERROR(DexModifier(Creatures[[#This Row],[Dex Score]]),NA())</f>
        <v>4</v>
      </c>
    </row>
    <row r="230" spans="1:9" x14ac:dyDescent="0.3">
      <c r="A230" s="3" t="s">
        <v>1576</v>
      </c>
      <c r="B230" s="1" t="s">
        <v>1343</v>
      </c>
      <c r="C230" s="1">
        <v>15</v>
      </c>
      <c r="D230" s="1" t="s">
        <v>1400</v>
      </c>
      <c r="E230" s="2">
        <v>7</v>
      </c>
      <c r="F230" s="1">
        <f>IF(Creatures[[#This Row],[CR]]="","",VLOOKUP(Creatures[[#This Row],[CR]],CREXP[#All],2,FALSE))</f>
        <v>2900</v>
      </c>
      <c r="G230" s="1" t="s">
        <v>134</v>
      </c>
      <c r="H230" s="1">
        <v>15</v>
      </c>
      <c r="I230" s="1">
        <f>IFERROR(DexModifier(Creatures[[#This Row],[Dex Score]]),NA())</f>
        <v>2</v>
      </c>
    </row>
    <row r="231" spans="1:9" x14ac:dyDescent="0.3">
      <c r="A231" s="3" t="s">
        <v>1577</v>
      </c>
      <c r="B231" s="1" t="s">
        <v>1203</v>
      </c>
      <c r="C231" s="1">
        <v>10</v>
      </c>
      <c r="D231" s="1" t="s">
        <v>1308</v>
      </c>
      <c r="E231" s="4" t="s">
        <v>25</v>
      </c>
      <c r="F231" s="1">
        <f>IF(Creatures[[#This Row],[CR]]="","",VLOOKUP(Creatures[[#This Row],[CR]],CREXP[#All],2,FALSE))</f>
        <v>50</v>
      </c>
      <c r="G231" s="1" t="s">
        <v>111</v>
      </c>
      <c r="H231" s="1">
        <v>10</v>
      </c>
      <c r="I231" s="1">
        <f>IFERROR(DexModifier(Creatures[[#This Row],[Dex Score]]),NA())</f>
        <v>0</v>
      </c>
    </row>
    <row r="232" spans="1:9" x14ac:dyDescent="0.3">
      <c r="A232" s="3" t="s">
        <v>1578</v>
      </c>
      <c r="B232" s="1" t="s">
        <v>1217</v>
      </c>
      <c r="C232" s="1">
        <v>20</v>
      </c>
      <c r="D232" s="1" t="s">
        <v>1579</v>
      </c>
      <c r="E232" s="2">
        <v>17</v>
      </c>
      <c r="F232" s="1">
        <f>IF(Creatures[[#This Row],[CR]]="","",VLOOKUP(Creatures[[#This Row],[CR]],CREXP[#All],2,FALSE))</f>
        <v>18000</v>
      </c>
      <c r="G232" s="1" t="s">
        <v>111</v>
      </c>
      <c r="H232" s="1">
        <v>10</v>
      </c>
      <c r="I232" s="1">
        <f>IFERROR(DexModifier(Creatures[[#This Row],[Dex Score]]),NA())</f>
        <v>0</v>
      </c>
    </row>
    <row r="233" spans="1:9" x14ac:dyDescent="0.3">
      <c r="A233" s="3" t="s">
        <v>1580</v>
      </c>
      <c r="B233" s="1" t="s">
        <v>1379</v>
      </c>
      <c r="C233" s="1">
        <v>14</v>
      </c>
      <c r="D233" s="1">
        <v>16</v>
      </c>
      <c r="E233" s="2">
        <v>1</v>
      </c>
      <c r="F233" s="1">
        <f>IF(Creatures[[#This Row],[CR]]="","",VLOOKUP(Creatures[[#This Row],[CR]],CREXP[#All],2,FALSE))</f>
        <v>200</v>
      </c>
      <c r="G233" s="1" t="s">
        <v>103</v>
      </c>
      <c r="H233" s="1">
        <v>16</v>
      </c>
      <c r="I233" s="1">
        <f>IFERROR(DexModifier(Creatures[[#This Row],[Dex Score]]),NA())</f>
        <v>3</v>
      </c>
    </row>
    <row r="234" spans="1:9" x14ac:dyDescent="0.3">
      <c r="A234" s="3" t="s">
        <v>1581</v>
      </c>
      <c r="B234" s="1" t="s">
        <v>1379</v>
      </c>
      <c r="C234" s="1">
        <v>15</v>
      </c>
      <c r="D234" s="1">
        <v>78</v>
      </c>
      <c r="E234" s="2">
        <v>5</v>
      </c>
      <c r="F234" s="1">
        <f>IF(Creatures[[#This Row],[CR]]="","",VLOOKUP(Creatures[[#This Row],[CR]],CREXP[#All],2,FALSE))</f>
        <v>1800</v>
      </c>
      <c r="G234" s="1" t="s">
        <v>130</v>
      </c>
      <c r="H234" s="1">
        <v>16</v>
      </c>
      <c r="I234" s="1">
        <f>IFERROR(DexModifier(Creatures[[#This Row],[Dex Score]]),NA())</f>
        <v>3</v>
      </c>
    </row>
    <row r="235" spans="1:9" x14ac:dyDescent="0.3">
      <c r="A235" s="3" t="s">
        <v>1582</v>
      </c>
      <c r="B235" s="1" t="s">
        <v>1379</v>
      </c>
      <c r="C235" s="1">
        <v>16</v>
      </c>
      <c r="D235" s="1">
        <v>110</v>
      </c>
      <c r="E235" s="2">
        <v>7</v>
      </c>
      <c r="F235" s="1">
        <f>IF(Creatures[[#This Row],[CR]]="","",VLOOKUP(Creatures[[#This Row],[CR]],CREXP[#All],2,FALSE))</f>
        <v>2900</v>
      </c>
      <c r="G235" s="1" t="s">
        <v>130</v>
      </c>
      <c r="H235" s="1">
        <v>18</v>
      </c>
      <c r="I235" s="1">
        <f>IFERROR(DexModifier(Creatures[[#This Row],[Dex Score]]),NA())</f>
        <v>4</v>
      </c>
    </row>
    <row r="236" spans="1:9" x14ac:dyDescent="0.3">
      <c r="A236" s="3" t="s">
        <v>1583</v>
      </c>
      <c r="B236" s="1" t="s">
        <v>1379</v>
      </c>
      <c r="C236" s="1">
        <v>14</v>
      </c>
      <c r="D236" s="1">
        <v>32</v>
      </c>
      <c r="E236" s="2">
        <v>2</v>
      </c>
      <c r="F236" s="1">
        <f>IF(Creatures[[#This Row],[CR]]="","",VLOOKUP(Creatures[[#This Row],[CR]],CREXP[#All],2,FALSE))</f>
        <v>450</v>
      </c>
      <c r="G236" s="1" t="s">
        <v>103</v>
      </c>
      <c r="H236" s="1">
        <v>16</v>
      </c>
      <c r="I236" s="1">
        <f>IFERROR(DexModifier(Creatures[[#This Row],[Dex Score]]),NA())</f>
        <v>3</v>
      </c>
    </row>
    <row r="237" spans="1:9" x14ac:dyDescent="0.3">
      <c r="A237" s="3" t="s">
        <v>1584</v>
      </c>
      <c r="B237" s="1" t="s">
        <v>1193</v>
      </c>
      <c r="C237" s="1">
        <v>18</v>
      </c>
      <c r="D237" s="1">
        <v>37</v>
      </c>
      <c r="E237" s="2">
        <v>1</v>
      </c>
      <c r="F237" s="1">
        <f>IF(Creatures[[#This Row],[CR]]="","",VLOOKUP(Creatures[[#This Row],[CR]],CREXP[#All],2,FALSE))</f>
        <v>200</v>
      </c>
      <c r="G237" s="1" t="s">
        <v>128</v>
      </c>
      <c r="H237" s="1">
        <v>11</v>
      </c>
      <c r="I237" s="1">
        <f>IFERROR(DexModifier(Creatures[[#This Row],[Dex Score]]),NA())</f>
        <v>0</v>
      </c>
    </row>
    <row r="238" spans="1:9" x14ac:dyDescent="0.3">
      <c r="A238" s="3" t="s">
        <v>1585</v>
      </c>
      <c r="B238" s="1" t="s">
        <v>1586</v>
      </c>
      <c r="C238" s="1">
        <v>11</v>
      </c>
      <c r="D238" s="1" t="s">
        <v>1587</v>
      </c>
      <c r="E238" s="4" t="s">
        <v>25</v>
      </c>
      <c r="F238" s="1">
        <f>IF(Creatures[[#This Row],[CR]]="","",VLOOKUP(Creatures[[#This Row],[CR]],CREXP[#All],2,FALSE))</f>
        <v>50</v>
      </c>
      <c r="G238" s="1" t="s">
        <v>111</v>
      </c>
      <c r="H238" s="1">
        <v>11</v>
      </c>
      <c r="I238" s="1">
        <f>IFERROR(DexModifier(Creatures[[#This Row],[Dex Score]]),NA())</f>
        <v>0</v>
      </c>
    </row>
    <row r="239" spans="1:9" x14ac:dyDescent="0.3">
      <c r="A239" s="3" t="s">
        <v>1588</v>
      </c>
      <c r="B239" s="1" t="s">
        <v>1247</v>
      </c>
      <c r="C239" s="1">
        <v>19</v>
      </c>
      <c r="D239" s="1" t="s">
        <v>1589</v>
      </c>
      <c r="E239" s="2">
        <v>6</v>
      </c>
      <c r="F239" s="1">
        <f>IF(Creatures[[#This Row],[CR]]="","",VLOOKUP(Creatures[[#This Row],[CR]],CREXP[#All],2,FALSE))</f>
        <v>2300</v>
      </c>
      <c r="G239" s="1" t="s">
        <v>111</v>
      </c>
      <c r="H239" s="1">
        <v>16</v>
      </c>
      <c r="I239" s="1">
        <f>IFERROR(DexModifier(Creatures[[#This Row],[Dex Score]]),NA())</f>
        <v>3</v>
      </c>
    </row>
    <row r="240" spans="1:9" x14ac:dyDescent="0.3">
      <c r="A240" s="3" t="s">
        <v>1590</v>
      </c>
      <c r="B240" s="1" t="s">
        <v>1131</v>
      </c>
      <c r="C240" s="1">
        <v>15</v>
      </c>
      <c r="D240" s="1" t="s">
        <v>1132</v>
      </c>
      <c r="E240" s="4" t="s">
        <v>25</v>
      </c>
      <c r="F240" s="1">
        <f>IF(Creatures[[#This Row],[CR]]="","",VLOOKUP(Creatures[[#This Row],[CR]],CREXP[#All],2,FALSE))</f>
        <v>50</v>
      </c>
      <c r="G240" s="1" t="s">
        <v>111</v>
      </c>
      <c r="H240" s="1">
        <v>14</v>
      </c>
      <c r="I240" s="1">
        <f>IFERROR(DexModifier(Creatures[[#This Row],[Dex Score]]),NA())</f>
        <v>2</v>
      </c>
    </row>
    <row r="241" spans="1:9" x14ac:dyDescent="0.3">
      <c r="A241" s="3" t="s">
        <v>1591</v>
      </c>
      <c r="B241" s="1" t="s">
        <v>1592</v>
      </c>
      <c r="C241" s="1">
        <v>15</v>
      </c>
      <c r="D241" s="1" t="s">
        <v>1593</v>
      </c>
      <c r="E241" s="2">
        <v>13</v>
      </c>
      <c r="F241" s="1">
        <f>IF(Creatures[[#This Row],[CR]]="","",VLOOKUP(Creatures[[#This Row],[CR]],CREXP[#All],2,FALSE))</f>
        <v>10000</v>
      </c>
      <c r="G241" s="1" t="s">
        <v>113</v>
      </c>
      <c r="H241" s="1">
        <v>17</v>
      </c>
      <c r="I241" s="1">
        <f>IFERROR(DexModifier(Creatures[[#This Row],[Dex Score]]),NA())</f>
        <v>3</v>
      </c>
    </row>
    <row r="242" spans="1:9" x14ac:dyDescent="0.3">
      <c r="A242" s="3" t="s">
        <v>1594</v>
      </c>
      <c r="B242" s="1" t="s">
        <v>1131</v>
      </c>
      <c r="C242" s="1">
        <v>18</v>
      </c>
      <c r="D242" s="1" t="s">
        <v>1348</v>
      </c>
      <c r="E242" s="2">
        <v>5</v>
      </c>
      <c r="F242" s="1">
        <f>IF(Creatures[[#This Row],[CR]]="","",VLOOKUP(Creatures[[#This Row],[CR]],CREXP[#All],2,FALSE))</f>
        <v>1800</v>
      </c>
      <c r="G242" s="1" t="s">
        <v>111</v>
      </c>
      <c r="H242" s="1">
        <v>18</v>
      </c>
      <c r="I242" s="1">
        <f>IFERROR(DexModifier(Creatures[[#This Row],[Dex Score]]),NA())</f>
        <v>4</v>
      </c>
    </row>
    <row r="243" spans="1:9" x14ac:dyDescent="0.3">
      <c r="A243" s="3" t="s">
        <v>1595</v>
      </c>
      <c r="B243" s="1" t="s">
        <v>1592</v>
      </c>
      <c r="C243" s="1">
        <v>18</v>
      </c>
      <c r="D243" s="1" t="s">
        <v>1596</v>
      </c>
      <c r="E243" s="2">
        <v>18</v>
      </c>
      <c r="F243" s="1">
        <f>IF(Creatures[[#This Row],[CR]]="","",VLOOKUP(Creatures[[#This Row],[CR]],CREXP[#All],2,FALSE))</f>
        <v>20000</v>
      </c>
      <c r="G243" s="1" t="s">
        <v>113</v>
      </c>
      <c r="H243" s="1">
        <v>20</v>
      </c>
      <c r="I243" s="1">
        <f>IFERROR(DexModifier(Creatures[[#This Row],[Dex Score]]),NA())</f>
        <v>5</v>
      </c>
    </row>
    <row r="244" spans="1:9" x14ac:dyDescent="0.3">
      <c r="A244" s="3" t="s">
        <v>1597</v>
      </c>
      <c r="B244" s="1" t="s">
        <v>1592</v>
      </c>
      <c r="C244" s="1">
        <v>16</v>
      </c>
      <c r="D244" s="1" t="s">
        <v>1593</v>
      </c>
      <c r="E244" s="2">
        <v>9</v>
      </c>
      <c r="F244" s="1">
        <f>IF(Creatures[[#This Row],[CR]]="","",VLOOKUP(Creatures[[#This Row],[CR]],CREXP[#All],2,FALSE))</f>
        <v>5000</v>
      </c>
      <c r="G244" s="1" t="s">
        <v>113</v>
      </c>
      <c r="H244" s="1">
        <v>19</v>
      </c>
      <c r="I244" s="1">
        <f>IFERROR(DexModifier(Creatures[[#This Row],[Dex Score]]),NA())</f>
        <v>4</v>
      </c>
    </row>
    <row r="245" spans="1:9" x14ac:dyDescent="0.3">
      <c r="A245" s="3" t="s">
        <v>1598</v>
      </c>
      <c r="B245" s="1" t="s">
        <v>1592</v>
      </c>
      <c r="C245" s="1">
        <v>16</v>
      </c>
      <c r="D245" s="1" t="s">
        <v>1493</v>
      </c>
      <c r="E245" s="2">
        <v>14</v>
      </c>
      <c r="F245" s="1">
        <f>IF(Creatures[[#This Row],[CR]]="","",VLOOKUP(Creatures[[#This Row],[CR]],CREXP[#All],2,FALSE))</f>
        <v>11500</v>
      </c>
      <c r="G245" s="1" t="s">
        <v>113</v>
      </c>
      <c r="H245" s="1">
        <v>15</v>
      </c>
      <c r="I245" s="1">
        <f>IFERROR(DexModifier(Creatures[[#This Row],[Dex Score]]),NA())</f>
        <v>2</v>
      </c>
    </row>
    <row r="246" spans="1:9" x14ac:dyDescent="0.3">
      <c r="A246" s="3" t="s">
        <v>1599</v>
      </c>
      <c r="B246" s="1" t="s">
        <v>1131</v>
      </c>
      <c r="C246" s="1">
        <v>12</v>
      </c>
      <c r="D246" s="1" t="s">
        <v>1600</v>
      </c>
      <c r="E246" s="2">
        <v>7</v>
      </c>
      <c r="F246" s="1">
        <f>IF(Creatures[[#This Row],[CR]]="","",VLOOKUP(Creatures[[#This Row],[CR]],CREXP[#All],2,FALSE))</f>
        <v>2900</v>
      </c>
      <c r="G246" s="1" t="s">
        <v>111</v>
      </c>
      <c r="H246" s="1">
        <v>14</v>
      </c>
      <c r="I246" s="1">
        <f>IFERROR(DexModifier(Creatures[[#This Row],[Dex Score]]),NA())</f>
        <v>2</v>
      </c>
    </row>
    <row r="247" spans="1:9" x14ac:dyDescent="0.3">
      <c r="A247" s="3" t="s">
        <v>1601</v>
      </c>
      <c r="B247" s="1" t="s">
        <v>1592</v>
      </c>
      <c r="C247" s="1">
        <v>17</v>
      </c>
      <c r="D247" s="1" t="s">
        <v>1602</v>
      </c>
      <c r="E247" s="2">
        <v>20</v>
      </c>
      <c r="F247" s="1">
        <f>IF(Creatures[[#This Row],[CR]]="","",VLOOKUP(Creatures[[#This Row],[CR]],CREXP[#All],2,FALSE))</f>
        <v>25000</v>
      </c>
      <c r="G247" s="1" t="s">
        <v>113</v>
      </c>
      <c r="H247" s="1">
        <v>18</v>
      </c>
      <c r="I247" s="1">
        <f>IFERROR(DexModifier(Creatures[[#This Row],[Dex Score]]),NA())</f>
        <v>4</v>
      </c>
    </row>
    <row r="248" spans="1:9" x14ac:dyDescent="0.3">
      <c r="A248" s="3" t="s">
        <v>1603</v>
      </c>
      <c r="B248" s="1" t="s">
        <v>1131</v>
      </c>
      <c r="C248" s="1">
        <v>16</v>
      </c>
      <c r="D248" s="1" t="s">
        <v>1604</v>
      </c>
      <c r="E248" s="2">
        <v>8</v>
      </c>
      <c r="F248" s="1">
        <f>IF(Creatures[[#This Row],[CR]]="","",VLOOKUP(Creatures[[#This Row],[CR]],CREXP[#All],2,FALSE))</f>
        <v>3900</v>
      </c>
      <c r="G248" s="1" t="s">
        <v>111</v>
      </c>
      <c r="H248" s="1">
        <v>14</v>
      </c>
      <c r="I248" s="1">
        <f>IFERROR(DexModifier(Creatures[[#This Row],[Dex Score]]),NA())</f>
        <v>2</v>
      </c>
    </row>
    <row r="249" spans="1:9" x14ac:dyDescent="0.3">
      <c r="A249" s="3" t="s">
        <v>1605</v>
      </c>
      <c r="B249" s="1" t="s">
        <v>1592</v>
      </c>
      <c r="C249" s="1">
        <v>17</v>
      </c>
      <c r="D249" s="1" t="s">
        <v>1606</v>
      </c>
      <c r="E249" s="2">
        <v>11</v>
      </c>
      <c r="F249" s="1">
        <f>IF(Creatures[[#This Row],[CR]]="","",VLOOKUP(Creatures[[#This Row],[CR]],CREXP[#All],2,FALSE))</f>
        <v>7200</v>
      </c>
      <c r="G249" s="1" t="s">
        <v>113</v>
      </c>
      <c r="H249" s="1">
        <v>21</v>
      </c>
      <c r="I249" s="1">
        <f>IFERROR(DexModifier(Creatures[[#This Row],[Dex Score]]),NA())</f>
        <v>5</v>
      </c>
    </row>
    <row r="250" spans="1:9" x14ac:dyDescent="0.3">
      <c r="A250" s="3" t="s">
        <v>203</v>
      </c>
      <c r="B250" s="1" t="s">
        <v>1131</v>
      </c>
      <c r="C250" s="1">
        <v>11</v>
      </c>
      <c r="D250" s="1" t="s">
        <v>1429</v>
      </c>
      <c r="E250" s="2">
        <v>2</v>
      </c>
      <c r="F250" s="1">
        <f>IF(Creatures[[#This Row],[CR]]="","",VLOOKUP(Creatures[[#This Row],[CR]],CREXP[#All],2,FALSE))</f>
        <v>450</v>
      </c>
      <c r="G250" s="1" t="s">
        <v>111</v>
      </c>
      <c r="H250" s="1">
        <v>12</v>
      </c>
      <c r="I250" s="1">
        <f>IFERROR(DexModifier(Creatures[[#This Row],[Dex Score]]),NA())</f>
        <v>1</v>
      </c>
    </row>
    <row r="251" spans="1:9" x14ac:dyDescent="0.3">
      <c r="A251" s="3" t="s">
        <v>1607</v>
      </c>
      <c r="B251" s="1" t="s">
        <v>1143</v>
      </c>
      <c r="C251" s="1">
        <v>14</v>
      </c>
      <c r="D251" s="1" t="s">
        <v>1389</v>
      </c>
      <c r="E251" s="2">
        <v>7</v>
      </c>
      <c r="F251" s="1">
        <f>IF(Creatures[[#This Row],[CR]]="","",VLOOKUP(Creatures[[#This Row],[CR]],CREXP[#All],2,FALSE))</f>
        <v>2900</v>
      </c>
      <c r="G251" s="1" t="s">
        <v>99</v>
      </c>
      <c r="H251" s="1">
        <v>15</v>
      </c>
      <c r="I251" s="1">
        <f>IFERROR(DexModifier(Creatures[[#This Row],[Dex Score]]),NA())</f>
        <v>2</v>
      </c>
    </row>
    <row r="252" spans="1:9" x14ac:dyDescent="0.3">
      <c r="A252" s="3" t="s">
        <v>1608</v>
      </c>
      <c r="B252" s="1" t="s">
        <v>1280</v>
      </c>
      <c r="C252" s="1">
        <v>11</v>
      </c>
      <c r="D252" s="1" t="s">
        <v>1609</v>
      </c>
      <c r="E252" s="2">
        <v>1</v>
      </c>
      <c r="F252" s="1">
        <f>IF(Creatures[[#This Row],[CR]]="","",VLOOKUP(Creatures[[#This Row],[CR]],CREXP[#All],2,FALSE))</f>
        <v>200</v>
      </c>
      <c r="G252" s="1" t="s">
        <v>111</v>
      </c>
      <c r="H252" s="1">
        <v>12</v>
      </c>
      <c r="I252" s="1">
        <f>IFERROR(DexModifier(Creatures[[#This Row],[Dex Score]]),NA())</f>
        <v>1</v>
      </c>
    </row>
    <row r="253" spans="1:9" x14ac:dyDescent="0.3">
      <c r="A253" s="3" t="s">
        <v>276</v>
      </c>
      <c r="B253" s="1" t="s">
        <v>1131</v>
      </c>
      <c r="C253" s="1">
        <v>16</v>
      </c>
      <c r="D253" s="1" t="s">
        <v>1549</v>
      </c>
      <c r="E253" s="2">
        <v>1</v>
      </c>
      <c r="F253" s="1">
        <f>IF(Creatures[[#This Row],[CR]]="","",VLOOKUP(Creatures[[#This Row],[CR]],CREXP[#All],2,FALSE))</f>
        <v>200</v>
      </c>
      <c r="G253" s="1" t="s">
        <v>111</v>
      </c>
      <c r="H253" s="1">
        <v>11</v>
      </c>
      <c r="I253" s="1">
        <f>IFERROR(DexModifier(Creatures[[#This Row],[Dex Score]]),NA())</f>
        <v>0</v>
      </c>
    </row>
    <row r="254" spans="1:9" x14ac:dyDescent="0.3">
      <c r="A254" s="3" t="s">
        <v>1610</v>
      </c>
      <c r="B254" s="1" t="s">
        <v>1190</v>
      </c>
      <c r="C254" s="1">
        <v>16</v>
      </c>
      <c r="D254" s="1">
        <v>26</v>
      </c>
      <c r="E254" s="2">
        <v>2</v>
      </c>
      <c r="F254" s="1">
        <f>IF(Creatures[[#This Row],[CR]]="","",VLOOKUP(Creatures[[#This Row],[CR]],CREXP[#All],2,FALSE))</f>
        <v>450</v>
      </c>
      <c r="G254" s="1" t="s">
        <v>117</v>
      </c>
      <c r="H254" s="1">
        <v>11</v>
      </c>
      <c r="I254" s="1">
        <f>IFERROR(DexModifier(Creatures[[#This Row],[Dex Score]]),NA())</f>
        <v>0</v>
      </c>
    </row>
    <row r="255" spans="1:9" x14ac:dyDescent="0.3">
      <c r="A255" s="3" t="s">
        <v>1611</v>
      </c>
      <c r="B255" s="1" t="s">
        <v>1190</v>
      </c>
      <c r="C255" s="1">
        <v>21</v>
      </c>
      <c r="D255" s="1" t="s">
        <v>1565</v>
      </c>
      <c r="E255" s="2">
        <v>12</v>
      </c>
      <c r="F255" s="1">
        <f>IF(Creatures[[#This Row],[CR]]="","",VLOOKUP(Creatures[[#This Row],[CR]],CREXP[#All],2,FALSE))</f>
        <v>8400</v>
      </c>
      <c r="G255" s="1" t="s">
        <v>113</v>
      </c>
      <c r="H255" s="1">
        <v>5</v>
      </c>
      <c r="I255" s="1">
        <f>IFERROR(DexModifier(Creatures[[#This Row],[Dex Score]]),NA())</f>
        <v>-3</v>
      </c>
    </row>
    <row r="256" spans="1:9" x14ac:dyDescent="0.3">
      <c r="A256" s="3" t="s">
        <v>1612</v>
      </c>
      <c r="B256" s="1" t="s">
        <v>1250</v>
      </c>
      <c r="C256" s="1">
        <v>17</v>
      </c>
      <c r="D256" s="1" t="s">
        <v>1377</v>
      </c>
      <c r="E256" s="2">
        <v>2</v>
      </c>
      <c r="F256" s="1">
        <f>IF(Creatures[[#This Row],[CR]]="","",VLOOKUP(Creatures[[#This Row],[CR]],CREXP[#All],2,FALSE))</f>
        <v>450</v>
      </c>
      <c r="G256" s="1" t="s">
        <v>113</v>
      </c>
      <c r="H256" s="1">
        <v>7</v>
      </c>
      <c r="I256" s="1">
        <f>IFERROR(DexModifier(Creatures[[#This Row],[Dex Score]]),NA())</f>
        <v>-2</v>
      </c>
    </row>
    <row r="257" spans="1:9" x14ac:dyDescent="0.3">
      <c r="A257" s="3" t="s">
        <v>1613</v>
      </c>
      <c r="B257" s="1" t="s">
        <v>1190</v>
      </c>
      <c r="C257" s="1">
        <v>16</v>
      </c>
      <c r="D257" s="1" t="s">
        <v>1549</v>
      </c>
      <c r="E257" s="2">
        <v>2</v>
      </c>
      <c r="F257" s="1">
        <f>IF(Creatures[[#This Row],[CR]]="","",VLOOKUP(Creatures[[#This Row],[CR]],CREXP[#All],2,FALSE))</f>
        <v>450</v>
      </c>
      <c r="G257" s="1" t="s">
        <v>113</v>
      </c>
      <c r="H257" s="1">
        <v>11</v>
      </c>
      <c r="I257" s="1">
        <f>IFERROR(DexModifier(Creatures[[#This Row],[Dex Score]]),NA())</f>
        <v>0</v>
      </c>
    </row>
    <row r="258" spans="1:9" x14ac:dyDescent="0.3">
      <c r="A258" s="3" t="s">
        <v>1614</v>
      </c>
      <c r="B258" s="1" t="s">
        <v>1190</v>
      </c>
      <c r="C258" s="1">
        <v>16</v>
      </c>
      <c r="D258" s="1">
        <v>26</v>
      </c>
      <c r="E258" s="2">
        <v>2</v>
      </c>
      <c r="F258" s="1">
        <f>IF(Creatures[[#This Row],[CR]]="","",VLOOKUP(Creatures[[#This Row],[CR]],CREXP[#All],2,FALSE))</f>
        <v>450</v>
      </c>
      <c r="G258" s="1" t="s">
        <v>117</v>
      </c>
      <c r="H258" s="1">
        <v>11</v>
      </c>
      <c r="I258" s="1">
        <f>IFERROR(DexModifier(Creatures[[#This Row],[Dex Score]]),NA())</f>
        <v>0</v>
      </c>
    </row>
    <row r="259" spans="1:9" x14ac:dyDescent="0.3">
      <c r="A259" s="3" t="s">
        <v>1615</v>
      </c>
      <c r="B259" s="1" t="s">
        <v>1190</v>
      </c>
      <c r="C259" s="1">
        <v>14</v>
      </c>
      <c r="D259" s="1" t="s">
        <v>1169</v>
      </c>
      <c r="E259" s="2">
        <v>2</v>
      </c>
      <c r="F259" s="1">
        <f>IF(Creatures[[#This Row],[CR]]="","",VLOOKUP(Creatures[[#This Row],[CR]],CREXP[#All],2,FALSE))</f>
        <v>450</v>
      </c>
      <c r="G259" s="1" t="s">
        <v>113</v>
      </c>
      <c r="H259" s="1">
        <v>17</v>
      </c>
      <c r="I259" s="1">
        <f>IFERROR(DexModifier(Creatures[[#This Row],[Dex Score]]),NA())</f>
        <v>3</v>
      </c>
    </row>
    <row r="260" spans="1:9" x14ac:dyDescent="0.3">
      <c r="A260" s="3" t="s">
        <v>1616</v>
      </c>
      <c r="B260" s="1" t="s">
        <v>1250</v>
      </c>
      <c r="C260" s="1">
        <v>15</v>
      </c>
      <c r="D260" s="1" t="s">
        <v>1617</v>
      </c>
      <c r="E260" s="2">
        <v>3</v>
      </c>
      <c r="F260" s="1">
        <f>IF(Creatures[[#This Row],[CR]]="","",VLOOKUP(Creatures[[#This Row],[CR]],CREXP[#All],2,FALSE))</f>
        <v>700</v>
      </c>
      <c r="G260" s="1" t="s">
        <v>113</v>
      </c>
      <c r="H260" s="1">
        <v>7</v>
      </c>
      <c r="I260" s="1">
        <f>IFERROR(DexModifier(Creatures[[#This Row],[Dex Score]]),NA())</f>
        <v>-2</v>
      </c>
    </row>
    <row r="261" spans="1:9" x14ac:dyDescent="0.3">
      <c r="A261" s="3" t="s">
        <v>1618</v>
      </c>
      <c r="B261" s="1" t="s">
        <v>1190</v>
      </c>
      <c r="C261" s="1">
        <v>14</v>
      </c>
      <c r="D261" s="1" t="s">
        <v>1141</v>
      </c>
      <c r="E261" s="2">
        <v>1</v>
      </c>
      <c r="F261" s="1">
        <f>IF(Creatures[[#This Row],[CR]]="","",VLOOKUP(Creatures[[#This Row],[CR]],CREXP[#All],2,FALSE))</f>
        <v>200</v>
      </c>
      <c r="G261" s="1" t="s">
        <v>113</v>
      </c>
      <c r="H261" s="1">
        <v>16</v>
      </c>
      <c r="I261" s="1">
        <f>IFERROR(DexModifier(Creatures[[#This Row],[Dex Score]]),NA())</f>
        <v>3</v>
      </c>
    </row>
    <row r="262" spans="1:9" x14ac:dyDescent="0.3">
      <c r="A262" s="3" t="s">
        <v>1619</v>
      </c>
      <c r="B262" s="1" t="s">
        <v>1190</v>
      </c>
      <c r="C262" s="1">
        <v>15</v>
      </c>
      <c r="D262" s="1">
        <v>33</v>
      </c>
      <c r="E262" s="2">
        <v>2</v>
      </c>
      <c r="F262" s="1">
        <f>IF(Creatures[[#This Row],[CR]]="","",VLOOKUP(Creatures[[#This Row],[CR]],CREXP[#All],2,FALSE))</f>
        <v>450</v>
      </c>
      <c r="G262" s="1" t="s">
        <v>128</v>
      </c>
      <c r="H262" s="1">
        <v>16</v>
      </c>
      <c r="I262" s="1">
        <f>IFERROR(DexModifier(Creatures[[#This Row],[Dex Score]]),NA())</f>
        <v>3</v>
      </c>
    </row>
    <row r="263" spans="1:9" x14ac:dyDescent="0.3">
      <c r="A263" s="3" t="s">
        <v>1620</v>
      </c>
      <c r="B263" s="1" t="s">
        <v>1190</v>
      </c>
      <c r="C263" s="1">
        <v>18</v>
      </c>
      <c r="D263" s="1" t="s">
        <v>1169</v>
      </c>
      <c r="E263" s="2">
        <v>2</v>
      </c>
      <c r="F263" s="1">
        <f>IF(Creatures[[#This Row],[CR]]="","",VLOOKUP(Creatures[[#This Row],[CR]],CREXP[#All],2,FALSE))</f>
        <v>450</v>
      </c>
      <c r="G263" s="1" t="s">
        <v>113</v>
      </c>
      <c r="H263" s="1">
        <v>11</v>
      </c>
      <c r="I263" s="1">
        <f>IFERROR(DexModifier(Creatures[[#This Row],[Dex Score]]),NA())</f>
        <v>0</v>
      </c>
    </row>
    <row r="264" spans="1:9" x14ac:dyDescent="0.3">
      <c r="A264" s="3" t="s">
        <v>1621</v>
      </c>
      <c r="B264" s="1" t="s">
        <v>1190</v>
      </c>
      <c r="C264" s="1">
        <v>20</v>
      </c>
      <c r="D264" s="1" t="s">
        <v>1172</v>
      </c>
      <c r="E264" s="2">
        <v>6</v>
      </c>
      <c r="F264" s="1">
        <f>IF(Creatures[[#This Row],[CR]]="","",VLOOKUP(Creatures[[#This Row],[CR]],CREXP[#All],2,FALSE))</f>
        <v>2300</v>
      </c>
      <c r="G264" s="1" t="s">
        <v>113</v>
      </c>
      <c r="H264" s="1">
        <v>11</v>
      </c>
      <c r="I264" s="1">
        <f>IFERROR(DexModifier(Creatures[[#This Row],[Dex Score]]),NA())</f>
        <v>0</v>
      </c>
    </row>
    <row r="265" spans="1:9" x14ac:dyDescent="0.3">
      <c r="A265" s="3" t="s">
        <v>1622</v>
      </c>
      <c r="B265" s="1" t="s">
        <v>1190</v>
      </c>
      <c r="C265" s="1">
        <v>18</v>
      </c>
      <c r="D265" s="1" t="s">
        <v>1549</v>
      </c>
      <c r="E265" s="2">
        <v>2</v>
      </c>
      <c r="F265" s="1">
        <f>IF(Creatures[[#This Row],[CR]]="","",VLOOKUP(Creatures[[#This Row],[CR]],CREXP[#All],2,FALSE))</f>
        <v>450</v>
      </c>
      <c r="G265" s="1" t="s">
        <v>113</v>
      </c>
      <c r="H265" s="1">
        <v>11</v>
      </c>
      <c r="I265" s="1">
        <f>IFERROR(DexModifier(Creatures[[#This Row],[Dex Score]]),NA())</f>
        <v>0</v>
      </c>
    </row>
    <row r="266" spans="1:9" x14ac:dyDescent="0.3">
      <c r="A266" s="3" t="s">
        <v>1623</v>
      </c>
      <c r="B266" s="1" t="s">
        <v>1250</v>
      </c>
      <c r="C266" s="1">
        <v>15</v>
      </c>
      <c r="D266" s="1" t="s">
        <v>1215</v>
      </c>
      <c r="E266" s="4" t="s">
        <v>25</v>
      </c>
      <c r="F266" s="1">
        <f>IF(Creatures[[#This Row],[CR]]="","",VLOOKUP(Creatures[[#This Row],[CR]],CREXP[#All],2,FALSE))</f>
        <v>50</v>
      </c>
      <c r="G266" s="1" t="s">
        <v>111</v>
      </c>
      <c r="H266" s="1">
        <v>13</v>
      </c>
      <c r="I266" s="1">
        <f>IFERROR(DexModifier(Creatures[[#This Row],[Dex Score]]),NA())</f>
        <v>1</v>
      </c>
    </row>
    <row r="267" spans="1:9" x14ac:dyDescent="0.3">
      <c r="A267" s="3" t="s">
        <v>1624</v>
      </c>
      <c r="B267" s="1" t="s">
        <v>1625</v>
      </c>
      <c r="C267" s="1">
        <v>12</v>
      </c>
      <c r="D267" s="1" t="s">
        <v>1626</v>
      </c>
      <c r="E267" s="4" t="s">
        <v>26</v>
      </c>
      <c r="F267" s="1">
        <f>IF(Creatures[[#This Row],[CR]]="","",VLOOKUP(Creatures[[#This Row],[CR]],CREXP[#All],2,FALSE))</f>
        <v>100</v>
      </c>
      <c r="G267" s="1" t="s">
        <v>111</v>
      </c>
      <c r="H267" s="1">
        <v>14</v>
      </c>
      <c r="I267" s="1">
        <f>IFERROR(DexModifier(Creatures[[#This Row],[Dex Score]]),NA())</f>
        <v>2</v>
      </c>
    </row>
    <row r="268" spans="1:9" x14ac:dyDescent="0.3">
      <c r="A268" s="3" t="s">
        <v>1627</v>
      </c>
      <c r="B268" s="1" t="s">
        <v>1140</v>
      </c>
      <c r="C268" s="1">
        <v>14</v>
      </c>
      <c r="D268" s="1" t="s">
        <v>1500</v>
      </c>
      <c r="E268" s="2">
        <v>4</v>
      </c>
      <c r="F268" s="1">
        <f>IF(Creatures[[#This Row],[CR]]="","",VLOOKUP(Creatures[[#This Row],[CR]],CREXP[#All],2,FALSE))</f>
        <v>1100</v>
      </c>
      <c r="G268" s="1" t="s">
        <v>113</v>
      </c>
      <c r="H268" s="1">
        <v>19</v>
      </c>
      <c r="I268" s="1">
        <f>IFERROR(DexModifier(Creatures[[#This Row],[Dex Score]]),NA())</f>
        <v>4</v>
      </c>
    </row>
    <row r="269" spans="1:9" x14ac:dyDescent="0.3">
      <c r="A269" s="3" t="s">
        <v>1628</v>
      </c>
      <c r="B269" s="1" t="s">
        <v>430</v>
      </c>
      <c r="C269" s="1">
        <v>12</v>
      </c>
      <c r="D269" s="1" t="s">
        <v>1316</v>
      </c>
      <c r="E269" s="2">
        <v>0</v>
      </c>
      <c r="F269" s="1">
        <f>IF(Creatures[[#This Row],[CR]]="","",VLOOKUP(Creatures[[#This Row],[CR]],CREXP[#All],2,FALSE))</f>
        <v>10</v>
      </c>
      <c r="G269" s="1" t="s">
        <v>111</v>
      </c>
      <c r="H269" s="1">
        <v>15</v>
      </c>
      <c r="I269" s="1">
        <f>IFERROR(DexModifier(Creatures[[#This Row],[Dex Score]]),NA())</f>
        <v>2</v>
      </c>
    </row>
    <row r="270" spans="1:9" x14ac:dyDescent="0.3">
      <c r="A270" s="3" t="s">
        <v>1629</v>
      </c>
      <c r="B270" s="1" t="s">
        <v>1184</v>
      </c>
      <c r="C270" s="1">
        <v>17</v>
      </c>
      <c r="D270" s="1" t="s">
        <v>1630</v>
      </c>
      <c r="E270" s="2">
        <v>5</v>
      </c>
      <c r="F270" s="1">
        <f>IF(Creatures[[#This Row],[CR]]="","",VLOOKUP(Creatures[[#This Row],[CR]],CREXP[#All],2,FALSE))</f>
        <v>1800</v>
      </c>
      <c r="G270" s="1" t="s">
        <v>111</v>
      </c>
      <c r="H270" s="1">
        <v>8</v>
      </c>
      <c r="I270" s="1">
        <f>IFERROR(DexModifier(Creatures[[#This Row],[Dex Score]]),NA())</f>
        <v>-1</v>
      </c>
    </row>
    <row r="271" spans="1:9" x14ac:dyDescent="0.3">
      <c r="A271" s="3" t="s">
        <v>1631</v>
      </c>
      <c r="B271" s="1" t="s">
        <v>1187</v>
      </c>
      <c r="C271" s="1">
        <v>18</v>
      </c>
      <c r="D271" s="1" t="s">
        <v>1298</v>
      </c>
      <c r="E271" s="2">
        <v>7</v>
      </c>
      <c r="F271" s="1">
        <f>IF(Creatures[[#This Row],[CR]]="","",VLOOKUP(Creatures[[#This Row],[CR]],CREXP[#All],2,FALSE))</f>
        <v>2900</v>
      </c>
      <c r="G271" s="1" t="s">
        <v>113</v>
      </c>
      <c r="H271" s="1">
        <v>10</v>
      </c>
      <c r="I271" s="1">
        <f>IFERROR(DexModifier(Creatures[[#This Row],[Dex Score]]),NA())</f>
        <v>0</v>
      </c>
    </row>
    <row r="272" spans="1:9" x14ac:dyDescent="0.3">
      <c r="A272" s="3" t="s">
        <v>1632</v>
      </c>
      <c r="B272" s="1" t="s">
        <v>1247</v>
      </c>
      <c r="C272" s="1">
        <v>13</v>
      </c>
      <c r="D272" s="1">
        <v>26</v>
      </c>
      <c r="E272" s="2">
        <v>1</v>
      </c>
      <c r="F272" s="1">
        <f>IF(Creatures[[#This Row],[CR]]="","",VLOOKUP(Creatures[[#This Row],[CR]],CREXP[#All],2,FALSE))</f>
        <v>200</v>
      </c>
      <c r="G272" s="1" t="s">
        <v>132</v>
      </c>
      <c r="H272" s="1">
        <v>16</v>
      </c>
      <c r="I272" s="1">
        <f>IFERROR(DexModifier(Creatures[[#This Row],[Dex Score]]),NA())</f>
        <v>3</v>
      </c>
    </row>
    <row r="273" spans="1:9" x14ac:dyDescent="0.3">
      <c r="A273" s="3" t="s">
        <v>1633</v>
      </c>
      <c r="B273" s="1" t="s">
        <v>1184</v>
      </c>
      <c r="C273" s="1">
        <v>17</v>
      </c>
      <c r="D273" s="1" t="s">
        <v>1634</v>
      </c>
      <c r="E273" s="2">
        <v>11</v>
      </c>
      <c r="F273" s="1">
        <f>IF(Creatures[[#This Row],[CR]]="","",VLOOKUP(Creatures[[#This Row],[CR]],CREXP[#All],2,FALSE))</f>
        <v>7200</v>
      </c>
      <c r="G273" s="1" t="s">
        <v>111</v>
      </c>
      <c r="H273" s="1">
        <v>12</v>
      </c>
      <c r="I273" s="1">
        <f>IFERROR(DexModifier(Creatures[[#This Row],[Dex Score]]),NA())</f>
        <v>1</v>
      </c>
    </row>
    <row r="274" spans="1:9" x14ac:dyDescent="0.3">
      <c r="A274" s="3" t="s">
        <v>1635</v>
      </c>
      <c r="B274" s="1" t="s">
        <v>1193</v>
      </c>
      <c r="C274" s="1">
        <v>9</v>
      </c>
      <c r="D274" s="1" t="s">
        <v>1636</v>
      </c>
      <c r="E274" s="2">
        <v>12</v>
      </c>
      <c r="F274" s="1">
        <f>IF(Creatures[[#This Row],[CR]]="","",VLOOKUP(Creatures[[#This Row],[CR]],CREXP[#All],2,FALSE))</f>
        <v>8400</v>
      </c>
      <c r="G274" s="1" t="s">
        <v>113</v>
      </c>
      <c r="H274" s="1">
        <v>8</v>
      </c>
      <c r="I274" s="1">
        <f>IFERROR(DexModifier(Creatures[[#This Row],[Dex Score]]),NA())</f>
        <v>-1</v>
      </c>
    </row>
    <row r="275" spans="1:9" x14ac:dyDescent="0.3">
      <c r="A275" s="3" t="s">
        <v>1637</v>
      </c>
      <c r="B275" s="1" t="s">
        <v>1134</v>
      </c>
      <c r="C275" s="1">
        <v>10</v>
      </c>
      <c r="D275" s="1" t="s">
        <v>1638</v>
      </c>
      <c r="E275" s="2">
        <v>14</v>
      </c>
      <c r="F275" s="1">
        <f>IF(Creatures[[#This Row],[CR]]="","",VLOOKUP(Creatures[[#This Row],[CR]],CREXP[#All],2,FALSE))</f>
        <v>11500</v>
      </c>
      <c r="G275" s="1" t="s">
        <v>134</v>
      </c>
      <c r="H275" s="1">
        <v>10</v>
      </c>
      <c r="I275" s="1">
        <f>IFERROR(DexModifier(Creatures[[#This Row],[Dex Score]]),NA())</f>
        <v>0</v>
      </c>
    </row>
    <row r="276" spans="1:9" x14ac:dyDescent="0.3">
      <c r="A276" s="3" t="s">
        <v>1639</v>
      </c>
      <c r="B276" s="1" t="s">
        <v>1640</v>
      </c>
      <c r="C276" s="1">
        <v>16</v>
      </c>
      <c r="D276" s="1" t="s">
        <v>1641</v>
      </c>
      <c r="E276" s="2">
        <v>10</v>
      </c>
      <c r="F276" s="1">
        <f>IF(Creatures[[#This Row],[CR]]="","",VLOOKUP(Creatures[[#This Row],[CR]],CREXP[#All],2,FALSE))</f>
        <v>5900</v>
      </c>
      <c r="G276" s="1" t="s">
        <v>113</v>
      </c>
      <c r="H276" s="1">
        <v>16</v>
      </c>
      <c r="I276" s="1">
        <f>IFERROR(DexModifier(Creatures[[#This Row],[Dex Score]]),NA())</f>
        <v>3</v>
      </c>
    </row>
    <row r="277" spans="1:9" x14ac:dyDescent="0.3">
      <c r="A277" s="3" t="s">
        <v>1642</v>
      </c>
      <c r="B277" s="1" t="s">
        <v>1643</v>
      </c>
      <c r="C277" s="1">
        <v>19</v>
      </c>
      <c r="D277" s="1" t="s">
        <v>1644</v>
      </c>
      <c r="E277" s="2">
        <v>23</v>
      </c>
      <c r="F277" s="1">
        <f>IF(Creatures[[#This Row],[CR]]="","",VLOOKUP(Creatures[[#This Row],[CR]],CREXP[#All],2,FALSE))</f>
        <v>50000</v>
      </c>
      <c r="G277" s="1" t="s">
        <v>113</v>
      </c>
      <c r="H277" s="1">
        <v>28</v>
      </c>
      <c r="I277" s="1">
        <f>IFERROR(DexModifier(Creatures[[#This Row],[Dex Score]]),NA())</f>
        <v>9</v>
      </c>
    </row>
    <row r="278" spans="1:9" x14ac:dyDescent="0.3">
      <c r="A278" s="3" t="s">
        <v>1645</v>
      </c>
      <c r="B278" s="1" t="s">
        <v>1257</v>
      </c>
      <c r="C278" s="1">
        <v>12</v>
      </c>
      <c r="D278" s="1" t="s">
        <v>1646</v>
      </c>
      <c r="E278" s="2">
        <v>4</v>
      </c>
      <c r="F278" s="1">
        <f>IF(Creatures[[#This Row],[CR]]="","",VLOOKUP(Creatures[[#This Row],[CR]],CREXP[#All],2,FALSE))</f>
        <v>1100</v>
      </c>
      <c r="G278" s="1" t="s">
        <v>111</v>
      </c>
      <c r="H278" s="1">
        <v>9</v>
      </c>
      <c r="I278" s="1">
        <f>IFERROR(DexModifier(Creatures[[#This Row],[Dex Score]]),NA())</f>
        <v>-1</v>
      </c>
    </row>
    <row r="279" spans="1:9" x14ac:dyDescent="0.3">
      <c r="A279" s="3" t="s">
        <v>1647</v>
      </c>
      <c r="B279" s="1" t="s">
        <v>1203</v>
      </c>
      <c r="C279" s="1">
        <v>10</v>
      </c>
      <c r="D279" s="1" t="s">
        <v>1495</v>
      </c>
      <c r="E279" s="4" t="s">
        <v>25</v>
      </c>
      <c r="F279" s="1">
        <f>IF(Creatures[[#This Row],[CR]]="","",VLOOKUP(Creatures[[#This Row],[CR]],CREXP[#All],2,FALSE))</f>
        <v>50</v>
      </c>
      <c r="G279" s="1" t="s">
        <v>111</v>
      </c>
      <c r="H279" s="1">
        <v>10</v>
      </c>
      <c r="I279" s="1">
        <f>IFERROR(DexModifier(Creatures[[#This Row],[Dex Score]]),NA())</f>
        <v>0</v>
      </c>
    </row>
    <row r="280" spans="1:9" x14ac:dyDescent="0.3">
      <c r="A280" s="3" t="s">
        <v>1648</v>
      </c>
      <c r="B280" s="1" t="s">
        <v>1207</v>
      </c>
      <c r="C280" s="1">
        <v>17</v>
      </c>
      <c r="D280" s="1" t="s">
        <v>1649</v>
      </c>
      <c r="E280" s="4">
        <v>3</v>
      </c>
      <c r="F280" s="1">
        <f>IF(Creatures[[#This Row],[CR]]="","",VLOOKUP(Creatures[[#This Row],[CR]],CREXP[#All],2,FALSE))</f>
        <v>700</v>
      </c>
      <c r="G280" s="1" t="s">
        <v>1148</v>
      </c>
      <c r="H280" s="1">
        <v>14</v>
      </c>
      <c r="I280" s="1">
        <v>2</v>
      </c>
    </row>
    <row r="281" spans="1:9" x14ac:dyDescent="0.3">
      <c r="A281" s="3" t="s">
        <v>1650</v>
      </c>
      <c r="B281" s="1" t="s">
        <v>1651</v>
      </c>
      <c r="C281" s="1">
        <v>22</v>
      </c>
      <c r="D281" s="1" t="s">
        <v>1652</v>
      </c>
      <c r="E281" s="2">
        <v>23</v>
      </c>
      <c r="F281" s="1">
        <f>IF(Creatures[[#This Row],[CR]]="","",VLOOKUP(Creatures[[#This Row],[CR]],CREXP[#All],2,FALSE))</f>
        <v>50000</v>
      </c>
      <c r="G281" s="1" t="s">
        <v>111</v>
      </c>
      <c r="H281" s="1">
        <v>21</v>
      </c>
      <c r="I281" s="1">
        <f>IFERROR(DexModifier(Creatures[[#This Row],[Dex Score]]),NA())</f>
        <v>5</v>
      </c>
    </row>
    <row r="282" spans="1:9" x14ac:dyDescent="0.3">
      <c r="A282" s="3" t="s">
        <v>1653</v>
      </c>
      <c r="B282" s="1" t="s">
        <v>1211</v>
      </c>
      <c r="C282" s="1">
        <v>18</v>
      </c>
      <c r="D282" s="1" t="s">
        <v>1654</v>
      </c>
      <c r="E282" s="2">
        <v>12</v>
      </c>
      <c r="F282" s="1">
        <f>IF(Creatures[[#This Row],[CR]]="","",VLOOKUP(Creatures[[#This Row],[CR]],CREXP[#All],2,FALSE))</f>
        <v>8400</v>
      </c>
      <c r="G282" s="1" t="s">
        <v>111</v>
      </c>
      <c r="H282" s="1">
        <v>16</v>
      </c>
      <c r="I282" s="1">
        <f>IFERROR(DexModifier(Creatures[[#This Row],[Dex Score]]),NA())</f>
        <v>3</v>
      </c>
    </row>
    <row r="283" spans="1:9" x14ac:dyDescent="0.3">
      <c r="A283" s="3" t="s">
        <v>1655</v>
      </c>
      <c r="B283" s="1" t="s">
        <v>1379</v>
      </c>
      <c r="C283" s="1">
        <v>17</v>
      </c>
      <c r="D283" s="1">
        <v>45</v>
      </c>
      <c r="E283" s="2">
        <v>2</v>
      </c>
      <c r="F283" s="1">
        <f>IF(Creatures[[#This Row],[CR]]="","",VLOOKUP(Creatures[[#This Row],[CR]],CREXP[#All],2,FALSE))</f>
        <v>450</v>
      </c>
      <c r="G283" s="1" t="s">
        <v>121</v>
      </c>
      <c r="H283" s="1">
        <v>13</v>
      </c>
      <c r="I283" s="1">
        <f>IFERROR(DexModifier(Creatures[[#This Row],[Dex Score]]),NA())</f>
        <v>1</v>
      </c>
    </row>
    <row r="284" spans="1:9" x14ac:dyDescent="0.3">
      <c r="A284" s="3" t="s">
        <v>1656</v>
      </c>
      <c r="B284" s="1" t="s">
        <v>1379</v>
      </c>
      <c r="C284" s="1">
        <v>12</v>
      </c>
      <c r="D284" s="1">
        <v>52</v>
      </c>
      <c r="E284" s="2">
        <v>3</v>
      </c>
      <c r="F284" s="1">
        <f>IF(Creatures[[#This Row],[CR]]="","",VLOOKUP(Creatures[[#This Row],[CR]],CREXP[#All],2,FALSE))</f>
        <v>700</v>
      </c>
      <c r="G284" s="1" t="s">
        <v>121</v>
      </c>
      <c r="H284" s="1">
        <v>15</v>
      </c>
      <c r="I284" s="1">
        <f>IFERROR(DexModifier(Creatures[[#This Row],[Dex Score]]),NA())</f>
        <v>2</v>
      </c>
    </row>
    <row r="285" spans="1:9" x14ac:dyDescent="0.3">
      <c r="A285" s="3" t="s">
        <v>1657</v>
      </c>
      <c r="B285" s="1" t="s">
        <v>1168</v>
      </c>
      <c r="C285" s="1">
        <v>13</v>
      </c>
      <c r="D285" s="1" t="s">
        <v>1658</v>
      </c>
      <c r="E285" s="2">
        <v>2</v>
      </c>
      <c r="F285" s="1">
        <f>IF(Creatures[[#This Row],[CR]]="","",VLOOKUP(Creatures[[#This Row],[CR]],CREXP[#All],2,FALSE))</f>
        <v>450</v>
      </c>
      <c r="G285" s="1" t="s">
        <v>111</v>
      </c>
      <c r="H285" s="1">
        <v>15</v>
      </c>
      <c r="I285" s="1">
        <f>IFERROR(DexModifier(Creatures[[#This Row],[Dex Score]]),NA())</f>
        <v>2</v>
      </c>
    </row>
    <row r="286" spans="1:9" x14ac:dyDescent="0.3">
      <c r="A286" s="3" t="s">
        <v>1659</v>
      </c>
      <c r="B286" s="1" t="s">
        <v>1660</v>
      </c>
      <c r="C286" s="1">
        <v>12</v>
      </c>
      <c r="D286" s="1" t="s">
        <v>1383</v>
      </c>
      <c r="E286" s="2">
        <v>4</v>
      </c>
      <c r="F286" s="1">
        <f>IF(Creatures[[#This Row],[CR]]="","",VLOOKUP(Creatures[[#This Row],[CR]],CREXP[#All],2,FALSE))</f>
        <v>1100</v>
      </c>
      <c r="G286" s="1" t="s">
        <v>111</v>
      </c>
      <c r="H286" s="1">
        <v>8</v>
      </c>
      <c r="I286" s="1">
        <f>IFERROR(DexModifier(Creatures[[#This Row],[Dex Score]]),NA())</f>
        <v>-1</v>
      </c>
    </row>
    <row r="287" spans="1:9" x14ac:dyDescent="0.3">
      <c r="A287" s="3" t="s">
        <v>1661</v>
      </c>
      <c r="B287" s="1" t="s">
        <v>1662</v>
      </c>
      <c r="C287" s="1">
        <v>15</v>
      </c>
      <c r="D287" s="1" t="s">
        <v>1663</v>
      </c>
      <c r="E287" s="2">
        <v>1</v>
      </c>
      <c r="F287" s="1">
        <f>IF(Creatures[[#This Row],[CR]]="","",VLOOKUP(Creatures[[#This Row],[CR]],CREXP[#All],2,FALSE))</f>
        <v>200</v>
      </c>
      <c r="G287" s="1" t="s">
        <v>111</v>
      </c>
      <c r="H287" s="1">
        <v>20</v>
      </c>
      <c r="I287" s="1">
        <f>IFERROR(DexModifier(Creatures[[#This Row],[Dex Score]]),NA())</f>
        <v>5</v>
      </c>
    </row>
    <row r="288" spans="1:9" x14ac:dyDescent="0.3">
      <c r="A288" s="3" t="s">
        <v>1664</v>
      </c>
      <c r="B288" s="1" t="s">
        <v>1379</v>
      </c>
      <c r="C288" s="1">
        <v>15</v>
      </c>
      <c r="D288" s="1" t="s">
        <v>1658</v>
      </c>
      <c r="E288" s="4">
        <v>3</v>
      </c>
      <c r="F288" s="1">
        <f>IF(Creatures[[#This Row],[CR]]="","",VLOOKUP(Creatures[[#This Row],[CR]],CREXP[#All],2,FALSE))</f>
        <v>700</v>
      </c>
      <c r="G288" s="1" t="s">
        <v>1148</v>
      </c>
      <c r="H288" s="1">
        <v>16</v>
      </c>
      <c r="I288" s="1">
        <v>3</v>
      </c>
    </row>
    <row r="289" spans="1:9" x14ac:dyDescent="0.3">
      <c r="A289" s="3" t="s">
        <v>1665</v>
      </c>
      <c r="B289" s="1" t="s">
        <v>1250</v>
      </c>
      <c r="C289" s="1">
        <v>19</v>
      </c>
      <c r="D289" s="1" t="s">
        <v>1666</v>
      </c>
      <c r="E289" s="4">
        <v>8</v>
      </c>
      <c r="F289" s="1">
        <f>IF(Creatures[[#This Row],[CR]]="","",VLOOKUP(Creatures[[#This Row],[CR]],CREXP[#All],2,FALSE))</f>
        <v>3900</v>
      </c>
      <c r="G289" s="1" t="s">
        <v>1148</v>
      </c>
      <c r="H289" s="1">
        <v>12</v>
      </c>
      <c r="I289" s="1">
        <v>1</v>
      </c>
    </row>
    <row r="290" spans="1:9" x14ac:dyDescent="0.3">
      <c r="A290" s="3" t="s">
        <v>1667</v>
      </c>
      <c r="B290" s="1" t="s">
        <v>1379</v>
      </c>
      <c r="C290" s="1">
        <v>10</v>
      </c>
      <c r="D290" s="1">
        <v>52</v>
      </c>
      <c r="E290" s="2">
        <v>2</v>
      </c>
      <c r="F290" s="1">
        <f>IF(Creatures[[#This Row],[CR]]="","",VLOOKUP(Creatures[[#This Row],[CR]],CREXP[#All],2,FALSE))</f>
        <v>450</v>
      </c>
      <c r="G290" s="1" t="s">
        <v>121</v>
      </c>
      <c r="H290" s="1">
        <v>11</v>
      </c>
      <c r="I290" s="1">
        <f>IFERROR(DexModifier(Creatures[[#This Row],[Dex Score]]),NA())</f>
        <v>0</v>
      </c>
    </row>
    <row r="291" spans="1:9" x14ac:dyDescent="0.3">
      <c r="A291" s="3" t="s">
        <v>1668</v>
      </c>
      <c r="B291" s="1" t="s">
        <v>1379</v>
      </c>
      <c r="C291" s="1">
        <v>16</v>
      </c>
      <c r="D291" s="1">
        <v>33</v>
      </c>
      <c r="E291" s="2">
        <v>1</v>
      </c>
      <c r="F291" s="1">
        <f>IF(Creatures[[#This Row],[CR]]="","",VLOOKUP(Creatures[[#This Row],[CR]],CREXP[#All],2,FALSE))</f>
        <v>200</v>
      </c>
      <c r="G291" s="1" t="s">
        <v>121</v>
      </c>
      <c r="H291" s="1">
        <v>14</v>
      </c>
      <c r="I291" s="1">
        <f>IFERROR(DexModifier(Creatures[[#This Row],[Dex Score]]),NA())</f>
        <v>2</v>
      </c>
    </row>
    <row r="292" spans="1:9" x14ac:dyDescent="0.3">
      <c r="A292" s="3" t="s">
        <v>1669</v>
      </c>
      <c r="B292" s="1" t="s">
        <v>1198</v>
      </c>
      <c r="C292" s="1">
        <v>17</v>
      </c>
      <c r="D292" s="1" t="s">
        <v>1670</v>
      </c>
      <c r="E292" s="2">
        <v>5</v>
      </c>
      <c r="F292" s="1">
        <f>IF(Creatures[[#This Row],[CR]]="","",VLOOKUP(Creatures[[#This Row],[CR]],CREXP[#All],2,FALSE))</f>
        <v>1800</v>
      </c>
      <c r="G292" s="1" t="s">
        <v>99</v>
      </c>
      <c r="H292" s="1">
        <v>16</v>
      </c>
      <c r="I292" s="1">
        <f>IFERROR(DexModifier(Creatures[[#This Row],[Dex Score]]),NA())</f>
        <v>3</v>
      </c>
    </row>
    <row r="293" spans="1:9" x14ac:dyDescent="0.3">
      <c r="A293" s="3" t="s">
        <v>1671</v>
      </c>
      <c r="B293" s="1" t="s">
        <v>1247</v>
      </c>
      <c r="C293" s="1">
        <v>14</v>
      </c>
      <c r="D293" s="1" t="s">
        <v>1672</v>
      </c>
      <c r="E293" s="2">
        <v>1</v>
      </c>
      <c r="F293" s="1">
        <f>IF(Creatures[[#This Row],[CR]]="","",VLOOKUP(Creatures[[#This Row],[CR]],CREXP[#All],2,FALSE))</f>
        <v>200</v>
      </c>
      <c r="G293" s="1" t="s">
        <v>113</v>
      </c>
      <c r="H293" s="1">
        <v>16</v>
      </c>
      <c r="I293" s="1">
        <f>IFERROR(DexModifier(Creatures[[#This Row],[Dex Score]]),NA())</f>
        <v>3</v>
      </c>
    </row>
    <row r="294" spans="1:9" x14ac:dyDescent="0.3">
      <c r="A294" s="3" t="s">
        <v>1673</v>
      </c>
      <c r="B294" s="1" t="s">
        <v>1184</v>
      </c>
      <c r="C294" s="1">
        <v>13</v>
      </c>
      <c r="D294" s="1" t="s">
        <v>1674</v>
      </c>
      <c r="E294" s="2">
        <v>5</v>
      </c>
      <c r="F294" s="1">
        <f>IF(Creatures[[#This Row],[CR]]="","",VLOOKUP(Creatures[[#This Row],[CR]],CREXP[#All],2,FALSE))</f>
        <v>1800</v>
      </c>
      <c r="G294" s="1" t="s">
        <v>111</v>
      </c>
      <c r="H294" s="1">
        <v>17</v>
      </c>
      <c r="I294" s="1">
        <f>IFERROR(DexModifier(Creatures[[#This Row],[Dex Score]]),NA())</f>
        <v>3</v>
      </c>
    </row>
    <row r="295" spans="1:9" x14ac:dyDescent="0.3">
      <c r="A295" s="3" t="s">
        <v>1675</v>
      </c>
      <c r="B295" s="1" t="s">
        <v>1187</v>
      </c>
      <c r="C295" s="1">
        <v>18</v>
      </c>
      <c r="D295" s="1" t="s">
        <v>1676</v>
      </c>
      <c r="E295" s="2">
        <v>7</v>
      </c>
      <c r="F295" s="1">
        <f>IF(Creatures[[#This Row],[CR]]="","",VLOOKUP(Creatures[[#This Row],[CR]],CREXP[#All],2,FALSE))</f>
        <v>2900</v>
      </c>
      <c r="G295" s="1" t="s">
        <v>113</v>
      </c>
      <c r="H295" s="1">
        <v>18</v>
      </c>
      <c r="I295" s="1">
        <f>IFERROR(DexModifier(Creatures[[#This Row],[Dex Score]]),NA())</f>
        <v>4</v>
      </c>
    </row>
    <row r="296" spans="1:9" x14ac:dyDescent="0.3">
      <c r="A296" s="3" t="s">
        <v>1677</v>
      </c>
      <c r="B296" s="1" t="s">
        <v>1394</v>
      </c>
      <c r="C296" s="1">
        <v>18</v>
      </c>
      <c r="D296" s="1" t="s">
        <v>1678</v>
      </c>
      <c r="E296" s="2">
        <v>9</v>
      </c>
      <c r="F296" s="1">
        <f>IF(Creatures[[#This Row],[CR]]="","",VLOOKUP(Creatures[[#This Row],[CR]],CREXP[#All],2,FALSE))</f>
        <v>5000</v>
      </c>
      <c r="G296" s="1" t="s">
        <v>111</v>
      </c>
      <c r="H296" s="1">
        <v>9</v>
      </c>
      <c r="I296" s="1">
        <f>IFERROR(DexModifier(Creatures[[#This Row],[Dex Score]]),NA())</f>
        <v>-1</v>
      </c>
    </row>
    <row r="297" spans="1:9" x14ac:dyDescent="0.3">
      <c r="A297" s="3" t="s">
        <v>1679</v>
      </c>
      <c r="B297" s="1" t="s">
        <v>1394</v>
      </c>
      <c r="C297" s="1">
        <v>21</v>
      </c>
      <c r="D297" s="1" t="s">
        <v>1680</v>
      </c>
      <c r="E297" s="2">
        <v>14</v>
      </c>
      <c r="F297" s="1">
        <f>IF(Creatures[[#This Row],[CR]]="","",VLOOKUP(Creatures[[#This Row],[CR]],CREXP[#All],2,FALSE))</f>
        <v>11500</v>
      </c>
      <c r="G297" s="1" t="s">
        <v>134</v>
      </c>
      <c r="H297" s="1">
        <v>9</v>
      </c>
      <c r="I297" s="1">
        <f>IFERROR(DexModifier(Creatures[[#This Row],[Dex Score]]),NA())</f>
        <v>-1</v>
      </c>
    </row>
    <row r="298" spans="1:9" x14ac:dyDescent="0.3">
      <c r="A298" s="3" t="s">
        <v>1681</v>
      </c>
      <c r="B298" s="1" t="s">
        <v>1625</v>
      </c>
      <c r="C298" s="1">
        <v>13</v>
      </c>
      <c r="D298" s="1" t="s">
        <v>1682</v>
      </c>
      <c r="E298" s="4">
        <v>5</v>
      </c>
      <c r="F298" s="1">
        <f>IF(Creatures[[#This Row],[CR]]="","",VLOOKUP(Creatures[[#This Row],[CR]],CREXP[#All],2,FALSE))</f>
        <v>1800</v>
      </c>
      <c r="G298" s="1" t="s">
        <v>1148</v>
      </c>
      <c r="H298" s="1">
        <v>16</v>
      </c>
      <c r="I298" s="1">
        <v>3</v>
      </c>
    </row>
    <row r="299" spans="1:9" x14ac:dyDescent="0.3">
      <c r="A299" s="3" t="s">
        <v>1683</v>
      </c>
      <c r="B299" s="1" t="s">
        <v>1187</v>
      </c>
      <c r="C299" s="1">
        <v>14</v>
      </c>
      <c r="D299" s="1" t="s">
        <v>1609</v>
      </c>
      <c r="E299" s="2">
        <v>1</v>
      </c>
      <c r="F299" s="1">
        <f>IF(Creatures[[#This Row],[CR]]="","",VLOOKUP(Creatures[[#This Row],[CR]],CREXP[#All],2,FALSE))</f>
        <v>200</v>
      </c>
      <c r="G299" s="1" t="s">
        <v>111</v>
      </c>
      <c r="H299" s="1">
        <v>14</v>
      </c>
      <c r="I299" s="1">
        <f>IFERROR(DexModifier(Creatures[[#This Row],[Dex Score]]),NA())</f>
        <v>2</v>
      </c>
    </row>
    <row r="300" spans="1:9" x14ac:dyDescent="0.3">
      <c r="A300" s="3" t="s">
        <v>1684</v>
      </c>
      <c r="B300" s="1" t="s">
        <v>1143</v>
      </c>
      <c r="C300" s="1">
        <v>18</v>
      </c>
      <c r="D300" s="1" t="s">
        <v>1188</v>
      </c>
      <c r="E300" s="2">
        <v>7</v>
      </c>
      <c r="F300" s="1">
        <f>IF(Creatures[[#This Row],[CR]]="","",VLOOKUP(Creatures[[#This Row],[CR]],CREXP[#All],2,FALSE))</f>
        <v>2900</v>
      </c>
      <c r="G300" s="1" t="s">
        <v>99</v>
      </c>
      <c r="H300" s="1">
        <v>10</v>
      </c>
      <c r="I300" s="1">
        <f>IFERROR(DexModifier(Creatures[[#This Row],[Dex Score]]),NA())</f>
        <v>0</v>
      </c>
    </row>
    <row r="301" spans="1:9" x14ac:dyDescent="0.3">
      <c r="A301" s="3" t="s">
        <v>1685</v>
      </c>
      <c r="B301" s="1" t="s">
        <v>1272</v>
      </c>
      <c r="C301" s="1">
        <v>18</v>
      </c>
      <c r="D301" s="1" t="s">
        <v>1686</v>
      </c>
      <c r="E301" s="2">
        <v>12</v>
      </c>
      <c r="F301" s="1">
        <f>IF(Creatures[[#This Row],[CR]]="","",VLOOKUP(Creatures[[#This Row],[CR]],CREXP[#All],2,FALSE))</f>
        <v>8400</v>
      </c>
      <c r="G301" s="1" t="s">
        <v>99</v>
      </c>
      <c r="H301" s="1">
        <v>15</v>
      </c>
      <c r="I301" s="1">
        <f>IFERROR(DexModifier(Creatures[[#This Row],[Dex Score]]),NA())</f>
        <v>2</v>
      </c>
    </row>
    <row r="302" spans="1:9" x14ac:dyDescent="0.3">
      <c r="A302" s="3" t="s">
        <v>1687</v>
      </c>
      <c r="B302" s="1" t="s">
        <v>1131</v>
      </c>
      <c r="C302" s="1" t="s">
        <v>1688</v>
      </c>
      <c r="D302" s="1" t="s">
        <v>1377</v>
      </c>
      <c r="E302" s="2">
        <v>1</v>
      </c>
      <c r="F302" s="1">
        <f>IF(Creatures[[#This Row],[CR]]="","",VLOOKUP(Creatures[[#This Row],[CR]],CREXP[#All],2,FALSE))</f>
        <v>200</v>
      </c>
      <c r="G302" s="1" t="s">
        <v>134</v>
      </c>
      <c r="H302" s="1">
        <v>11</v>
      </c>
      <c r="I302" s="1">
        <f>IFERROR(DexModifier(Creatures[[#This Row],[Dex Score]]),NA())</f>
        <v>0</v>
      </c>
    </row>
    <row r="303" spans="1:9" x14ac:dyDescent="0.3">
      <c r="A303" s="3" t="s">
        <v>1689</v>
      </c>
      <c r="B303" s="1" t="s">
        <v>1131</v>
      </c>
      <c r="C303" s="1">
        <v>16</v>
      </c>
      <c r="D303" s="1" t="s">
        <v>1385</v>
      </c>
      <c r="E303" s="2" t="s">
        <v>26</v>
      </c>
      <c r="F303" s="1">
        <f>IF(Creatures[[#This Row],[CR]]="","",VLOOKUP(Creatures[[#This Row],[CR]],CREXP[#All],2,FALSE))</f>
        <v>100</v>
      </c>
      <c r="G303" s="1" t="s">
        <v>134</v>
      </c>
      <c r="H303" s="1">
        <v>13</v>
      </c>
      <c r="I303" s="1">
        <f>IFERROR(DexModifier(Creatures[[#This Row],[Dex Score]]),NA())</f>
        <v>1</v>
      </c>
    </row>
    <row r="304" spans="1:9" x14ac:dyDescent="0.3">
      <c r="A304" s="3" t="s">
        <v>1690</v>
      </c>
      <c r="B304" s="1" t="s">
        <v>1184</v>
      </c>
      <c r="C304" s="1">
        <v>16</v>
      </c>
      <c r="D304" s="1" t="s">
        <v>1691</v>
      </c>
      <c r="E304" s="2">
        <v>3</v>
      </c>
      <c r="F304" s="1">
        <f>IF(Creatures[[#This Row],[CR]]="","",VLOOKUP(Creatures[[#This Row],[CR]],CREXP[#All],2,FALSE))</f>
        <v>700</v>
      </c>
      <c r="G304" s="1" t="s">
        <v>134</v>
      </c>
      <c r="H304" s="1">
        <v>5</v>
      </c>
      <c r="I304" s="1">
        <f>IFERROR(DexModifier(Creatures[[#This Row],[Dex Score]]),NA())</f>
        <v>-3</v>
      </c>
    </row>
    <row r="305" spans="1:9" x14ac:dyDescent="0.3">
      <c r="A305" s="3" t="s">
        <v>1692</v>
      </c>
      <c r="B305" s="1" t="s">
        <v>1510</v>
      </c>
      <c r="C305" s="1">
        <v>13</v>
      </c>
      <c r="D305" s="1" t="s">
        <v>1693</v>
      </c>
      <c r="E305" s="2">
        <v>4</v>
      </c>
      <c r="F305" s="1">
        <f>IF(Creatures[[#This Row],[CR]]="","",VLOOKUP(Creatures[[#This Row],[CR]],CREXP[#All],2,FALSE))</f>
        <v>1100</v>
      </c>
      <c r="G305" s="1" t="s">
        <v>111</v>
      </c>
      <c r="H305" s="1">
        <v>17</v>
      </c>
      <c r="I305" s="1">
        <f>IFERROR(DexModifier(Creatures[[#This Row],[Dex Score]]),NA())</f>
        <v>3</v>
      </c>
    </row>
    <row r="306" spans="1:9" x14ac:dyDescent="0.3">
      <c r="A306" s="3" t="s">
        <v>1694</v>
      </c>
      <c r="B306" s="1" t="s">
        <v>1379</v>
      </c>
      <c r="C306" s="1">
        <v>12</v>
      </c>
      <c r="D306" s="1">
        <v>105</v>
      </c>
      <c r="E306" s="2">
        <v>6</v>
      </c>
      <c r="F306" s="1">
        <f>IF(Creatures[[#This Row],[CR]]="","",VLOOKUP(Creatures[[#This Row],[CR]],CREXP[#All],2,FALSE))</f>
        <v>2300</v>
      </c>
      <c r="G306" s="1" t="s">
        <v>121</v>
      </c>
      <c r="H306" s="1">
        <v>14</v>
      </c>
      <c r="I306" s="1">
        <f>IFERROR(DexModifier(Creatures[[#This Row],[Dex Score]]),NA())</f>
        <v>2</v>
      </c>
    </row>
    <row r="307" spans="1:9" x14ac:dyDescent="0.3">
      <c r="A307" s="3" t="s">
        <v>1695</v>
      </c>
      <c r="B307" s="1" t="s">
        <v>1250</v>
      </c>
      <c r="C307" s="1">
        <v>9</v>
      </c>
      <c r="D307" s="1" t="s">
        <v>1696</v>
      </c>
      <c r="E307" s="2">
        <v>5</v>
      </c>
      <c r="F307" s="1">
        <f>IF(Creatures[[#This Row],[CR]]="","",VLOOKUP(Creatures[[#This Row],[CR]],CREXP[#All],2,FALSE))</f>
        <v>1800</v>
      </c>
      <c r="G307" s="1" t="s">
        <v>111</v>
      </c>
      <c r="H307" s="1">
        <v>9</v>
      </c>
      <c r="I307" s="1">
        <f>IFERROR(DexModifier(Creatures[[#This Row],[Dex Score]]),NA())</f>
        <v>-1</v>
      </c>
    </row>
    <row r="308" spans="1:9" x14ac:dyDescent="0.3">
      <c r="A308" s="3" t="s">
        <v>1697</v>
      </c>
      <c r="B308" s="1" t="s">
        <v>1131</v>
      </c>
      <c r="C308" s="1">
        <v>16</v>
      </c>
      <c r="D308" s="1" t="s">
        <v>1698</v>
      </c>
      <c r="E308" s="2">
        <v>9</v>
      </c>
      <c r="F308" s="1">
        <f>IF(Creatures[[#This Row],[CR]]="","",VLOOKUP(Creatures[[#This Row],[CR]],CREXP[#All],2,FALSE))</f>
        <v>5000</v>
      </c>
      <c r="G308" s="1" t="s">
        <v>134</v>
      </c>
      <c r="H308" s="1">
        <v>10</v>
      </c>
      <c r="I308" s="1">
        <f>IFERROR(DexModifier(Creatures[[#This Row],[Dex Score]]),NA())</f>
        <v>0</v>
      </c>
    </row>
    <row r="309" spans="1:9" x14ac:dyDescent="0.3">
      <c r="A309" s="3" t="s">
        <v>1699</v>
      </c>
      <c r="B309" s="1" t="s">
        <v>1473</v>
      </c>
      <c r="C309" s="1">
        <v>12</v>
      </c>
      <c r="D309" s="1" t="s">
        <v>1391</v>
      </c>
      <c r="E309" s="4" t="s">
        <v>24</v>
      </c>
      <c r="F309" s="1">
        <f>IF(Creatures[[#This Row],[CR]]="","",VLOOKUP(Creatures[[#This Row],[CR]],CREXP[#All],2,FALSE))</f>
        <v>25</v>
      </c>
      <c r="G309" s="1" t="s">
        <v>111</v>
      </c>
      <c r="H309" s="1">
        <v>15</v>
      </c>
      <c r="I309" s="1">
        <f>IFERROR(DexModifier(Creatures[[#This Row],[Dex Score]]),NA())</f>
        <v>2</v>
      </c>
    </row>
    <row r="310" spans="1:9" x14ac:dyDescent="0.3">
      <c r="A310" s="3" t="s">
        <v>1700</v>
      </c>
      <c r="B310" s="1" t="s">
        <v>1143</v>
      </c>
      <c r="C310" s="1">
        <v>12</v>
      </c>
      <c r="D310" s="1" t="s">
        <v>1701</v>
      </c>
      <c r="E310" s="2">
        <v>5</v>
      </c>
      <c r="F310" s="1">
        <f>IF(Creatures[[#This Row],[CR]]="","",VLOOKUP(Creatures[[#This Row],[CR]],CREXP[#All],2,FALSE))</f>
        <v>1800</v>
      </c>
      <c r="G310" s="1" t="s">
        <v>99</v>
      </c>
      <c r="H310" s="1">
        <v>15</v>
      </c>
      <c r="I310" s="1">
        <f>IFERROR(DexModifier(Creatures[[#This Row],[Dex Score]]),NA())</f>
        <v>2</v>
      </c>
    </row>
    <row r="311" spans="1:9" x14ac:dyDescent="0.3">
      <c r="A311" s="3" t="s">
        <v>1702</v>
      </c>
      <c r="B311" s="1" t="s">
        <v>1184</v>
      </c>
      <c r="C311" s="1">
        <v>16</v>
      </c>
      <c r="D311" s="1" t="s">
        <v>1703</v>
      </c>
      <c r="E311" s="2">
        <v>7</v>
      </c>
      <c r="F311" s="1">
        <f>IF(Creatures[[#This Row],[CR]]="","",VLOOKUP(Creatures[[#This Row],[CR]],CREXP[#All],2,FALSE))</f>
        <v>2900</v>
      </c>
      <c r="G311" s="1" t="s">
        <v>99</v>
      </c>
      <c r="H311" s="1">
        <v>18</v>
      </c>
      <c r="I311" s="1">
        <f>IFERROR(DexModifier(Creatures[[#This Row],[Dex Score]]),NA())</f>
        <v>4</v>
      </c>
    </row>
    <row r="312" spans="1:9" x14ac:dyDescent="0.3">
      <c r="A312" s="3" t="s">
        <v>1704</v>
      </c>
      <c r="B312" s="1" t="s">
        <v>1347</v>
      </c>
      <c r="C312" s="1">
        <v>16</v>
      </c>
      <c r="D312" s="1" t="s">
        <v>1705</v>
      </c>
      <c r="E312" s="2">
        <v>3</v>
      </c>
      <c r="F312" s="1">
        <f>IF(Creatures[[#This Row],[CR]]="","",VLOOKUP(Creatures[[#This Row],[CR]],CREXP[#All],2,FALSE))</f>
        <v>700</v>
      </c>
      <c r="G312" s="1" t="s">
        <v>99</v>
      </c>
      <c r="H312" s="1">
        <v>20</v>
      </c>
      <c r="I312" s="1">
        <f>IFERROR(DexModifier(Creatures[[#This Row],[Dex Score]]),NA())</f>
        <v>5</v>
      </c>
    </row>
    <row r="313" spans="1:9" x14ac:dyDescent="0.3">
      <c r="A313" s="3" t="s">
        <v>1706</v>
      </c>
      <c r="B313" s="1" t="s">
        <v>430</v>
      </c>
      <c r="C313" s="1">
        <v>12</v>
      </c>
      <c r="D313" s="1">
        <v>3</v>
      </c>
      <c r="E313" s="2">
        <v>0</v>
      </c>
      <c r="F313" s="1">
        <f>IF(Creatures[[#This Row],[CR]]="","",VLOOKUP(Creatures[[#This Row],[CR]],CREXP[#All],2,FALSE))</f>
        <v>10</v>
      </c>
      <c r="G313" s="1" t="s">
        <v>132</v>
      </c>
      <c r="H313" s="1">
        <v>14</v>
      </c>
      <c r="I313" s="1">
        <f>IFERROR(DexModifier(Creatures[[#This Row],[Dex Score]]),NA())</f>
        <v>2</v>
      </c>
    </row>
    <row r="314" spans="1:9" x14ac:dyDescent="0.3">
      <c r="A314" s="3" t="s">
        <v>1707</v>
      </c>
      <c r="B314" s="1" t="s">
        <v>431</v>
      </c>
      <c r="C314" s="1">
        <v>14</v>
      </c>
      <c r="D314" s="1" t="s">
        <v>1479</v>
      </c>
      <c r="E314" s="4" t="s">
        <v>24</v>
      </c>
      <c r="F314" s="1">
        <f>IF(Creatures[[#This Row],[CR]]="","",VLOOKUP(Creatures[[#This Row],[CR]],CREXP[#All],2,FALSE))</f>
        <v>25</v>
      </c>
      <c r="G314" s="1" t="s">
        <v>111</v>
      </c>
      <c r="H314" s="1">
        <v>18</v>
      </c>
      <c r="I314" s="1">
        <f>IFERROR(DexModifier(Creatures[[#This Row],[Dex Score]]),NA())</f>
        <v>4</v>
      </c>
    </row>
    <row r="315" spans="1:9" x14ac:dyDescent="0.3">
      <c r="A315" s="3" t="s">
        <v>1708</v>
      </c>
      <c r="B315" s="1" t="s">
        <v>1426</v>
      </c>
      <c r="C315" s="1">
        <v>17</v>
      </c>
      <c r="D315" s="1" t="s">
        <v>1626</v>
      </c>
      <c r="E315" s="4" t="s">
        <v>25</v>
      </c>
      <c r="F315" s="1">
        <f>IF(Creatures[[#This Row],[CR]]="","",VLOOKUP(Creatures[[#This Row],[CR]],CREXP[#All],2,FALSE))</f>
        <v>50</v>
      </c>
      <c r="G315" s="1" t="s">
        <v>111</v>
      </c>
      <c r="H315" s="1">
        <v>15</v>
      </c>
      <c r="I315" s="1">
        <f>IFERROR(DexModifier(Creatures[[#This Row],[Dex Score]]),NA())</f>
        <v>2</v>
      </c>
    </row>
    <row r="316" spans="1:9" x14ac:dyDescent="0.3">
      <c r="A316" s="3" t="s">
        <v>1709</v>
      </c>
      <c r="B316" s="1" t="s">
        <v>1394</v>
      </c>
      <c r="C316" s="1">
        <v>14</v>
      </c>
      <c r="D316" s="1" t="s">
        <v>1710</v>
      </c>
      <c r="E316" s="2">
        <v>8</v>
      </c>
      <c r="F316" s="1">
        <f>IF(Creatures[[#This Row],[CR]]="","",VLOOKUP(Creatures[[#This Row],[CR]],CREXP[#All],2,FALSE))</f>
        <v>3900</v>
      </c>
      <c r="G316" s="1" t="s">
        <v>111</v>
      </c>
      <c r="H316" s="1">
        <v>10</v>
      </c>
      <c r="I316" s="1">
        <f>IFERROR(DexModifier(Creatures[[#This Row],[Dex Score]]),NA())</f>
        <v>0</v>
      </c>
    </row>
    <row r="317" spans="1:9" x14ac:dyDescent="0.3">
      <c r="A317" s="3" t="s">
        <v>1711</v>
      </c>
      <c r="B317" s="1" t="s">
        <v>1277</v>
      </c>
      <c r="C317" s="1">
        <v>18</v>
      </c>
      <c r="D317" s="1" t="s">
        <v>1712</v>
      </c>
      <c r="E317" s="2">
        <v>23</v>
      </c>
      <c r="F317" s="1">
        <f>IF(Creatures[[#This Row],[CR]]="","",VLOOKUP(Creatures[[#This Row],[CR]],CREXP[#All],2,FALSE))</f>
        <v>50000</v>
      </c>
      <c r="G317" s="1" t="s">
        <v>113</v>
      </c>
      <c r="H317" s="1">
        <v>12</v>
      </c>
      <c r="I317" s="1">
        <f>IFERROR(DexModifier(Creatures[[#This Row],[Dex Score]]),NA())</f>
        <v>1</v>
      </c>
    </row>
    <row r="318" spans="1:9" x14ac:dyDescent="0.3">
      <c r="A318" s="3" t="s">
        <v>1713</v>
      </c>
      <c r="B318" s="1" t="s">
        <v>431</v>
      </c>
      <c r="C318" s="1">
        <v>11</v>
      </c>
      <c r="D318" s="1" t="s">
        <v>1352</v>
      </c>
      <c r="E318" s="2">
        <v>0</v>
      </c>
      <c r="F318" s="1">
        <f>IF(Creatures[[#This Row],[CR]]="","",VLOOKUP(Creatures[[#This Row],[CR]],CREXP[#All],2,FALSE))</f>
        <v>10</v>
      </c>
      <c r="G318" s="1" t="s">
        <v>111</v>
      </c>
      <c r="H318" s="1">
        <v>13</v>
      </c>
      <c r="I318" s="1">
        <f>IFERROR(DexModifier(Creatures[[#This Row],[Dex Score]]),NA())</f>
        <v>1</v>
      </c>
    </row>
    <row r="319" spans="1:9" x14ac:dyDescent="0.3">
      <c r="A319" s="3" t="s">
        <v>1714</v>
      </c>
      <c r="B319" s="1" t="s">
        <v>1137</v>
      </c>
      <c r="C319" s="1">
        <v>14</v>
      </c>
      <c r="D319" s="1" t="s">
        <v>1160</v>
      </c>
      <c r="E319" s="2">
        <v>10</v>
      </c>
      <c r="F319" s="1">
        <f>IF(Creatures[[#This Row],[CR]]="","",VLOOKUP(Creatures[[#This Row],[CR]],CREXP[#All],2,FALSE))</f>
        <v>5900</v>
      </c>
      <c r="G319" s="1" t="s">
        <v>134</v>
      </c>
      <c r="H319" s="1">
        <v>13</v>
      </c>
      <c r="I319" s="1">
        <f>IFERROR(DexModifier(Creatures[[#This Row],[Dex Score]]),NA())</f>
        <v>1</v>
      </c>
    </row>
    <row r="320" spans="1:9" x14ac:dyDescent="0.3">
      <c r="A320" s="3" t="s">
        <v>1715</v>
      </c>
      <c r="B320" s="1" t="s">
        <v>1143</v>
      </c>
      <c r="C320" s="1">
        <v>20</v>
      </c>
      <c r="D320" s="1" t="s">
        <v>1264</v>
      </c>
      <c r="E320" s="4" t="s">
        <v>25</v>
      </c>
      <c r="F320" s="1">
        <f>IF(Creatures[[#This Row],[CR]]="","",VLOOKUP(Creatures[[#This Row],[CR]],CREXP[#All],2,FALSE))</f>
        <v>50</v>
      </c>
      <c r="G320" s="1" t="s">
        <v>99</v>
      </c>
      <c r="H320" s="1">
        <v>10</v>
      </c>
      <c r="I320" s="1">
        <f>IFERROR(DexModifier(Creatures[[#This Row],[Dex Score]]),NA())</f>
        <v>0</v>
      </c>
    </row>
    <row r="321" spans="1:9" x14ac:dyDescent="0.3">
      <c r="A321" s="3" t="s">
        <v>1716</v>
      </c>
      <c r="B321" s="1" t="s">
        <v>1394</v>
      </c>
      <c r="C321" s="1">
        <v>15</v>
      </c>
      <c r="D321" s="1" t="s">
        <v>1717</v>
      </c>
      <c r="E321" s="2">
        <v>8</v>
      </c>
      <c r="F321" s="1">
        <f>IF(Creatures[[#This Row],[CR]]="","",VLOOKUP(Creatures[[#This Row],[CR]],CREXP[#All],2,FALSE))</f>
        <v>3900</v>
      </c>
      <c r="G321" s="1" t="s">
        <v>111</v>
      </c>
      <c r="H321" s="1">
        <v>9</v>
      </c>
      <c r="I321" s="1">
        <f>IFERROR(DexModifier(Creatures[[#This Row],[Dex Score]]),NA())</f>
        <v>-1</v>
      </c>
    </row>
    <row r="322" spans="1:9" x14ac:dyDescent="0.3">
      <c r="A322" s="3" t="s">
        <v>1718</v>
      </c>
      <c r="B322" s="1" t="s">
        <v>1394</v>
      </c>
      <c r="C322" s="1">
        <v>15</v>
      </c>
      <c r="D322" s="1" t="s">
        <v>1719</v>
      </c>
      <c r="E322" s="2">
        <v>12</v>
      </c>
      <c r="F322" s="1">
        <f>IF(Creatures[[#This Row],[CR]]="","",VLOOKUP(Creatures[[#This Row],[CR]],CREXP[#All],2,FALSE))</f>
        <v>8400</v>
      </c>
      <c r="G322" s="1" t="s">
        <v>134</v>
      </c>
      <c r="H322" s="1">
        <v>9</v>
      </c>
      <c r="I322" s="1">
        <f>IFERROR(DexModifier(Creatures[[#This Row],[Dex Score]]),NA())</f>
        <v>-1</v>
      </c>
    </row>
    <row r="323" spans="1:9" x14ac:dyDescent="0.3">
      <c r="A323" s="3" t="s">
        <v>1720</v>
      </c>
      <c r="B323" s="1" t="s">
        <v>1721</v>
      </c>
      <c r="C323" s="1">
        <v>17</v>
      </c>
      <c r="D323" s="1" t="s">
        <v>1722</v>
      </c>
      <c r="E323" s="2">
        <v>9</v>
      </c>
      <c r="F323" s="1">
        <f>IF(Creatures[[#This Row],[CR]]="","",VLOOKUP(Creatures[[#This Row],[CR]],CREXP[#All],2,FALSE))</f>
        <v>5000</v>
      </c>
      <c r="G323" s="1" t="s">
        <v>113</v>
      </c>
      <c r="H323" s="1">
        <v>12</v>
      </c>
      <c r="I323" s="1">
        <f>IFERROR(DexModifier(Creatures[[#This Row],[Dex Score]]),NA())</f>
        <v>1</v>
      </c>
    </row>
    <row r="324" spans="1:9" x14ac:dyDescent="0.3">
      <c r="A324" s="3" t="s">
        <v>1723</v>
      </c>
      <c r="B324" s="1" t="s">
        <v>1187</v>
      </c>
      <c r="C324" s="1">
        <v>16</v>
      </c>
      <c r="D324" s="1" t="s">
        <v>1724</v>
      </c>
      <c r="E324" s="2">
        <v>6</v>
      </c>
      <c r="F324" s="1">
        <f>IF(Creatures[[#This Row],[CR]]="","",VLOOKUP(Creatures[[#This Row],[CR]],CREXP[#All],2,FALSE))</f>
        <v>2300</v>
      </c>
      <c r="G324" s="1" t="s">
        <v>111</v>
      </c>
      <c r="H324" s="1">
        <v>14</v>
      </c>
      <c r="I324" s="1">
        <f>IFERROR(DexModifier(Creatures[[#This Row],[Dex Score]]),NA())</f>
        <v>2</v>
      </c>
    </row>
    <row r="325" spans="1:9" x14ac:dyDescent="0.3">
      <c r="A325" s="3" t="s">
        <v>1725</v>
      </c>
      <c r="B325" s="1" t="s">
        <v>1143</v>
      </c>
      <c r="C325" s="1">
        <v>13</v>
      </c>
      <c r="D325" s="1" t="s">
        <v>1356</v>
      </c>
      <c r="E325" s="2">
        <v>5</v>
      </c>
      <c r="F325" s="1">
        <f>IF(Creatures[[#This Row],[CR]]="","",VLOOKUP(Creatures[[#This Row],[CR]],CREXP[#All],2,FALSE))</f>
        <v>1800</v>
      </c>
      <c r="G325" s="1" t="s">
        <v>99</v>
      </c>
      <c r="H325" s="1">
        <v>17</v>
      </c>
      <c r="I325" s="1">
        <f>IFERROR(DexModifier(Creatures[[#This Row],[Dex Score]]),NA())</f>
        <v>3</v>
      </c>
    </row>
    <row r="326" spans="1:9" x14ac:dyDescent="0.3">
      <c r="A326" s="3" t="s">
        <v>1726</v>
      </c>
      <c r="B326" s="1" t="s">
        <v>1187</v>
      </c>
      <c r="C326" s="1">
        <v>12</v>
      </c>
      <c r="D326" s="1" t="s">
        <v>1727</v>
      </c>
      <c r="E326" s="2">
        <v>1</v>
      </c>
      <c r="F326" s="1">
        <f>IF(Creatures[[#This Row],[CR]]="","",VLOOKUP(Creatures[[#This Row],[CR]],CREXP[#All],2,FALSE))</f>
        <v>200</v>
      </c>
      <c r="G326" s="1" t="s">
        <v>99</v>
      </c>
      <c r="H326" s="1">
        <v>10</v>
      </c>
      <c r="I326" s="1">
        <f>IFERROR(DexModifier(Creatures[[#This Row],[Dex Score]]),NA())</f>
        <v>0</v>
      </c>
    </row>
    <row r="327" spans="1:9" x14ac:dyDescent="0.3">
      <c r="A327" s="3" t="s">
        <v>1728</v>
      </c>
      <c r="B327" s="1" t="s">
        <v>1187</v>
      </c>
      <c r="C327" s="1">
        <v>15</v>
      </c>
      <c r="D327" s="1" t="s">
        <v>1435</v>
      </c>
      <c r="E327" s="2">
        <v>2</v>
      </c>
      <c r="F327" s="1">
        <f>IF(Creatures[[#This Row],[CR]]="","",VLOOKUP(Creatures[[#This Row],[CR]],CREXP[#All],2,FALSE))</f>
        <v>450</v>
      </c>
      <c r="G327" s="1" t="s">
        <v>111</v>
      </c>
      <c r="H327" s="1">
        <v>11</v>
      </c>
      <c r="I327" s="1">
        <f>IFERROR(DexModifier(Creatures[[#This Row],[Dex Score]]),NA())</f>
        <v>0</v>
      </c>
    </row>
    <row r="328" spans="1:9" x14ac:dyDescent="0.3">
      <c r="A328" s="3" t="s">
        <v>1729</v>
      </c>
      <c r="B328" s="1" t="s">
        <v>1285</v>
      </c>
      <c r="C328" s="1">
        <v>5</v>
      </c>
      <c r="D328" s="1" t="s">
        <v>1730</v>
      </c>
      <c r="E328" s="4" t="s">
        <v>26</v>
      </c>
      <c r="F328" s="1">
        <f>IF(Creatures[[#This Row],[CR]]="","",VLOOKUP(Creatures[[#This Row],[CR]],CREXP[#All],2,FALSE))</f>
        <v>100</v>
      </c>
      <c r="G328" s="1" t="s">
        <v>111</v>
      </c>
      <c r="H328" s="1">
        <v>1</v>
      </c>
      <c r="I328" s="1">
        <f>IFERROR(DexModifier(Creatures[[#This Row],[Dex Score]]),NA())</f>
        <v>-5</v>
      </c>
    </row>
    <row r="329" spans="1:9" x14ac:dyDescent="0.3">
      <c r="A329" s="3" t="s">
        <v>1731</v>
      </c>
      <c r="B329" s="1" t="s">
        <v>1347</v>
      </c>
      <c r="C329" s="1">
        <v>15</v>
      </c>
      <c r="D329" s="1" t="s">
        <v>1367</v>
      </c>
      <c r="E329" s="2">
        <v>6</v>
      </c>
      <c r="F329" s="1">
        <f>IF(Creatures[[#This Row],[CR]]="","",VLOOKUP(Creatures[[#This Row],[CR]],CREXP[#All],2,FALSE))</f>
        <v>2300</v>
      </c>
      <c r="G329" s="1" t="s">
        <v>134</v>
      </c>
      <c r="H329" s="1">
        <v>14</v>
      </c>
      <c r="I329" s="1">
        <f>IFERROR(DexModifier(Creatures[[#This Row],[Dex Score]]),NA())</f>
        <v>2</v>
      </c>
    </row>
    <row r="330" spans="1:9" x14ac:dyDescent="0.3">
      <c r="A330" s="3" t="s">
        <v>1732</v>
      </c>
      <c r="B330" s="1" t="s">
        <v>1733</v>
      </c>
      <c r="C330" s="1">
        <v>13</v>
      </c>
      <c r="D330" s="1" t="s">
        <v>1734</v>
      </c>
      <c r="E330" s="2" t="s">
        <v>26</v>
      </c>
      <c r="F330" s="1">
        <f>IF(Creatures[[#This Row],[CR]]="","",VLOOKUP(Creatures[[#This Row],[CR]],CREXP[#All],2,FALSE))</f>
        <v>100</v>
      </c>
      <c r="G330" s="1" t="s">
        <v>134</v>
      </c>
      <c r="H330" s="1">
        <v>17</v>
      </c>
      <c r="I330" s="1">
        <f>IFERROR(DexModifier(Creatures[[#This Row],[Dex Score]]),NA())</f>
        <v>3</v>
      </c>
    </row>
    <row r="331" spans="1:9" x14ac:dyDescent="0.3">
      <c r="A331" s="3" t="s">
        <v>1735</v>
      </c>
      <c r="B331" s="1" t="s">
        <v>1382</v>
      </c>
      <c r="C331" s="1">
        <v>6</v>
      </c>
      <c r="D331" s="1" t="s">
        <v>1278</v>
      </c>
      <c r="E331" s="2">
        <v>2</v>
      </c>
      <c r="F331" s="1">
        <f>IF(Creatures[[#This Row],[CR]]="","",VLOOKUP(Creatures[[#This Row],[CR]],CREXP[#All],2,FALSE))</f>
        <v>450</v>
      </c>
      <c r="G331" s="1" t="s">
        <v>111</v>
      </c>
      <c r="H331" s="1">
        <v>3</v>
      </c>
      <c r="I331" s="1">
        <f>IFERROR(DexModifier(Creatures[[#This Row],[Dex Score]]),NA())</f>
        <v>-4</v>
      </c>
    </row>
    <row r="332" spans="1:9" x14ac:dyDescent="0.3">
      <c r="A332" s="3" t="s">
        <v>1736</v>
      </c>
      <c r="B332" s="1" t="s">
        <v>1625</v>
      </c>
      <c r="C332" s="1" t="s">
        <v>1737</v>
      </c>
      <c r="D332" s="1" t="s">
        <v>1738</v>
      </c>
      <c r="E332" s="4" t="s">
        <v>25</v>
      </c>
      <c r="F332" s="1">
        <f>IF(Creatures[[#This Row],[CR]]="","",VLOOKUP(Creatures[[#This Row],[CR]],CREXP[#All],2,FALSE))</f>
        <v>50</v>
      </c>
      <c r="G332" s="1" t="s">
        <v>131</v>
      </c>
      <c r="H332" s="1">
        <v>10</v>
      </c>
      <c r="I332" s="1">
        <f>IFERROR(DexModifier(Creatures[[#This Row],[Dex Score]]),NA())</f>
        <v>0</v>
      </c>
    </row>
    <row r="333" spans="1:9" x14ac:dyDescent="0.3">
      <c r="A333" s="3" t="s">
        <v>1739</v>
      </c>
      <c r="B333" s="1" t="s">
        <v>1740</v>
      </c>
      <c r="C333" s="1">
        <v>19</v>
      </c>
      <c r="D333" s="1" t="s">
        <v>1741</v>
      </c>
      <c r="E333" s="2">
        <v>22</v>
      </c>
      <c r="F333" s="1">
        <f>IF(Creatures[[#This Row],[CR]]="","",VLOOKUP(Creatures[[#This Row],[CR]],CREXP[#All],2,FALSE))</f>
        <v>41000</v>
      </c>
      <c r="G333" s="1" t="s">
        <v>113</v>
      </c>
      <c r="H333" s="1">
        <v>17</v>
      </c>
      <c r="I333" s="1">
        <f>IFERROR(DexModifier(Creatures[[#This Row],[Dex Score]]),NA())</f>
        <v>3</v>
      </c>
    </row>
    <row r="334" spans="1:9" x14ac:dyDescent="0.3">
      <c r="A334" s="3" t="s">
        <v>1742</v>
      </c>
      <c r="B334" s="1" t="s">
        <v>1193</v>
      </c>
      <c r="C334" s="1">
        <v>13</v>
      </c>
      <c r="D334" s="1" t="s">
        <v>1539</v>
      </c>
      <c r="E334" s="2">
        <v>2</v>
      </c>
      <c r="F334" s="1">
        <f>IF(Creatures[[#This Row],[CR]]="","",VLOOKUP(Creatures[[#This Row],[CR]],CREXP[#All],2,FALSE))</f>
        <v>450</v>
      </c>
      <c r="G334" s="1" t="s">
        <v>111</v>
      </c>
      <c r="H334" s="1">
        <v>17</v>
      </c>
      <c r="I334" s="1">
        <f>IFERROR(DexModifier(Creatures[[#This Row],[Dex Score]]),NA())</f>
        <v>3</v>
      </c>
    </row>
    <row r="335" spans="1:9" x14ac:dyDescent="0.3">
      <c r="A335" s="3" t="s">
        <v>1743</v>
      </c>
      <c r="B335" s="1" t="s">
        <v>1193</v>
      </c>
      <c r="C335" s="1">
        <v>11</v>
      </c>
      <c r="D335" s="1" t="s">
        <v>1600</v>
      </c>
      <c r="E335" s="2">
        <v>4</v>
      </c>
      <c r="F335" s="1">
        <f>IF(Creatures[[#This Row],[CR]]="","",VLOOKUP(Creatures[[#This Row],[CR]],CREXP[#All],2,FALSE))</f>
        <v>1100</v>
      </c>
      <c r="G335" s="1" t="s">
        <v>111</v>
      </c>
      <c r="H335" s="1">
        <v>13</v>
      </c>
      <c r="I335" s="1">
        <f>IFERROR(DexModifier(Creatures[[#This Row],[Dex Score]]),NA())</f>
        <v>1</v>
      </c>
    </row>
    <row r="336" spans="1:9" x14ac:dyDescent="0.3">
      <c r="A336" s="3" t="s">
        <v>1744</v>
      </c>
      <c r="B336" s="1" t="s">
        <v>1193</v>
      </c>
      <c r="C336" s="1">
        <v>12</v>
      </c>
      <c r="D336" s="1" t="s">
        <v>1609</v>
      </c>
      <c r="E336" s="2">
        <v>1</v>
      </c>
      <c r="F336" s="1">
        <f>IF(Creatures[[#This Row],[CR]]="","",VLOOKUP(Creatures[[#This Row],[CR]],CREXP[#All],2,FALSE))</f>
        <v>200</v>
      </c>
      <c r="G336" s="1" t="s">
        <v>111</v>
      </c>
      <c r="H336" s="1">
        <v>15</v>
      </c>
      <c r="I336" s="1">
        <f>IFERROR(DexModifier(Creatures[[#This Row],[Dex Score]]),NA())</f>
        <v>2</v>
      </c>
    </row>
    <row r="337" spans="1:9" x14ac:dyDescent="0.3">
      <c r="A337" s="3" t="s">
        <v>1745</v>
      </c>
      <c r="B337" s="1" t="s">
        <v>1257</v>
      </c>
      <c r="C337" s="1">
        <v>12</v>
      </c>
      <c r="D337" s="1" t="s">
        <v>1746</v>
      </c>
      <c r="E337" s="2">
        <v>7</v>
      </c>
      <c r="F337" s="1">
        <f>IF(Creatures[[#This Row],[CR]]="","",VLOOKUP(Creatures[[#This Row],[CR]],CREXP[#All],2,FALSE))</f>
        <v>2900</v>
      </c>
      <c r="G337" s="1" t="s">
        <v>111</v>
      </c>
      <c r="H337" s="1">
        <v>14</v>
      </c>
      <c r="I337" s="1">
        <f>IFERROR(DexModifier(Creatures[[#This Row],[Dex Score]]),NA())</f>
        <v>2</v>
      </c>
    </row>
    <row r="338" spans="1:9" x14ac:dyDescent="0.3">
      <c r="A338" s="3" t="s">
        <v>1747</v>
      </c>
      <c r="B338" s="1" t="s">
        <v>1263</v>
      </c>
      <c r="C338" s="1">
        <v>10</v>
      </c>
      <c r="D338" s="1" t="s">
        <v>1748</v>
      </c>
      <c r="E338" s="4" t="s">
        <v>25</v>
      </c>
      <c r="F338" s="1">
        <f>IF(Creatures[[#This Row],[CR]]="","",VLOOKUP(Creatures[[#This Row],[CR]],CREXP[#All],2,FALSE))</f>
        <v>50</v>
      </c>
      <c r="G338" s="1" t="s">
        <v>111</v>
      </c>
      <c r="H338" s="1">
        <v>10</v>
      </c>
      <c r="I338" s="1">
        <f>IFERROR(DexModifier(Creatures[[#This Row],[Dex Score]]),NA())</f>
        <v>0</v>
      </c>
    </row>
    <row r="339" spans="1:9" x14ac:dyDescent="0.3">
      <c r="A339" s="3" t="s">
        <v>1749</v>
      </c>
      <c r="B339" s="1" t="s">
        <v>1203</v>
      </c>
      <c r="C339" s="1">
        <v>13</v>
      </c>
      <c r="D339" s="1" t="s">
        <v>1750</v>
      </c>
      <c r="E339" s="4" t="s">
        <v>25</v>
      </c>
      <c r="F339" s="1">
        <f>IF(Creatures[[#This Row],[CR]]="","",VLOOKUP(Creatures[[#This Row],[CR]],CREXP[#All],2,FALSE))</f>
        <v>50</v>
      </c>
      <c r="G339" s="1" t="s">
        <v>111</v>
      </c>
      <c r="H339" s="1">
        <v>16</v>
      </c>
      <c r="I339" s="1">
        <f>IFERROR(DexModifier(Creatures[[#This Row],[Dex Score]]),NA())</f>
        <v>3</v>
      </c>
    </row>
    <row r="340" spans="1:9" x14ac:dyDescent="0.3">
      <c r="A340" s="3" t="s">
        <v>1751</v>
      </c>
      <c r="B340" s="1" t="s">
        <v>1203</v>
      </c>
      <c r="C340" s="1">
        <v>12</v>
      </c>
      <c r="D340" s="1" t="s">
        <v>1752</v>
      </c>
      <c r="E340" s="2">
        <v>2</v>
      </c>
      <c r="F340" s="1">
        <f>IF(Creatures[[#This Row],[CR]]="","",VLOOKUP(Creatures[[#This Row],[CR]],CREXP[#All],2,FALSE))</f>
        <v>450</v>
      </c>
      <c r="G340" s="1" t="s">
        <v>111</v>
      </c>
      <c r="H340" s="1">
        <v>10</v>
      </c>
      <c r="I340" s="1">
        <f>IFERROR(DexModifier(Creatures[[#This Row],[Dex Score]]),NA())</f>
        <v>0</v>
      </c>
    </row>
    <row r="341" spans="1:9" x14ac:dyDescent="0.3">
      <c r="A341" s="3" t="s">
        <v>1753</v>
      </c>
      <c r="B341" s="1" t="s">
        <v>430</v>
      </c>
      <c r="C341" s="1">
        <v>13</v>
      </c>
      <c r="D341" s="1" t="s">
        <v>1754</v>
      </c>
      <c r="E341" s="4" t="s">
        <v>25</v>
      </c>
      <c r="F341" s="1">
        <f>IF(Creatures[[#This Row],[CR]]="","",VLOOKUP(Creatures[[#This Row],[CR]],CREXP[#All],2,FALSE))</f>
        <v>50</v>
      </c>
      <c r="G341" s="1" t="s">
        <v>111</v>
      </c>
      <c r="H341" s="1">
        <v>14</v>
      </c>
      <c r="I341" s="1">
        <f>IFERROR(DexModifier(Creatures[[#This Row],[Dex Score]]),NA())</f>
        <v>2</v>
      </c>
    </row>
    <row r="342" spans="1:9" x14ac:dyDescent="0.3">
      <c r="A342" s="3" t="s">
        <v>1755</v>
      </c>
      <c r="B342" s="1" t="s">
        <v>1257</v>
      </c>
      <c r="C342" s="1">
        <v>12</v>
      </c>
      <c r="D342" s="1" t="s">
        <v>1756</v>
      </c>
      <c r="E342" s="2">
        <v>2</v>
      </c>
      <c r="F342" s="1">
        <f>IF(Creatures[[#This Row],[CR]]="","",VLOOKUP(Creatures[[#This Row],[CR]],CREXP[#All],2,FALSE))</f>
        <v>450</v>
      </c>
      <c r="G342" s="1" t="s">
        <v>111</v>
      </c>
      <c r="H342" s="1">
        <v>14</v>
      </c>
      <c r="I342" s="1">
        <f>IFERROR(DexModifier(Creatures[[#This Row],[Dex Score]]),NA())</f>
        <v>2</v>
      </c>
    </row>
    <row r="343" spans="1:9" x14ac:dyDescent="0.3">
      <c r="A343" s="3" t="s">
        <v>1757</v>
      </c>
      <c r="B343" s="1" t="s">
        <v>1263</v>
      </c>
      <c r="C343" s="1">
        <v>15</v>
      </c>
      <c r="D343" s="1" t="s">
        <v>1132</v>
      </c>
      <c r="E343" s="4" t="s">
        <v>24</v>
      </c>
      <c r="F343" s="1">
        <f>IF(Creatures[[#This Row],[CR]]="","",VLOOKUP(Creatures[[#This Row],[CR]],CREXP[#All],2,FALSE))</f>
        <v>25</v>
      </c>
      <c r="G343" s="1" t="s">
        <v>111</v>
      </c>
      <c r="H343" s="1">
        <v>15</v>
      </c>
      <c r="I343" s="1">
        <f>IFERROR(DexModifier(Creatures[[#This Row],[Dex Score]]),NA())</f>
        <v>2</v>
      </c>
    </row>
    <row r="344" spans="1:9" x14ac:dyDescent="0.3">
      <c r="A344" s="3" t="s">
        <v>1758</v>
      </c>
      <c r="B344" s="1" t="s">
        <v>1203</v>
      </c>
      <c r="C344" s="1">
        <v>15</v>
      </c>
      <c r="D344" s="1">
        <v>45</v>
      </c>
      <c r="E344" s="2">
        <v>2</v>
      </c>
      <c r="F344" s="1">
        <f>IF(Creatures[[#This Row],[CR]]="","",VLOOKUP(Creatures[[#This Row],[CR]],CREXP[#All],2,FALSE))</f>
        <v>450</v>
      </c>
      <c r="G344" s="1" t="s">
        <v>128</v>
      </c>
      <c r="H344" s="1">
        <v>13</v>
      </c>
      <c r="I344" s="1">
        <f>IFERROR(DexModifier(Creatures[[#This Row],[Dex Score]]),NA())</f>
        <v>1</v>
      </c>
    </row>
    <row r="345" spans="1:9" x14ac:dyDescent="0.3">
      <c r="A345" s="3" t="s">
        <v>1759</v>
      </c>
      <c r="B345" s="1" t="s">
        <v>1257</v>
      </c>
      <c r="C345" s="1">
        <v>14</v>
      </c>
      <c r="D345" s="1" t="s">
        <v>1760</v>
      </c>
      <c r="E345" s="2">
        <v>5</v>
      </c>
      <c r="F345" s="1">
        <f>IF(Creatures[[#This Row],[CR]]="","",VLOOKUP(Creatures[[#This Row],[CR]],CREXP[#All],2,FALSE))</f>
        <v>1800</v>
      </c>
      <c r="G345" s="1" t="s">
        <v>111</v>
      </c>
      <c r="H345" s="1">
        <v>9</v>
      </c>
      <c r="I345" s="1">
        <f>IFERROR(DexModifier(Creatures[[#This Row],[Dex Score]]),NA())</f>
        <v>-1</v>
      </c>
    </row>
    <row r="346" spans="1:9" x14ac:dyDescent="0.3">
      <c r="A346" s="3" t="s">
        <v>1761</v>
      </c>
      <c r="B346" s="1" t="s">
        <v>1203</v>
      </c>
      <c r="C346" s="1">
        <v>13</v>
      </c>
      <c r="D346" s="1" t="s">
        <v>1762</v>
      </c>
      <c r="E346" s="2">
        <v>1</v>
      </c>
      <c r="F346" s="1">
        <f>IF(Creatures[[#This Row],[CR]]="","",VLOOKUP(Creatures[[#This Row],[CR]],CREXP[#All],2,FALSE))</f>
        <v>200</v>
      </c>
      <c r="G346" s="1" t="s">
        <v>111</v>
      </c>
      <c r="H346" s="1">
        <v>17</v>
      </c>
      <c r="I346" s="1">
        <f>IFERROR(DexModifier(Creatures[[#This Row],[Dex Score]]),NA())</f>
        <v>3</v>
      </c>
    </row>
    <row r="347" spans="1:9" x14ac:dyDescent="0.3">
      <c r="A347" s="3" t="s">
        <v>1763</v>
      </c>
      <c r="B347" s="1" t="s">
        <v>1257</v>
      </c>
      <c r="C347" s="1">
        <v>14</v>
      </c>
      <c r="D347" s="1" t="s">
        <v>1764</v>
      </c>
      <c r="E347" s="2">
        <v>2</v>
      </c>
      <c r="F347" s="1">
        <f>IF(Creatures[[#This Row],[CR]]="","",VLOOKUP(Creatures[[#This Row],[CR]],CREXP[#All],2,FALSE))</f>
        <v>450</v>
      </c>
      <c r="G347" s="1" t="s">
        <v>111</v>
      </c>
      <c r="H347" s="1">
        <v>16</v>
      </c>
      <c r="I347" s="1">
        <f>IFERROR(DexModifier(Creatures[[#This Row],[Dex Score]]),NA())</f>
        <v>3</v>
      </c>
    </row>
    <row r="348" spans="1:9" x14ac:dyDescent="0.3">
      <c r="A348" s="3" t="s">
        <v>1765</v>
      </c>
      <c r="B348" s="1" t="s">
        <v>430</v>
      </c>
      <c r="C348" s="1">
        <v>13</v>
      </c>
      <c r="D348" s="1" t="s">
        <v>1766</v>
      </c>
      <c r="E348" s="2">
        <v>0</v>
      </c>
      <c r="F348" s="1">
        <f>IF(Creatures[[#This Row],[CR]]="","",VLOOKUP(Creatures[[#This Row],[CR]],CREXP[#All],2,FALSE))</f>
        <v>10</v>
      </c>
      <c r="G348" s="1" t="s">
        <v>111</v>
      </c>
      <c r="H348" s="1">
        <v>10</v>
      </c>
      <c r="I348" s="1">
        <f>IFERROR(DexModifier(Creatures[[#This Row],[Dex Score]]),NA())</f>
        <v>0</v>
      </c>
    </row>
    <row r="349" spans="1:9" x14ac:dyDescent="0.3">
      <c r="A349" s="3" t="s">
        <v>1767</v>
      </c>
      <c r="B349" s="1" t="s">
        <v>1203</v>
      </c>
      <c r="C349" s="1">
        <v>11</v>
      </c>
      <c r="D349" s="1">
        <v>19</v>
      </c>
      <c r="E349" s="2">
        <v>0</v>
      </c>
      <c r="F349" s="1">
        <f>IF(Creatures[[#This Row],[CR]]="","",VLOOKUP(Creatures[[#This Row],[CR]],CREXP[#All],2,FALSE))</f>
        <v>10</v>
      </c>
      <c r="G349" s="1" t="s">
        <v>67</v>
      </c>
      <c r="H349" s="1">
        <v>13</v>
      </c>
      <c r="I349" s="1">
        <f>IFERROR(DexModifier(Creatures[[#This Row],[Dex Score]]),NA())</f>
        <v>1</v>
      </c>
    </row>
    <row r="350" spans="1:9" x14ac:dyDescent="0.3">
      <c r="A350" s="3" t="s">
        <v>1768</v>
      </c>
      <c r="B350" s="1" t="s">
        <v>1184</v>
      </c>
      <c r="C350" s="1">
        <v>17</v>
      </c>
      <c r="D350" s="1">
        <v>147</v>
      </c>
      <c r="E350" s="2">
        <v>10</v>
      </c>
      <c r="F350" s="1">
        <f>IF(Creatures[[#This Row],[CR]]="","",VLOOKUP(Creatures[[#This Row],[CR]],CREXP[#All],2,FALSE))</f>
        <v>5900</v>
      </c>
      <c r="G350" s="1" t="s">
        <v>132</v>
      </c>
      <c r="H350" s="1">
        <v>11</v>
      </c>
      <c r="I350" s="1">
        <f>IFERROR(DexModifier(Creatures[[#This Row],[Dex Score]]),NA())</f>
        <v>0</v>
      </c>
    </row>
    <row r="351" spans="1:9" x14ac:dyDescent="0.3">
      <c r="A351" s="3" t="s">
        <v>1769</v>
      </c>
      <c r="B351" s="1" t="s">
        <v>1263</v>
      </c>
      <c r="C351" s="1">
        <v>11</v>
      </c>
      <c r="D351" s="1" t="s">
        <v>1141</v>
      </c>
      <c r="E351" s="4" t="s">
        <v>25</v>
      </c>
      <c r="F351" s="1">
        <f>IF(Creatures[[#This Row],[CR]]="","",VLOOKUP(Creatures[[#This Row],[CR]],CREXP[#All],2,FALSE))</f>
        <v>50</v>
      </c>
      <c r="G351" s="1" t="s">
        <v>111</v>
      </c>
      <c r="H351" s="1">
        <v>13</v>
      </c>
      <c r="I351" s="1">
        <f>IFERROR(DexModifier(Creatures[[#This Row],[Dex Score]]),NA())</f>
        <v>1</v>
      </c>
    </row>
    <row r="352" spans="1:9" x14ac:dyDescent="0.3">
      <c r="A352" s="3" t="s">
        <v>1770</v>
      </c>
      <c r="B352" s="1" t="s">
        <v>1203</v>
      </c>
      <c r="C352" s="1">
        <v>11</v>
      </c>
      <c r="D352" s="1" t="s">
        <v>1308</v>
      </c>
      <c r="E352" s="4" t="s">
        <v>26</v>
      </c>
      <c r="F352" s="1">
        <f>IF(Creatures[[#This Row],[CR]]="","",VLOOKUP(Creatures[[#This Row],[CR]],CREXP[#All],2,FALSE))</f>
        <v>100</v>
      </c>
      <c r="G352" s="1" t="s">
        <v>111</v>
      </c>
      <c r="H352" s="1">
        <v>11</v>
      </c>
      <c r="I352" s="1">
        <f>IFERROR(DexModifier(Creatures[[#This Row],[Dex Score]]),NA())</f>
        <v>0</v>
      </c>
    </row>
    <row r="353" spans="1:9" x14ac:dyDescent="0.3">
      <c r="A353" s="3" t="s">
        <v>1771</v>
      </c>
      <c r="B353" s="1" t="s">
        <v>1203</v>
      </c>
      <c r="C353" s="1">
        <v>12</v>
      </c>
      <c r="D353" s="1" t="s">
        <v>1772</v>
      </c>
      <c r="E353" s="2">
        <v>1</v>
      </c>
      <c r="F353" s="1">
        <f>IF(Creatures[[#This Row],[CR]]="","",VLOOKUP(Creatures[[#This Row],[CR]],CREXP[#All],2,FALSE))</f>
        <v>200</v>
      </c>
      <c r="G353" s="1" t="s">
        <v>111</v>
      </c>
      <c r="H353" s="1">
        <v>14</v>
      </c>
      <c r="I353" s="1">
        <f>IFERROR(DexModifier(Creatures[[#This Row],[Dex Score]]),NA())</f>
        <v>2</v>
      </c>
    </row>
    <row r="354" spans="1:9" x14ac:dyDescent="0.3">
      <c r="A354" s="3" t="s">
        <v>1773</v>
      </c>
      <c r="B354" s="1" t="s">
        <v>1247</v>
      </c>
      <c r="C354" s="1">
        <v>14</v>
      </c>
      <c r="D354" s="1">
        <v>52</v>
      </c>
      <c r="E354" s="2">
        <v>3</v>
      </c>
      <c r="F354" s="1">
        <f>IF(Creatures[[#This Row],[CR]]="","",VLOOKUP(Creatures[[#This Row],[CR]],CREXP[#All],2,FALSE))</f>
        <v>700</v>
      </c>
      <c r="G354" s="1" t="s">
        <v>128</v>
      </c>
      <c r="H354" s="1">
        <v>13</v>
      </c>
      <c r="I354" s="1">
        <f>IFERROR(DexModifier(Creatures[[#This Row],[Dex Score]]),NA())</f>
        <v>1</v>
      </c>
    </row>
    <row r="355" spans="1:9" x14ac:dyDescent="0.3">
      <c r="A355" s="3" t="s">
        <v>1774</v>
      </c>
      <c r="B355" s="1" t="s">
        <v>1203</v>
      </c>
      <c r="C355" s="1">
        <v>13</v>
      </c>
      <c r="D355" s="1">
        <v>42</v>
      </c>
      <c r="E355" s="2">
        <v>3</v>
      </c>
      <c r="F355" s="1">
        <f>IF(Creatures[[#This Row],[CR]]="","",VLOOKUP(Creatures[[#This Row],[CR]],CREXP[#All],2,FALSE))</f>
        <v>700</v>
      </c>
      <c r="G355" s="1" t="s">
        <v>128</v>
      </c>
      <c r="H355" s="1">
        <v>17</v>
      </c>
      <c r="I355" s="1">
        <f>IFERROR(DexModifier(Creatures[[#This Row],[Dex Score]]),NA())</f>
        <v>3</v>
      </c>
    </row>
    <row r="356" spans="1:9" x14ac:dyDescent="0.3">
      <c r="A356" s="3" t="s">
        <v>1775</v>
      </c>
      <c r="B356" s="1" t="s">
        <v>1203</v>
      </c>
      <c r="C356" s="1">
        <v>12</v>
      </c>
      <c r="D356" s="1" t="s">
        <v>1308</v>
      </c>
      <c r="E356" s="4" t="s">
        <v>25</v>
      </c>
      <c r="F356" s="1">
        <f>IF(Creatures[[#This Row],[CR]]="","",VLOOKUP(Creatures[[#This Row],[CR]],CREXP[#All],2,FALSE))</f>
        <v>50</v>
      </c>
      <c r="G356" s="1" t="s">
        <v>111</v>
      </c>
      <c r="H356" s="1">
        <v>12</v>
      </c>
      <c r="I356" s="1">
        <f>IFERROR(DexModifier(Creatures[[#This Row],[Dex Score]]),NA())</f>
        <v>1</v>
      </c>
    </row>
    <row r="357" spans="1:9" x14ac:dyDescent="0.3">
      <c r="A357" s="3" t="s">
        <v>1776</v>
      </c>
      <c r="B357" s="1" t="s">
        <v>1203</v>
      </c>
      <c r="C357" s="1">
        <v>11</v>
      </c>
      <c r="D357" s="1" t="s">
        <v>1777</v>
      </c>
      <c r="E357" s="2">
        <v>1</v>
      </c>
      <c r="F357" s="1">
        <f>IF(Creatures[[#This Row],[CR]]="","",VLOOKUP(Creatures[[#This Row],[CR]],CREXP[#All],2,FALSE))</f>
        <v>200</v>
      </c>
      <c r="G357" s="1" t="s">
        <v>111</v>
      </c>
      <c r="H357" s="1">
        <v>13</v>
      </c>
      <c r="I357" s="1">
        <f>IFERROR(DexModifier(Creatures[[#This Row],[Dex Score]]),NA())</f>
        <v>1</v>
      </c>
    </row>
    <row r="358" spans="1:9" x14ac:dyDescent="0.3">
      <c r="A358" s="3" t="s">
        <v>1778</v>
      </c>
      <c r="B358" s="1" t="s">
        <v>1203</v>
      </c>
      <c r="C358" s="1">
        <v>12</v>
      </c>
      <c r="D358" s="1" t="s">
        <v>1308</v>
      </c>
      <c r="E358" s="4" t="s">
        <v>25</v>
      </c>
      <c r="F358" s="1">
        <f>IF(Creatures[[#This Row],[CR]]="","",VLOOKUP(Creatures[[#This Row],[CR]],CREXP[#All],2,FALSE))</f>
        <v>50</v>
      </c>
      <c r="G358" s="1" t="s">
        <v>111</v>
      </c>
      <c r="H358" s="1">
        <v>15</v>
      </c>
      <c r="I358" s="1">
        <f>IFERROR(DexModifier(Creatures[[#This Row],[Dex Score]]),NA())</f>
        <v>2</v>
      </c>
    </row>
    <row r="359" spans="1:9" x14ac:dyDescent="0.3">
      <c r="A359" s="3" t="s">
        <v>1779</v>
      </c>
      <c r="B359" s="1" t="s">
        <v>1263</v>
      </c>
      <c r="C359" s="1">
        <v>14</v>
      </c>
      <c r="D359" s="1" t="s">
        <v>1215</v>
      </c>
      <c r="E359" s="4" t="s">
        <v>25</v>
      </c>
      <c r="F359" s="1">
        <f>IF(Creatures[[#This Row],[CR]]="","",VLOOKUP(Creatures[[#This Row],[CR]],CREXP[#All],2,FALSE))</f>
        <v>50</v>
      </c>
      <c r="G359" s="1" t="s">
        <v>111</v>
      </c>
      <c r="H359" s="1">
        <v>18</v>
      </c>
      <c r="I359" s="1">
        <f>IFERROR(DexModifier(Creatures[[#This Row],[Dex Score]]),NA())</f>
        <v>4</v>
      </c>
    </row>
    <row r="360" spans="1:9" x14ac:dyDescent="0.3">
      <c r="A360" s="3" t="s">
        <v>444</v>
      </c>
      <c r="B360" s="1" t="s">
        <v>430</v>
      </c>
      <c r="C360" s="1">
        <v>12</v>
      </c>
      <c r="D360" s="1" t="s">
        <v>1391</v>
      </c>
      <c r="E360" s="4" t="s">
        <v>24</v>
      </c>
      <c r="F360" s="1">
        <f>IF(Creatures[[#This Row],[CR]]="","",VLOOKUP(Creatures[[#This Row],[CR]],CREXP[#All],2,FALSE))</f>
        <v>25</v>
      </c>
      <c r="G360" s="1" t="s">
        <v>111</v>
      </c>
      <c r="H360" s="1">
        <v>15</v>
      </c>
      <c r="I360" s="1">
        <f>IFERROR(DexModifier(Creatures[[#This Row],[Dex Score]]),NA())</f>
        <v>2</v>
      </c>
    </row>
    <row r="361" spans="1:9" x14ac:dyDescent="0.3">
      <c r="A361" s="3" t="s">
        <v>1780</v>
      </c>
      <c r="B361" s="1" t="s">
        <v>1203</v>
      </c>
      <c r="C361" s="1">
        <v>15</v>
      </c>
      <c r="D361" s="1" t="s">
        <v>1781</v>
      </c>
      <c r="E361" s="2">
        <v>3</v>
      </c>
      <c r="F361" s="1">
        <f>IF(Creatures[[#This Row],[CR]]="","",VLOOKUP(Creatures[[#This Row],[CR]],CREXP[#All],2,FALSE))</f>
        <v>700</v>
      </c>
      <c r="G361" s="1" t="s">
        <v>111</v>
      </c>
      <c r="H361" s="1">
        <v>13</v>
      </c>
      <c r="I361" s="1">
        <f>IFERROR(DexModifier(Creatures[[#This Row],[Dex Score]]),NA())</f>
        <v>1</v>
      </c>
    </row>
    <row r="362" spans="1:9" x14ac:dyDescent="0.3">
      <c r="A362" s="3" t="s">
        <v>1782</v>
      </c>
      <c r="B362" s="1" t="s">
        <v>1203</v>
      </c>
      <c r="C362" s="1">
        <v>13</v>
      </c>
      <c r="D362" s="1" t="s">
        <v>1783</v>
      </c>
      <c r="E362" s="4" t="s">
        <v>26</v>
      </c>
      <c r="F362" s="1">
        <f>IF(Creatures[[#This Row],[CR]]="","",VLOOKUP(Creatures[[#This Row],[CR]],CREXP[#All],2,FALSE))</f>
        <v>100</v>
      </c>
      <c r="G362" s="1" t="s">
        <v>111</v>
      </c>
      <c r="H362" s="1">
        <v>15</v>
      </c>
      <c r="I362" s="1">
        <f>IFERROR(DexModifier(Creatures[[#This Row],[Dex Score]]),NA())</f>
        <v>2</v>
      </c>
    </row>
    <row r="363" spans="1:9" x14ac:dyDescent="0.3">
      <c r="A363" s="3" t="s">
        <v>1784</v>
      </c>
      <c r="B363" s="1" t="s">
        <v>1257</v>
      </c>
      <c r="C363" s="1">
        <v>13</v>
      </c>
      <c r="D363" s="1" t="s">
        <v>1785</v>
      </c>
      <c r="E363" s="2">
        <v>5</v>
      </c>
      <c r="F363" s="1">
        <f>IF(Creatures[[#This Row],[CR]]="","",VLOOKUP(Creatures[[#This Row],[CR]],CREXP[#All],2,FALSE))</f>
        <v>1800</v>
      </c>
      <c r="G363" s="1" t="s">
        <v>111</v>
      </c>
      <c r="H363" s="1">
        <v>11</v>
      </c>
      <c r="I363" s="1">
        <f>IFERROR(DexModifier(Creatures[[#This Row],[Dex Score]]),NA())</f>
        <v>0</v>
      </c>
    </row>
    <row r="364" spans="1:9" x14ac:dyDescent="0.3">
      <c r="A364" s="3" t="s">
        <v>1786</v>
      </c>
      <c r="B364" s="1" t="s">
        <v>1203</v>
      </c>
      <c r="C364" s="1">
        <v>17</v>
      </c>
      <c r="D364" s="1">
        <v>75</v>
      </c>
      <c r="E364" s="2">
        <v>3</v>
      </c>
      <c r="F364" s="1">
        <f>IF(Creatures[[#This Row],[CR]]="","",VLOOKUP(Creatures[[#This Row],[CR]],CREXP[#All],2,FALSE))</f>
        <v>700</v>
      </c>
      <c r="G364" s="1" t="s">
        <v>132</v>
      </c>
      <c r="H364" s="1">
        <v>10</v>
      </c>
      <c r="I364" s="1">
        <f>IFERROR(DexModifier(Creatures[[#This Row],[Dex Score]]),NA())</f>
        <v>0</v>
      </c>
    </row>
    <row r="365" spans="1:9" x14ac:dyDescent="0.3">
      <c r="A365" s="3" t="s">
        <v>1787</v>
      </c>
      <c r="B365" s="1" t="s">
        <v>1203</v>
      </c>
      <c r="C365" s="1">
        <v>14</v>
      </c>
      <c r="D365" s="1" t="s">
        <v>1762</v>
      </c>
      <c r="E365" s="2">
        <v>1</v>
      </c>
      <c r="F365" s="1">
        <f>IF(Creatures[[#This Row],[CR]]="","",VLOOKUP(Creatures[[#This Row],[CR]],CREXP[#All],2,FALSE))</f>
        <v>200</v>
      </c>
      <c r="G365" s="1" t="s">
        <v>111</v>
      </c>
      <c r="H365" s="1">
        <v>16</v>
      </c>
      <c r="I365" s="1">
        <f>IFERROR(DexModifier(Creatures[[#This Row],[Dex Score]]),NA())</f>
        <v>3</v>
      </c>
    </row>
    <row r="366" spans="1:9" x14ac:dyDescent="0.3">
      <c r="A366" s="3" t="s">
        <v>1788</v>
      </c>
      <c r="B366" s="1" t="s">
        <v>1247</v>
      </c>
      <c r="C366" s="1">
        <v>14</v>
      </c>
      <c r="D366" s="1" t="s">
        <v>1789</v>
      </c>
      <c r="E366" s="2">
        <v>1</v>
      </c>
      <c r="F366" s="1">
        <f>IF(Creatures[[#This Row],[CR]]="","",VLOOKUP(Creatures[[#This Row],[CR]],CREXP[#All],2,FALSE))</f>
        <v>200</v>
      </c>
      <c r="G366" s="1" t="s">
        <v>134</v>
      </c>
      <c r="H366" s="1">
        <v>13</v>
      </c>
      <c r="I366" s="1">
        <f>IFERROR(DexModifier(Creatures[[#This Row],[Dex Score]]),NA())</f>
        <v>1</v>
      </c>
    </row>
    <row r="367" spans="1:9" x14ac:dyDescent="0.3">
      <c r="A367" s="3" t="s">
        <v>1790</v>
      </c>
      <c r="B367" s="1" t="s">
        <v>1257</v>
      </c>
      <c r="C367" s="1">
        <v>14</v>
      </c>
      <c r="D367" s="1">
        <v>66</v>
      </c>
      <c r="E367" s="2">
        <v>4</v>
      </c>
      <c r="F367" s="1">
        <f>IF(Creatures[[#This Row],[CR]]="","",VLOOKUP(Creatures[[#This Row],[CR]],CREXP[#All],2,FALSE))</f>
        <v>1100</v>
      </c>
      <c r="G367" s="1" t="s">
        <v>128</v>
      </c>
      <c r="H367" s="1">
        <v>9</v>
      </c>
      <c r="I367" s="1">
        <f>IFERROR(DexModifier(Creatures[[#This Row],[Dex Score]]),NA())</f>
        <v>-1</v>
      </c>
    </row>
    <row r="368" spans="1:9" x14ac:dyDescent="0.3">
      <c r="A368" s="3" t="s">
        <v>1791</v>
      </c>
      <c r="B368" s="1" t="s">
        <v>1203</v>
      </c>
      <c r="C368" s="1">
        <v>11</v>
      </c>
      <c r="D368" s="1" t="s">
        <v>1255</v>
      </c>
      <c r="E368" s="2">
        <v>1</v>
      </c>
      <c r="F368" s="1">
        <f>IF(Creatures[[#This Row],[CR]]="","",VLOOKUP(Creatures[[#This Row],[CR]],CREXP[#All],2,FALSE))</f>
        <v>200</v>
      </c>
      <c r="G368" s="1" t="s">
        <v>111</v>
      </c>
      <c r="H368" s="1">
        <v>13</v>
      </c>
      <c r="I368" s="1">
        <f>IFERROR(DexModifier(Creatures[[#This Row],[Dex Score]]),NA())</f>
        <v>1</v>
      </c>
    </row>
    <row r="369" spans="1:9" x14ac:dyDescent="0.3">
      <c r="A369" s="3" t="s">
        <v>1792</v>
      </c>
      <c r="B369" s="1" t="s">
        <v>1203</v>
      </c>
      <c r="C369" s="1">
        <v>10</v>
      </c>
      <c r="D369" s="1" t="s">
        <v>1789</v>
      </c>
      <c r="E369" s="2">
        <v>1</v>
      </c>
      <c r="F369" s="1">
        <f>IF(Creatures[[#This Row],[CR]]="","",VLOOKUP(Creatures[[#This Row],[CR]],CREXP[#All],2,FALSE))</f>
        <v>200</v>
      </c>
      <c r="G369" s="1" t="s">
        <v>111</v>
      </c>
      <c r="H369" s="1">
        <v>10</v>
      </c>
      <c r="I369" s="1">
        <f>IFERROR(DexModifier(Creatures[[#This Row],[Dex Score]]),NA())</f>
        <v>0</v>
      </c>
    </row>
    <row r="370" spans="1:9" x14ac:dyDescent="0.3">
      <c r="A370" s="3" t="s">
        <v>1793</v>
      </c>
      <c r="B370" s="1" t="s">
        <v>1263</v>
      </c>
      <c r="C370" s="1">
        <v>12</v>
      </c>
      <c r="D370" s="1" t="s">
        <v>1132</v>
      </c>
      <c r="E370" s="4" t="s">
        <v>26</v>
      </c>
      <c r="F370" s="1">
        <f>IF(Creatures[[#This Row],[CR]]="","",VLOOKUP(Creatures[[#This Row],[CR]],CREXP[#All],2,FALSE))</f>
        <v>100</v>
      </c>
      <c r="G370" s="1" t="s">
        <v>111</v>
      </c>
      <c r="H370" s="1">
        <v>14</v>
      </c>
      <c r="I370" s="1">
        <f>IFERROR(DexModifier(Creatures[[#This Row],[Dex Score]]),NA())</f>
        <v>2</v>
      </c>
    </row>
    <row r="371" spans="1:9" x14ac:dyDescent="0.3">
      <c r="A371" s="3" t="s">
        <v>1794</v>
      </c>
      <c r="B371" s="1" t="s">
        <v>1263</v>
      </c>
      <c r="C371" s="1">
        <v>13</v>
      </c>
      <c r="D371" s="1" t="s">
        <v>1144</v>
      </c>
      <c r="E371" s="4" t="s">
        <v>24</v>
      </c>
      <c r="F371" s="1">
        <f>IF(Creatures[[#This Row],[CR]]="","",VLOOKUP(Creatures[[#This Row],[CR]],CREXP[#All],2,FALSE))</f>
        <v>25</v>
      </c>
      <c r="G371" s="1" t="s">
        <v>111</v>
      </c>
      <c r="H371" s="1">
        <v>16</v>
      </c>
      <c r="I371" s="1">
        <f>IFERROR(DexModifier(Creatures[[#This Row],[Dex Score]]),NA())</f>
        <v>3</v>
      </c>
    </row>
    <row r="372" spans="1:9" x14ac:dyDescent="0.3">
      <c r="A372" s="3" t="s">
        <v>1795</v>
      </c>
      <c r="B372" s="1" t="s">
        <v>1263</v>
      </c>
      <c r="C372" s="1">
        <v>13</v>
      </c>
      <c r="D372" s="1" t="s">
        <v>1215</v>
      </c>
      <c r="E372" s="4" t="s">
        <v>25</v>
      </c>
      <c r="F372" s="1">
        <f>IF(Creatures[[#This Row],[CR]]="","",VLOOKUP(Creatures[[#This Row],[CR]],CREXP[#All],2,FALSE))</f>
        <v>50</v>
      </c>
      <c r="G372" s="1" t="s">
        <v>111</v>
      </c>
      <c r="H372" s="1">
        <v>16</v>
      </c>
      <c r="I372" s="1">
        <f>IFERROR(DexModifier(Creatures[[#This Row],[Dex Score]]),NA())</f>
        <v>3</v>
      </c>
    </row>
    <row r="373" spans="1:9" x14ac:dyDescent="0.3">
      <c r="A373" s="3" t="s">
        <v>1796</v>
      </c>
      <c r="B373" s="1" t="s">
        <v>1347</v>
      </c>
      <c r="C373" s="1">
        <v>9</v>
      </c>
      <c r="D373" s="1" t="s">
        <v>1367</v>
      </c>
      <c r="E373" s="2">
        <v>2</v>
      </c>
      <c r="F373" s="1">
        <f>IF(Creatures[[#This Row],[CR]]="","",VLOOKUP(Creatures[[#This Row],[CR]],CREXP[#All],2,FALSE))</f>
        <v>450</v>
      </c>
      <c r="G373" s="1" t="s">
        <v>111</v>
      </c>
      <c r="H373" s="1">
        <v>8</v>
      </c>
      <c r="I373" s="1">
        <f>IFERROR(DexModifier(Creatures[[#This Row],[Dex Score]]),NA())</f>
        <v>-1</v>
      </c>
    </row>
    <row r="374" spans="1:9" x14ac:dyDescent="0.3">
      <c r="A374" s="3" t="s">
        <v>1797</v>
      </c>
      <c r="B374" s="1" t="s">
        <v>1131</v>
      </c>
      <c r="C374" s="1">
        <v>16</v>
      </c>
      <c r="D374" s="1" t="s">
        <v>1798</v>
      </c>
      <c r="E374" s="2">
        <v>3</v>
      </c>
      <c r="F374" s="1">
        <f>IF(Creatures[[#This Row],[CR]]="","",VLOOKUP(Creatures[[#This Row],[CR]],CREXP[#All],2,FALSE))</f>
        <v>700</v>
      </c>
      <c r="G374" s="1" t="s">
        <v>113</v>
      </c>
      <c r="H374" s="1">
        <v>14</v>
      </c>
      <c r="I374" s="1">
        <f>IFERROR(DexModifier(Creatures[[#This Row],[Dex Score]]),NA())</f>
        <v>2</v>
      </c>
    </row>
    <row r="375" spans="1:9" x14ac:dyDescent="0.3">
      <c r="A375" s="3" t="s">
        <v>1799</v>
      </c>
      <c r="B375" s="1" t="s">
        <v>1247</v>
      </c>
      <c r="C375" s="1">
        <v>13</v>
      </c>
      <c r="D375" s="1" t="s">
        <v>1800</v>
      </c>
      <c r="E375" s="2">
        <v>4</v>
      </c>
      <c r="F375" s="1">
        <f>IF(Creatures[[#This Row],[CR]]="","",VLOOKUP(Creatures[[#This Row],[CR]],CREXP[#All],2,FALSE))</f>
        <v>1100</v>
      </c>
      <c r="G375" s="1" t="s">
        <v>134</v>
      </c>
      <c r="H375" s="1">
        <v>12</v>
      </c>
      <c r="I375" s="1">
        <f>IFERROR(DexModifier(Creatures[[#This Row],[Dex Score]]),NA())</f>
        <v>1</v>
      </c>
    </row>
    <row r="376" spans="1:9" x14ac:dyDescent="0.3">
      <c r="A376" s="3" t="s">
        <v>1801</v>
      </c>
      <c r="B376" s="1" t="s">
        <v>1802</v>
      </c>
      <c r="C376" s="1">
        <v>17</v>
      </c>
      <c r="D376" s="1" t="s">
        <v>1676</v>
      </c>
      <c r="E376" s="2">
        <v>10</v>
      </c>
      <c r="F376" s="1">
        <f>IF(Creatures[[#This Row],[CR]]="","",VLOOKUP(Creatures[[#This Row],[CR]],CREXP[#All],2,FALSE))</f>
        <v>5900</v>
      </c>
      <c r="G376" s="1" t="s">
        <v>113</v>
      </c>
      <c r="H376" s="1">
        <v>15</v>
      </c>
      <c r="I376" s="1">
        <f>IFERROR(DexModifier(Creatures[[#This Row],[Dex Score]]),NA())</f>
        <v>2</v>
      </c>
    </row>
    <row r="377" spans="1:9" x14ac:dyDescent="0.3">
      <c r="A377" s="3" t="s">
        <v>1803</v>
      </c>
      <c r="B377" s="1" t="s">
        <v>1802</v>
      </c>
      <c r="C377" s="1">
        <v>18</v>
      </c>
      <c r="D377" s="1" t="s">
        <v>1804</v>
      </c>
      <c r="E377" s="2">
        <v>12</v>
      </c>
      <c r="F377" s="1">
        <f>IF(Creatures[[#This Row],[CR]]="","",VLOOKUP(Creatures[[#This Row],[CR]],CREXP[#All],2,FALSE))</f>
        <v>8400</v>
      </c>
      <c r="G377" s="1" t="s">
        <v>113</v>
      </c>
      <c r="H377" s="1">
        <v>16</v>
      </c>
      <c r="I377" s="1">
        <f>IFERROR(DexModifier(Creatures[[#This Row],[Dex Score]]),NA())</f>
        <v>3</v>
      </c>
    </row>
    <row r="378" spans="1:9" x14ac:dyDescent="0.3">
      <c r="A378" s="3" t="s">
        <v>1805</v>
      </c>
      <c r="B378" s="1" t="s">
        <v>1131</v>
      </c>
      <c r="C378" s="1">
        <v>18</v>
      </c>
      <c r="D378" s="1" t="s">
        <v>1806</v>
      </c>
      <c r="E378" s="2">
        <v>8</v>
      </c>
      <c r="F378" s="1">
        <f>IF(Creatures[[#This Row],[CR]]="","",VLOOKUP(Creatures[[#This Row],[CR]],CREXP[#All],2,FALSE))</f>
        <v>3900</v>
      </c>
      <c r="G378" s="1" t="s">
        <v>111</v>
      </c>
      <c r="H378" s="1">
        <v>14</v>
      </c>
      <c r="I378" s="1">
        <f>IFERROR(DexModifier(Creatures[[#This Row],[Dex Score]]),NA())</f>
        <v>2</v>
      </c>
    </row>
    <row r="379" spans="1:9" ht="28.8" x14ac:dyDescent="0.3">
      <c r="A379" s="3" t="s">
        <v>1807</v>
      </c>
      <c r="B379" s="1" t="s">
        <v>1802</v>
      </c>
      <c r="C379" s="1">
        <v>18</v>
      </c>
      <c r="D379" s="1" t="s">
        <v>1808</v>
      </c>
      <c r="E379" s="2">
        <v>14</v>
      </c>
      <c r="F379" s="1">
        <f>IF(Creatures[[#This Row],[CR]]="","",VLOOKUP(Creatures[[#This Row],[CR]],CREXP[#All],2,FALSE))</f>
        <v>11500</v>
      </c>
      <c r="G379" s="1" t="s">
        <v>113</v>
      </c>
      <c r="H379" s="1">
        <v>17</v>
      </c>
      <c r="I379" s="1">
        <f>IFERROR(DexModifier(Creatures[[#This Row],[Dex Score]]),NA())</f>
        <v>3</v>
      </c>
    </row>
    <row r="380" spans="1:9" x14ac:dyDescent="0.3">
      <c r="A380" s="3" t="s">
        <v>1809</v>
      </c>
      <c r="B380" s="1" t="s">
        <v>1131</v>
      </c>
      <c r="C380" s="1">
        <v>17</v>
      </c>
      <c r="D380" s="1" t="s">
        <v>1705</v>
      </c>
      <c r="E380" s="2">
        <v>3</v>
      </c>
      <c r="F380" s="1">
        <f>IF(Creatures[[#This Row],[CR]]="","",VLOOKUP(Creatures[[#This Row],[CR]],CREXP[#All],2,FALSE))</f>
        <v>700</v>
      </c>
      <c r="G380" s="1" t="s">
        <v>111</v>
      </c>
      <c r="H380" s="1">
        <v>14</v>
      </c>
      <c r="I380" s="1">
        <f>IFERROR(DexModifier(Creatures[[#This Row],[Dex Score]]),NA())</f>
        <v>2</v>
      </c>
    </row>
    <row r="381" spans="1:9" x14ac:dyDescent="0.3">
      <c r="A381" s="3" t="s">
        <v>1810</v>
      </c>
      <c r="B381" s="1" t="s">
        <v>1802</v>
      </c>
      <c r="C381" s="1">
        <v>20</v>
      </c>
      <c r="D381" s="1" t="s">
        <v>1273</v>
      </c>
      <c r="E381" s="2">
        <v>16</v>
      </c>
      <c r="F381" s="1">
        <f>IF(Creatures[[#This Row],[CR]]="","",VLOOKUP(Creatures[[#This Row],[CR]],CREXP[#All],2,FALSE))</f>
        <v>15000</v>
      </c>
      <c r="G381" s="1" t="s">
        <v>113</v>
      </c>
      <c r="H381" s="1">
        <v>21</v>
      </c>
      <c r="I381" s="1">
        <f>IFERROR(DexModifier(Creatures[[#This Row],[Dex Score]]),NA())</f>
        <v>5</v>
      </c>
    </row>
    <row r="382" spans="1:9" x14ac:dyDescent="0.3">
      <c r="A382" s="3" t="s">
        <v>1811</v>
      </c>
      <c r="B382" s="1" t="s">
        <v>1802</v>
      </c>
      <c r="C382" s="1">
        <v>18</v>
      </c>
      <c r="D382" s="1" t="s">
        <v>1527</v>
      </c>
      <c r="E382" s="2">
        <v>10</v>
      </c>
      <c r="F382" s="1">
        <f>IF(Creatures[[#This Row],[CR]]="","",VLOOKUP(Creatures[[#This Row],[CR]],CREXP[#All],2,FALSE))</f>
        <v>5900</v>
      </c>
      <c r="G382" s="1" t="s">
        <v>113</v>
      </c>
      <c r="H382" s="1">
        <v>19</v>
      </c>
      <c r="I382" s="1">
        <f>IFERROR(DexModifier(Creatures[[#This Row],[Dex Score]]),NA())</f>
        <v>4</v>
      </c>
    </row>
    <row r="383" spans="1:9" x14ac:dyDescent="0.3">
      <c r="A383" s="3" t="s">
        <v>1812</v>
      </c>
      <c r="B383" s="1" t="s">
        <v>1131</v>
      </c>
      <c r="C383" s="1">
        <v>14</v>
      </c>
      <c r="D383" s="1" t="s">
        <v>1617</v>
      </c>
      <c r="E383" s="2">
        <v>2</v>
      </c>
      <c r="F383" s="1">
        <f>IF(Creatures[[#This Row],[CR]]="","",VLOOKUP(Creatures[[#This Row],[CR]],CREXP[#All],2,FALSE))</f>
        <v>450</v>
      </c>
      <c r="G383" s="1" t="s">
        <v>111</v>
      </c>
      <c r="H383" s="1">
        <v>15</v>
      </c>
      <c r="I383" s="1">
        <f>IFERROR(DexModifier(Creatures[[#This Row],[Dex Score]]),NA())</f>
        <v>2</v>
      </c>
    </row>
    <row r="384" spans="1:9" x14ac:dyDescent="0.3">
      <c r="A384" s="3" t="s">
        <v>1813</v>
      </c>
      <c r="B384" s="1" t="s">
        <v>1131</v>
      </c>
      <c r="C384" s="1">
        <v>17</v>
      </c>
      <c r="D384" s="1" t="s">
        <v>1814</v>
      </c>
      <c r="E384" s="2">
        <v>6</v>
      </c>
      <c r="F384" s="1">
        <f>IF(Creatures[[#This Row],[CR]]="","",VLOOKUP(Creatures[[#This Row],[CR]],CREXP[#All],2,FALSE))</f>
        <v>2300</v>
      </c>
      <c r="G384" s="1" t="s">
        <v>111</v>
      </c>
      <c r="H384" s="1">
        <v>18</v>
      </c>
      <c r="I384" s="1">
        <f>IFERROR(DexModifier(Creatures[[#This Row],[Dex Score]]),NA())</f>
        <v>4</v>
      </c>
    </row>
    <row r="385" spans="1:9" x14ac:dyDescent="0.3">
      <c r="A385" s="3" t="s">
        <v>1815</v>
      </c>
      <c r="B385" s="1" t="s">
        <v>1343</v>
      </c>
      <c r="C385" s="1">
        <v>17</v>
      </c>
      <c r="D385" s="1" t="s">
        <v>1816</v>
      </c>
      <c r="E385" s="2">
        <v>9</v>
      </c>
      <c r="F385" s="1">
        <f>IF(Creatures[[#This Row],[CR]]="","",VLOOKUP(Creatures[[#This Row],[CR]],CREXP[#All],2,FALSE))</f>
        <v>5000</v>
      </c>
      <c r="G385" s="1" t="s">
        <v>111</v>
      </c>
      <c r="H385" s="1">
        <v>15</v>
      </c>
      <c r="I385" s="1">
        <f>IFERROR(DexModifier(Creatures[[#This Row],[Dex Score]]),NA())</f>
        <v>2</v>
      </c>
    </row>
    <row r="386" spans="1:9" x14ac:dyDescent="0.3">
      <c r="A386" s="3" t="s">
        <v>1817</v>
      </c>
      <c r="B386" s="1" t="s">
        <v>1131</v>
      </c>
      <c r="C386" s="1">
        <v>16</v>
      </c>
      <c r="D386" s="1" t="s">
        <v>1527</v>
      </c>
      <c r="E386" s="2">
        <v>5</v>
      </c>
      <c r="F386" s="1">
        <f>IF(Creatures[[#This Row],[CR]]="","",VLOOKUP(Creatures[[#This Row],[CR]],CREXP[#All],2,FALSE))</f>
        <v>1800</v>
      </c>
      <c r="G386" s="1" t="s">
        <v>111</v>
      </c>
      <c r="H386" s="1">
        <v>15</v>
      </c>
      <c r="I386" s="1">
        <f>IFERROR(DexModifier(Creatures[[#This Row],[Dex Score]]),NA())</f>
        <v>2</v>
      </c>
    </row>
    <row r="387" spans="1:9" x14ac:dyDescent="0.3">
      <c r="A387" s="3" t="s">
        <v>1818</v>
      </c>
      <c r="B387" s="1" t="s">
        <v>1362</v>
      </c>
      <c r="C387" s="1">
        <v>16</v>
      </c>
      <c r="D387" s="1" t="s">
        <v>1455</v>
      </c>
      <c r="E387" s="2">
        <v>8</v>
      </c>
      <c r="F387" s="1">
        <f>IF(Creatures[[#This Row],[CR]]="","",VLOOKUP(Creatures[[#This Row],[CR]],CREXP[#All],2,FALSE))</f>
        <v>3900</v>
      </c>
      <c r="G387" s="1" t="s">
        <v>99</v>
      </c>
      <c r="H387" s="1">
        <v>16</v>
      </c>
      <c r="I387" s="1">
        <f>IFERROR(DexModifier(Creatures[[#This Row],[Dex Score]]),NA())</f>
        <v>3</v>
      </c>
    </row>
    <row r="388" spans="1:9" x14ac:dyDescent="0.3">
      <c r="A388" s="3" t="s">
        <v>1819</v>
      </c>
      <c r="B388" s="1" t="s">
        <v>1592</v>
      </c>
      <c r="C388" s="1">
        <v>14</v>
      </c>
      <c r="D388" s="1" t="s">
        <v>1267</v>
      </c>
      <c r="E388" s="2">
        <v>9</v>
      </c>
      <c r="F388" s="1">
        <f>IF(Creatures[[#This Row],[CR]]="","",VLOOKUP(Creatures[[#This Row],[CR]],CREXP[#All],2,FALSE))</f>
        <v>5000</v>
      </c>
      <c r="G388" s="1" t="s">
        <v>113</v>
      </c>
      <c r="H388" s="1">
        <v>18</v>
      </c>
      <c r="I388" s="1">
        <f>IFERROR(DexModifier(Creatures[[#This Row],[Dex Score]]),NA())</f>
        <v>4</v>
      </c>
    </row>
    <row r="389" spans="1:9" x14ac:dyDescent="0.3">
      <c r="A389" s="3" t="s">
        <v>1820</v>
      </c>
      <c r="B389" s="1" t="s">
        <v>1131</v>
      </c>
      <c r="C389" s="1">
        <v>15</v>
      </c>
      <c r="D389" s="1" t="s">
        <v>1609</v>
      </c>
      <c r="E389" s="4" t="s">
        <v>26</v>
      </c>
      <c r="F389" s="1">
        <f>IF(Creatures[[#This Row],[CR]]="","",VLOOKUP(Creatures[[#This Row],[CR]],CREXP[#All],2,FALSE))</f>
        <v>100</v>
      </c>
      <c r="G389" s="1" t="s">
        <v>111</v>
      </c>
      <c r="H389" s="1">
        <v>12</v>
      </c>
      <c r="I389" s="1">
        <f>IFERROR(DexModifier(Creatures[[#This Row],[Dex Score]]),NA())</f>
        <v>1</v>
      </c>
    </row>
    <row r="390" spans="1:9" x14ac:dyDescent="0.3">
      <c r="A390" s="3" t="s">
        <v>1821</v>
      </c>
      <c r="B390" s="1" t="s">
        <v>1131</v>
      </c>
      <c r="C390" s="1">
        <v>14</v>
      </c>
      <c r="D390" s="1" t="s">
        <v>1334</v>
      </c>
      <c r="E390" s="2">
        <v>4</v>
      </c>
      <c r="F390" s="1">
        <f>IF(Creatures[[#This Row],[CR]]="","",VLOOKUP(Creatures[[#This Row],[CR]],CREXP[#All],2,FALSE))</f>
        <v>1100</v>
      </c>
      <c r="G390" s="1" t="s">
        <v>111</v>
      </c>
      <c r="H390" s="1">
        <v>15</v>
      </c>
      <c r="I390" s="1">
        <f>IFERROR(DexModifier(Creatures[[#This Row],[Dex Score]]),NA())</f>
        <v>2</v>
      </c>
    </row>
    <row r="391" spans="1:9" x14ac:dyDescent="0.3">
      <c r="A391" s="3" t="s">
        <v>1822</v>
      </c>
      <c r="B391" s="1" t="s">
        <v>1131</v>
      </c>
      <c r="C391" s="1">
        <v>14</v>
      </c>
      <c r="D391" s="1" t="s">
        <v>1385</v>
      </c>
      <c r="E391" s="2">
        <v>1</v>
      </c>
      <c r="F391" s="1">
        <f>IF(Creatures[[#This Row],[CR]]="","",VLOOKUP(Creatures[[#This Row],[CR]],CREXP[#All],2,FALSE))</f>
        <v>200</v>
      </c>
      <c r="G391" s="1" t="s">
        <v>134</v>
      </c>
      <c r="H391" s="1">
        <v>14</v>
      </c>
      <c r="I391" s="1">
        <f>IFERROR(DexModifier(Creatures[[#This Row],[Dex Score]]),NA())</f>
        <v>2</v>
      </c>
    </row>
    <row r="392" spans="1:9" x14ac:dyDescent="0.3">
      <c r="A392" s="3" t="s">
        <v>1823</v>
      </c>
      <c r="B392" s="1" t="s">
        <v>1131</v>
      </c>
      <c r="C392" s="1">
        <v>13</v>
      </c>
      <c r="D392" s="1" t="s">
        <v>1385</v>
      </c>
      <c r="E392" s="2" t="s">
        <v>26</v>
      </c>
      <c r="F392" s="1">
        <f>IF(Creatures[[#This Row],[CR]]="","",VLOOKUP(Creatures[[#This Row],[CR]],CREXP[#All],2,FALSE))</f>
        <v>100</v>
      </c>
      <c r="G392" s="1" t="s">
        <v>134</v>
      </c>
      <c r="H392" s="1">
        <v>14</v>
      </c>
      <c r="I392" s="1">
        <f>IFERROR(DexModifier(Creatures[[#This Row],[Dex Score]]),NA())</f>
        <v>2</v>
      </c>
    </row>
    <row r="393" spans="1:9" x14ac:dyDescent="0.3">
      <c r="A393" s="3" t="s">
        <v>1824</v>
      </c>
      <c r="B393" s="1" t="s">
        <v>1131</v>
      </c>
      <c r="C393" s="1">
        <v>15</v>
      </c>
      <c r="D393" s="1" t="s">
        <v>1705</v>
      </c>
      <c r="E393" s="2">
        <v>2</v>
      </c>
      <c r="F393" s="1">
        <f>IF(Creatures[[#This Row],[CR]]="","",VLOOKUP(Creatures[[#This Row],[CR]],CREXP[#All],2,FALSE))</f>
        <v>450</v>
      </c>
      <c r="G393" s="1" t="s">
        <v>111</v>
      </c>
      <c r="H393" s="1">
        <v>14</v>
      </c>
      <c r="I393" s="1">
        <f>IFERROR(DexModifier(Creatures[[#This Row],[Dex Score]]),NA())</f>
        <v>2</v>
      </c>
    </row>
    <row r="394" spans="1:9" x14ac:dyDescent="0.3">
      <c r="A394" s="3" t="s">
        <v>1825</v>
      </c>
      <c r="B394" s="1" t="s">
        <v>1193</v>
      </c>
      <c r="C394" s="1">
        <v>12</v>
      </c>
      <c r="D394" s="1" t="s">
        <v>1215</v>
      </c>
      <c r="E394" s="2" t="s">
        <v>25</v>
      </c>
      <c r="F394" s="1">
        <f>IF(Creatures[[#This Row],[CR]]="","",VLOOKUP(Creatures[[#This Row],[CR]],CREXP[#All],2,FALSE))</f>
        <v>50</v>
      </c>
      <c r="G394" s="1" t="s">
        <v>134</v>
      </c>
      <c r="H394" s="1">
        <v>8</v>
      </c>
      <c r="I394" s="1">
        <f>IFERROR(DexModifier(Creatures[[#This Row],[Dex Score]]),NA())</f>
        <v>-1</v>
      </c>
    </row>
    <row r="395" spans="1:9" x14ac:dyDescent="0.3">
      <c r="A395" s="3" t="s">
        <v>1826</v>
      </c>
      <c r="B395" s="1" t="s">
        <v>1827</v>
      </c>
      <c r="C395" s="1">
        <v>15</v>
      </c>
      <c r="D395" s="1" t="s">
        <v>1828</v>
      </c>
      <c r="E395" s="4" t="s">
        <v>26</v>
      </c>
      <c r="F395" s="1">
        <f>IF(Creatures[[#This Row],[CR]]="","",VLOOKUP(Creatures[[#This Row],[CR]],CREXP[#All],2,FALSE))</f>
        <v>100</v>
      </c>
      <c r="G395" s="1" t="s">
        <v>111</v>
      </c>
      <c r="H395" s="1">
        <v>14</v>
      </c>
      <c r="I395" s="1">
        <f>IFERROR(DexModifier(Creatures[[#This Row],[Dex Score]]),NA())</f>
        <v>2</v>
      </c>
    </row>
    <row r="396" spans="1:9" x14ac:dyDescent="0.3">
      <c r="A396" s="3" t="s">
        <v>1829</v>
      </c>
      <c r="B396" s="1" t="s">
        <v>1263</v>
      </c>
      <c r="C396" s="1">
        <v>10</v>
      </c>
      <c r="D396" s="1" t="s">
        <v>1491</v>
      </c>
      <c r="E396" s="2">
        <v>0</v>
      </c>
      <c r="F396" s="1">
        <f>IF(Creatures[[#This Row],[CR]]="","",VLOOKUP(Creatures[[#This Row],[CR]],CREXP[#All],2,FALSE))</f>
        <v>10</v>
      </c>
      <c r="G396" s="1" t="s">
        <v>111</v>
      </c>
      <c r="H396" s="1">
        <v>10</v>
      </c>
      <c r="I396" s="1">
        <f>IFERROR(DexModifier(Creatures[[#This Row],[Dex Score]]),NA())</f>
        <v>0</v>
      </c>
    </row>
    <row r="397" spans="1:9" x14ac:dyDescent="0.3">
      <c r="A397" s="3" t="s">
        <v>330</v>
      </c>
      <c r="B397" s="1" t="s">
        <v>1827</v>
      </c>
      <c r="C397" s="1">
        <v>15</v>
      </c>
      <c r="D397" s="1" t="s">
        <v>1391</v>
      </c>
      <c r="E397" s="4" t="s">
        <v>25</v>
      </c>
      <c r="F397" s="1">
        <f>IF(Creatures[[#This Row],[CR]]="","",VLOOKUP(Creatures[[#This Row],[CR]],CREXP[#All],2,FALSE))</f>
        <v>50</v>
      </c>
      <c r="G397" s="1" t="s">
        <v>111</v>
      </c>
      <c r="H397" s="1">
        <v>14</v>
      </c>
      <c r="I397" s="1">
        <f>IFERROR(DexModifier(Creatures[[#This Row],[Dex Score]]),NA())</f>
        <v>2</v>
      </c>
    </row>
    <row r="398" spans="1:9" x14ac:dyDescent="0.3">
      <c r="A398" s="3" t="s">
        <v>1830</v>
      </c>
      <c r="B398" s="1" t="s">
        <v>1827</v>
      </c>
      <c r="C398" s="1">
        <v>17</v>
      </c>
      <c r="D398" s="1" t="s">
        <v>1831</v>
      </c>
      <c r="E398" s="2">
        <v>1</v>
      </c>
      <c r="F398" s="1">
        <f>IF(Creatures[[#This Row],[CR]]="","",VLOOKUP(Creatures[[#This Row],[CR]],CREXP[#All],2,FALSE))</f>
        <v>200</v>
      </c>
      <c r="G398" s="1" t="s">
        <v>111</v>
      </c>
      <c r="H398" s="1">
        <v>14</v>
      </c>
      <c r="I398" s="1">
        <f>IFERROR(DexModifier(Creatures[[#This Row],[Dex Score]]),NA())</f>
        <v>2</v>
      </c>
    </row>
    <row r="399" spans="1:9" x14ac:dyDescent="0.3">
      <c r="A399" s="3" t="s">
        <v>1832</v>
      </c>
      <c r="B399" s="1" t="s">
        <v>1207</v>
      </c>
      <c r="C399" s="1">
        <v>17</v>
      </c>
      <c r="D399" s="1" t="s">
        <v>1798</v>
      </c>
      <c r="E399" s="2">
        <v>3</v>
      </c>
      <c r="F399" s="1">
        <f>IF(Creatures[[#This Row],[CR]]="","",VLOOKUP(Creatures[[#This Row],[CR]],CREXP[#All],2,FALSE))</f>
        <v>700</v>
      </c>
      <c r="G399" s="1" t="s">
        <v>111</v>
      </c>
      <c r="H399" s="1">
        <v>14</v>
      </c>
      <c r="I399" s="1">
        <f>IFERROR(DexModifier(Creatures[[#This Row],[Dex Score]]),NA())</f>
        <v>2</v>
      </c>
    </row>
    <row r="400" spans="1:9" x14ac:dyDescent="0.3">
      <c r="A400" s="3" t="s">
        <v>1833</v>
      </c>
      <c r="B400" s="1" t="s">
        <v>1592</v>
      </c>
      <c r="C400" s="1">
        <v>14</v>
      </c>
      <c r="D400" s="1" t="s">
        <v>1834</v>
      </c>
      <c r="E400" s="2">
        <v>5</v>
      </c>
      <c r="F400" s="1">
        <f>IF(Creatures[[#This Row],[CR]]="","",VLOOKUP(Creatures[[#This Row],[CR]],CREXP[#All],2,FALSE))</f>
        <v>1800</v>
      </c>
      <c r="G400" s="1" t="s">
        <v>99</v>
      </c>
      <c r="H400" s="1">
        <v>15</v>
      </c>
      <c r="I400" s="1">
        <f>IFERROR(DexModifier(Creatures[[#This Row],[Dex Score]]),NA())</f>
        <v>2</v>
      </c>
    </row>
    <row r="401" spans="1:9" x14ac:dyDescent="0.3">
      <c r="A401" s="3" t="s">
        <v>1835</v>
      </c>
      <c r="B401" s="1" t="s">
        <v>1253</v>
      </c>
      <c r="C401" s="1">
        <v>19</v>
      </c>
      <c r="D401" s="1" t="s">
        <v>1323</v>
      </c>
      <c r="E401" s="2">
        <v>5</v>
      </c>
      <c r="F401" s="1">
        <f>IF(Creatures[[#This Row],[CR]]="","",VLOOKUP(Creatures[[#This Row],[CR]],CREXP[#All],2,FALSE))</f>
        <v>1800</v>
      </c>
      <c r="G401" s="1" t="s">
        <v>111</v>
      </c>
      <c r="H401" s="1">
        <v>11</v>
      </c>
      <c r="I401" s="1">
        <f>IFERROR(DexModifier(Creatures[[#This Row],[Dex Score]]),NA())</f>
        <v>0</v>
      </c>
    </row>
    <row r="402" spans="1:9" x14ac:dyDescent="0.3">
      <c r="A402" s="3" t="s">
        <v>1836</v>
      </c>
      <c r="B402" s="1" t="s">
        <v>1327</v>
      </c>
      <c r="C402" s="1">
        <v>19</v>
      </c>
      <c r="D402" s="1" t="s">
        <v>1837</v>
      </c>
      <c r="E402" s="2">
        <v>17</v>
      </c>
      <c r="F402" s="1">
        <f>IF(Creatures[[#This Row],[CR]]="","",VLOOKUP(Creatures[[#This Row],[CR]],CREXP[#All],2,FALSE))</f>
        <v>18000</v>
      </c>
      <c r="G402" s="1" t="s">
        <v>111</v>
      </c>
      <c r="H402" s="1">
        <v>11</v>
      </c>
      <c r="I402" s="1">
        <f>IFERROR(DexModifier(Creatures[[#This Row],[Dex Score]]),NA())</f>
        <v>0</v>
      </c>
    </row>
    <row r="403" spans="1:9" x14ac:dyDescent="0.3">
      <c r="A403" s="3" t="s">
        <v>1838</v>
      </c>
      <c r="B403" s="1" t="s">
        <v>1171</v>
      </c>
      <c r="C403" s="1">
        <v>8</v>
      </c>
      <c r="D403" s="1" t="s">
        <v>1727</v>
      </c>
      <c r="E403" s="4" t="s">
        <v>26</v>
      </c>
      <c r="F403" s="1">
        <f>IF(Creatures[[#This Row],[CR]]="","",VLOOKUP(Creatures[[#This Row],[CR]],CREXP[#All],2,FALSE))</f>
        <v>100</v>
      </c>
      <c r="G403" s="1" t="s">
        <v>111</v>
      </c>
      <c r="H403" s="1">
        <v>6</v>
      </c>
      <c r="I403" s="1">
        <f>IFERROR(DexModifier(Creatures[[#This Row],[Dex Score]]),NA())</f>
        <v>-2</v>
      </c>
    </row>
    <row r="404" spans="1:9" x14ac:dyDescent="0.3">
      <c r="A404" s="3" t="s">
        <v>1839</v>
      </c>
      <c r="B404" s="1" t="s">
        <v>1247</v>
      </c>
      <c r="C404" s="1">
        <v>19</v>
      </c>
      <c r="D404" s="1" t="s">
        <v>1321</v>
      </c>
      <c r="E404" s="2">
        <v>12</v>
      </c>
      <c r="F404" s="1">
        <f>IF(Creatures[[#This Row],[CR]]="","",VLOOKUP(Creatures[[#This Row],[CR]],CREXP[#All],2,FALSE))</f>
        <v>8400</v>
      </c>
      <c r="G404" s="1" t="s">
        <v>113</v>
      </c>
      <c r="H404" s="1">
        <v>13</v>
      </c>
      <c r="I404" s="1">
        <f>IFERROR(DexModifier(Creatures[[#This Row],[Dex Score]]),NA())</f>
        <v>1</v>
      </c>
    </row>
    <row r="405" spans="1:9" x14ac:dyDescent="0.3">
      <c r="A405" s="3" t="s">
        <v>1840</v>
      </c>
      <c r="B405" s="1" t="s">
        <v>1534</v>
      </c>
      <c r="C405" s="1">
        <v>18</v>
      </c>
      <c r="D405" s="1" t="s">
        <v>1298</v>
      </c>
      <c r="E405" s="2">
        <v>9</v>
      </c>
      <c r="F405" s="1">
        <f>IF(Creatures[[#This Row],[CR]]="","",VLOOKUP(Creatures[[#This Row],[CR]],CREXP[#All],2,FALSE))</f>
        <v>5000</v>
      </c>
      <c r="G405" s="1" t="s">
        <v>111</v>
      </c>
      <c r="H405" s="1">
        <v>17</v>
      </c>
      <c r="I405" s="1">
        <f>IFERROR(DexModifier(Creatures[[#This Row],[Dex Score]]),NA())</f>
        <v>3</v>
      </c>
    </row>
    <row r="406" spans="1:9" x14ac:dyDescent="0.3">
      <c r="A406" s="3" t="s">
        <v>1841</v>
      </c>
      <c r="B406" s="1" t="s">
        <v>1277</v>
      </c>
      <c r="C406" s="1">
        <v>20</v>
      </c>
      <c r="D406" s="1" t="s">
        <v>1842</v>
      </c>
      <c r="E406" s="2">
        <v>24</v>
      </c>
      <c r="F406" s="1">
        <f>IF(Creatures[[#This Row],[CR]]="","",VLOOKUP(Creatures[[#This Row],[CR]],CREXP[#All],2,FALSE))</f>
        <v>62000</v>
      </c>
      <c r="G406" s="1" t="s">
        <v>113</v>
      </c>
      <c r="H406" s="1">
        <v>15</v>
      </c>
      <c r="I406" s="1">
        <f>IFERROR(DexModifier(Creatures[[#This Row],[Dex Score]]),NA())</f>
        <v>2</v>
      </c>
    </row>
    <row r="407" spans="1:9" x14ac:dyDescent="0.3">
      <c r="A407" s="3" t="s">
        <v>1843</v>
      </c>
      <c r="B407" s="1" t="s">
        <v>1193</v>
      </c>
      <c r="C407" s="1">
        <v>15</v>
      </c>
      <c r="D407" s="1">
        <v>97</v>
      </c>
      <c r="E407" s="2">
        <v>5</v>
      </c>
      <c r="F407" s="1">
        <f>IF(Creatures[[#This Row],[CR]]="","",VLOOKUP(Creatures[[#This Row],[CR]],CREXP[#All],2,FALSE))</f>
        <v>1800</v>
      </c>
      <c r="G407" s="1" t="s">
        <v>128</v>
      </c>
      <c r="H407" s="1">
        <v>10</v>
      </c>
      <c r="I407" s="1">
        <f>IFERROR(DexModifier(Creatures[[#This Row],[Dex Score]]),NA())</f>
        <v>0</v>
      </c>
    </row>
    <row r="408" spans="1:9" x14ac:dyDescent="0.3">
      <c r="A408" s="3" t="s">
        <v>1844</v>
      </c>
      <c r="B408" s="1" t="s">
        <v>1211</v>
      </c>
      <c r="C408" s="1">
        <v>18</v>
      </c>
      <c r="D408" s="1" t="s">
        <v>1845</v>
      </c>
      <c r="E408" s="2">
        <v>18</v>
      </c>
      <c r="F408" s="1">
        <f>IF(Creatures[[#This Row],[CR]]="","",VLOOKUP(Creatures[[#This Row],[CR]],CREXP[#All],2,FALSE))</f>
        <v>20000</v>
      </c>
      <c r="G408" s="1" t="s">
        <v>113</v>
      </c>
      <c r="H408" s="1">
        <v>17</v>
      </c>
      <c r="I408" s="1">
        <f>IFERROR(DexModifier(Creatures[[#This Row],[Dex Score]]),NA())</f>
        <v>3</v>
      </c>
    </row>
    <row r="409" spans="1:9" x14ac:dyDescent="0.3">
      <c r="A409" s="3" t="s">
        <v>1846</v>
      </c>
      <c r="B409" s="1" t="s">
        <v>1207</v>
      </c>
      <c r="C409" s="1">
        <v>17</v>
      </c>
      <c r="D409" s="1" t="s">
        <v>1617</v>
      </c>
      <c r="E409" s="2">
        <v>2</v>
      </c>
      <c r="F409" s="1">
        <f>IF(Creatures[[#This Row],[CR]]="","",VLOOKUP(Creatures[[#This Row],[CR]],CREXP[#All],2,FALSE))</f>
        <v>450</v>
      </c>
      <c r="G409" s="1" t="s">
        <v>111</v>
      </c>
      <c r="H409" s="1">
        <v>12</v>
      </c>
      <c r="I409" s="1">
        <f>IFERROR(DexModifier(Creatures[[#This Row],[Dex Score]]),NA())</f>
        <v>1</v>
      </c>
    </row>
    <row r="410" spans="1:9" x14ac:dyDescent="0.3">
      <c r="A410" s="3" t="s">
        <v>1847</v>
      </c>
      <c r="B410" s="1" t="s">
        <v>1280</v>
      </c>
      <c r="C410" s="1">
        <v>17</v>
      </c>
      <c r="D410" s="1" t="s">
        <v>1314</v>
      </c>
      <c r="E410" s="2">
        <v>3</v>
      </c>
      <c r="F410" s="1">
        <f>IF(Creatures[[#This Row],[CR]]="","",VLOOKUP(Creatures[[#This Row],[CR]],CREXP[#All],2,FALSE))</f>
        <v>700</v>
      </c>
      <c r="G410" s="1" t="s">
        <v>111</v>
      </c>
      <c r="H410" s="1">
        <v>12</v>
      </c>
      <c r="I410" s="1">
        <f>IFERROR(DexModifier(Creatures[[#This Row],[Dex Score]]),NA())</f>
        <v>1</v>
      </c>
    </row>
    <row r="411" spans="1:9" x14ac:dyDescent="0.3">
      <c r="A411" s="3" t="s">
        <v>1848</v>
      </c>
      <c r="B411" s="1" t="s">
        <v>1849</v>
      </c>
      <c r="C411" s="1">
        <v>16</v>
      </c>
      <c r="D411" s="1" t="s">
        <v>1498</v>
      </c>
      <c r="E411" s="2">
        <v>8</v>
      </c>
      <c r="F411" s="1">
        <f>IF(Creatures[[#This Row],[CR]]="","",VLOOKUP(Creatures[[#This Row],[CR]],CREXP[#All],2,FALSE))</f>
        <v>3900</v>
      </c>
      <c r="G411" s="1" t="s">
        <v>111</v>
      </c>
      <c r="H411" s="1">
        <v>15</v>
      </c>
      <c r="I411" s="1">
        <f>IFERROR(DexModifier(Creatures[[#This Row],[Dex Score]]),NA())</f>
        <v>2</v>
      </c>
    </row>
    <row r="412" spans="1:9" x14ac:dyDescent="0.3">
      <c r="A412" s="3" t="s">
        <v>1850</v>
      </c>
      <c r="B412" s="1" t="s">
        <v>1347</v>
      </c>
      <c r="C412" s="1">
        <v>12</v>
      </c>
      <c r="D412" s="1" t="s">
        <v>1701</v>
      </c>
      <c r="E412" s="2">
        <v>3</v>
      </c>
      <c r="F412" s="1">
        <f>IF(Creatures[[#This Row],[CR]]="","",VLOOKUP(Creatures[[#This Row],[CR]],CREXP[#All],2,FALSE))</f>
        <v>700</v>
      </c>
      <c r="G412" s="1" t="s">
        <v>111</v>
      </c>
      <c r="H412" s="1">
        <v>14</v>
      </c>
      <c r="I412" s="1">
        <f>IFERROR(DexModifier(Creatures[[#This Row],[Dex Score]]),NA())</f>
        <v>2</v>
      </c>
    </row>
    <row r="413" spans="1:9" x14ac:dyDescent="0.3">
      <c r="A413" s="3" t="s">
        <v>1851</v>
      </c>
      <c r="B413" s="1" t="s">
        <v>1168</v>
      </c>
      <c r="C413" s="1">
        <v>14</v>
      </c>
      <c r="D413" s="1" t="s">
        <v>1852</v>
      </c>
      <c r="E413" s="2">
        <v>2</v>
      </c>
      <c r="F413" s="1">
        <f>IF(Creatures[[#This Row],[CR]]="","",VLOOKUP(Creatures[[#This Row],[CR]],CREXP[#All],2,FALSE))</f>
        <v>450</v>
      </c>
      <c r="G413" s="1" t="s">
        <v>111</v>
      </c>
      <c r="H413" s="1">
        <v>14</v>
      </c>
      <c r="I413" s="1">
        <f>IFERROR(DexModifier(Creatures[[#This Row],[Dex Score]]),NA())</f>
        <v>2</v>
      </c>
    </row>
    <row r="414" spans="1:9" x14ac:dyDescent="0.3">
      <c r="A414" s="3" t="s">
        <v>1853</v>
      </c>
      <c r="B414" s="1" t="s">
        <v>1168</v>
      </c>
      <c r="C414" s="1">
        <v>18</v>
      </c>
      <c r="D414" s="1" t="s">
        <v>1261</v>
      </c>
      <c r="E414" s="2">
        <v>7</v>
      </c>
      <c r="F414" s="1">
        <f>IF(Creatures[[#This Row],[CR]]="","",VLOOKUP(Creatures[[#This Row],[CR]],CREXP[#All],2,FALSE))</f>
        <v>2900</v>
      </c>
      <c r="G414" s="1" t="s">
        <v>111</v>
      </c>
      <c r="H414" s="1">
        <v>16</v>
      </c>
      <c r="I414" s="1">
        <f>IFERROR(DexModifier(Creatures[[#This Row],[Dex Score]]),NA())</f>
        <v>3</v>
      </c>
    </row>
    <row r="415" spans="1:9" x14ac:dyDescent="0.3">
      <c r="A415" s="3" t="s">
        <v>1854</v>
      </c>
      <c r="B415" s="1" t="s">
        <v>1247</v>
      </c>
      <c r="C415" s="1">
        <v>12</v>
      </c>
      <c r="D415" s="1" t="s">
        <v>1800</v>
      </c>
      <c r="E415" s="2">
        <v>2</v>
      </c>
      <c r="F415" s="1">
        <f>IF(Creatures[[#This Row],[CR]]="","",VLOOKUP(Creatures[[#This Row],[CR]],CREXP[#All],2,FALSE))</f>
        <v>450</v>
      </c>
      <c r="G415" s="1" t="s">
        <v>111</v>
      </c>
      <c r="H415" s="1">
        <v>15</v>
      </c>
      <c r="I415" s="1">
        <f>IFERROR(DexModifier(Creatures[[#This Row],[Dex Score]]),NA())</f>
        <v>2</v>
      </c>
    </row>
    <row r="416" spans="1:9" x14ac:dyDescent="0.3">
      <c r="A416" s="3" t="s">
        <v>1855</v>
      </c>
      <c r="B416" s="1" t="s">
        <v>1131</v>
      </c>
      <c r="C416" s="1">
        <v>11</v>
      </c>
      <c r="D416" s="1" t="s">
        <v>1215</v>
      </c>
      <c r="E416" s="4" t="s">
        <v>25</v>
      </c>
      <c r="F416" s="1">
        <f>IF(Creatures[[#This Row],[CR]]="","",VLOOKUP(Creatures[[#This Row],[CR]],CREXP[#All],2,FALSE))</f>
        <v>50</v>
      </c>
      <c r="G416" s="1" t="s">
        <v>111</v>
      </c>
      <c r="H416" s="1">
        <v>12</v>
      </c>
      <c r="I416" s="1">
        <f>IFERROR(DexModifier(Creatures[[#This Row],[Dex Score]]),NA())</f>
        <v>1</v>
      </c>
    </row>
    <row r="417" spans="1:9" x14ac:dyDescent="0.3">
      <c r="A417" s="3" t="s">
        <v>332</v>
      </c>
      <c r="B417" s="1" t="s">
        <v>1827</v>
      </c>
      <c r="C417" s="1">
        <v>12</v>
      </c>
      <c r="D417" s="1" t="s">
        <v>1856</v>
      </c>
      <c r="E417" s="2" t="s">
        <v>25</v>
      </c>
      <c r="F417" s="1">
        <f>IF(Creatures[[#This Row],[CR]]="","",VLOOKUP(Creatures[[#This Row],[CR]],CREXP[#All],2,FALSE))</f>
        <v>50</v>
      </c>
      <c r="G417" s="1" t="s">
        <v>134</v>
      </c>
      <c r="H417" s="1">
        <v>14</v>
      </c>
      <c r="I417" s="1">
        <f>IFERROR(DexModifier(Creatures[[#This Row],[Dex Score]]),NA())</f>
        <v>2</v>
      </c>
    </row>
    <row r="418" spans="1:9" x14ac:dyDescent="0.3">
      <c r="A418" s="3" t="s">
        <v>1857</v>
      </c>
      <c r="B418" s="1" t="s">
        <v>1827</v>
      </c>
      <c r="C418" s="1">
        <v>13</v>
      </c>
      <c r="D418" s="1" t="s">
        <v>1858</v>
      </c>
      <c r="E418" s="2">
        <v>2</v>
      </c>
      <c r="F418" s="1">
        <f>IF(Creatures[[#This Row],[CR]]="","",VLOOKUP(Creatures[[#This Row],[CR]],CREXP[#All],2,FALSE))</f>
        <v>450</v>
      </c>
      <c r="G418" s="1" t="s">
        <v>134</v>
      </c>
      <c r="H418" s="1">
        <v>16</v>
      </c>
      <c r="I418" s="1">
        <f>IFERROR(DexModifier(Creatures[[#This Row],[Dex Score]]),NA())</f>
        <v>3</v>
      </c>
    </row>
    <row r="419" spans="1:9" x14ac:dyDescent="0.3">
      <c r="A419" s="3" t="s">
        <v>1859</v>
      </c>
      <c r="B419" s="1" t="s">
        <v>1827</v>
      </c>
      <c r="C419" s="1">
        <v>13</v>
      </c>
      <c r="D419" s="1" t="s">
        <v>1860</v>
      </c>
      <c r="E419" s="2">
        <v>1</v>
      </c>
      <c r="F419" s="1">
        <f>IF(Creatures[[#This Row],[CR]]="","",VLOOKUP(Creatures[[#This Row],[CR]],CREXP[#All],2,FALSE))</f>
        <v>200</v>
      </c>
      <c r="G419" s="1" t="s">
        <v>134</v>
      </c>
      <c r="H419" s="1">
        <v>16</v>
      </c>
      <c r="I419" s="1">
        <f>IFERROR(DexModifier(Creatures[[#This Row],[Dex Score]]),NA())</f>
        <v>3</v>
      </c>
    </row>
    <row r="420" spans="1:9" x14ac:dyDescent="0.3">
      <c r="A420" s="3" t="s">
        <v>1861</v>
      </c>
      <c r="B420" s="1" t="s">
        <v>1131</v>
      </c>
      <c r="C420" s="1">
        <v>16</v>
      </c>
      <c r="D420" s="1" t="s">
        <v>1215</v>
      </c>
      <c r="E420" s="4" t="s">
        <v>24</v>
      </c>
      <c r="F420" s="1">
        <f>IF(Creatures[[#This Row],[CR]]="","",VLOOKUP(Creatures[[#This Row],[CR]],CREXP[#All],2,FALSE))</f>
        <v>25</v>
      </c>
      <c r="G420" s="1" t="s">
        <v>111</v>
      </c>
      <c r="H420" s="1">
        <v>12</v>
      </c>
      <c r="I420" s="1">
        <f>IFERROR(DexModifier(Creatures[[#This Row],[Dex Score]]),NA())</f>
        <v>1</v>
      </c>
    </row>
    <row r="421" spans="1:9" x14ac:dyDescent="0.3">
      <c r="A421" s="3" t="s">
        <v>1862</v>
      </c>
      <c r="B421" s="1" t="s">
        <v>1207</v>
      </c>
      <c r="C421" s="1">
        <v>14</v>
      </c>
      <c r="D421" s="1" t="s">
        <v>1435</v>
      </c>
      <c r="E421" s="2">
        <v>2</v>
      </c>
      <c r="F421" s="1">
        <f>IF(Creatures[[#This Row],[CR]]="","",VLOOKUP(Creatures[[#This Row],[CR]],CREXP[#All],2,FALSE))</f>
        <v>450</v>
      </c>
      <c r="G421" s="1" t="s">
        <v>134</v>
      </c>
      <c r="H421" s="1">
        <v>11</v>
      </c>
      <c r="I421" s="1">
        <f>IFERROR(DexModifier(Creatures[[#This Row],[Dex Score]]),NA())</f>
        <v>0</v>
      </c>
    </row>
    <row r="422" spans="1:9" x14ac:dyDescent="0.3">
      <c r="A422" s="3" t="s">
        <v>1863</v>
      </c>
      <c r="B422" s="1" t="s">
        <v>1394</v>
      </c>
      <c r="C422" s="1">
        <v>8</v>
      </c>
      <c r="D422" s="1" t="s">
        <v>1138</v>
      </c>
      <c r="E422" s="2">
        <v>8</v>
      </c>
      <c r="F422" s="1">
        <f>IF(Creatures[[#This Row],[CR]]="","",VLOOKUP(Creatures[[#This Row],[CR]],CREXP[#All],2,FALSE))</f>
        <v>3900</v>
      </c>
      <c r="G422" s="1" t="s">
        <v>99</v>
      </c>
      <c r="H422" s="1">
        <v>17</v>
      </c>
      <c r="I422" s="1">
        <f>IFERROR(DexModifier(Creatures[[#This Row],[Dex Score]]),NA())</f>
        <v>3</v>
      </c>
    </row>
    <row r="423" spans="1:9" x14ac:dyDescent="0.3">
      <c r="A423" s="3" t="s">
        <v>1864</v>
      </c>
      <c r="B423" s="1" t="s">
        <v>1247</v>
      </c>
      <c r="C423" s="1">
        <v>18</v>
      </c>
      <c r="D423" s="1" t="s">
        <v>1865</v>
      </c>
      <c r="E423" s="2">
        <v>10</v>
      </c>
      <c r="F423" s="1">
        <f>IF(Creatures[[#This Row],[CR]]="","",VLOOKUP(Creatures[[#This Row],[CR]],CREXP[#All],2,FALSE))</f>
        <v>5900</v>
      </c>
      <c r="G423" s="1" t="s">
        <v>111</v>
      </c>
      <c r="H423" s="1">
        <v>18</v>
      </c>
      <c r="I423" s="1">
        <f>IFERROR(DexModifier(Creatures[[#This Row],[Dex Score]]),NA())</f>
        <v>4</v>
      </c>
    </row>
    <row r="424" spans="1:9" x14ac:dyDescent="0.3">
      <c r="A424" s="3" t="s">
        <v>1866</v>
      </c>
      <c r="B424" s="1" t="s">
        <v>1250</v>
      </c>
      <c r="C424" s="1">
        <v>5</v>
      </c>
      <c r="D424" s="1">
        <v>22</v>
      </c>
      <c r="E424" s="2">
        <v>1</v>
      </c>
      <c r="F424" s="1">
        <f>IF(Creatures[[#This Row],[CR]]="","",VLOOKUP(Creatures[[#This Row],[CR]],CREXP[#All],2,FALSE))</f>
        <v>200</v>
      </c>
      <c r="G424" s="1" t="s">
        <v>61</v>
      </c>
      <c r="H424" s="1">
        <v>1</v>
      </c>
      <c r="I424" s="1">
        <f>IFERROR(DexModifier(Creatures[[#This Row],[Dex Score]]),NA())</f>
        <v>-5</v>
      </c>
    </row>
    <row r="425" spans="1:9" x14ac:dyDescent="0.3">
      <c r="A425" s="3" t="s">
        <v>1867</v>
      </c>
      <c r="B425" s="1" t="s">
        <v>1247</v>
      </c>
      <c r="C425" s="1">
        <v>17</v>
      </c>
      <c r="D425" s="1" t="s">
        <v>1455</v>
      </c>
      <c r="E425" s="2">
        <v>11</v>
      </c>
      <c r="F425" s="1">
        <f>IF(Creatures[[#This Row],[CR]]="","",VLOOKUP(Creatures[[#This Row],[CR]],CREXP[#All],2,FALSE))</f>
        <v>7200</v>
      </c>
      <c r="G425" s="1" t="s">
        <v>111</v>
      </c>
      <c r="H425" s="1">
        <v>15</v>
      </c>
      <c r="I425" s="1">
        <f>IFERROR(DexModifier(Creatures[[#This Row],[Dex Score]]),NA())</f>
        <v>2</v>
      </c>
    </row>
    <row r="426" spans="1:9" x14ac:dyDescent="0.3">
      <c r="A426" s="3" t="s">
        <v>1868</v>
      </c>
      <c r="B426" s="1" t="s">
        <v>1203</v>
      </c>
      <c r="C426" s="1">
        <v>11</v>
      </c>
      <c r="D426" s="1" t="s">
        <v>1869</v>
      </c>
      <c r="E426" s="2" t="s">
        <v>25</v>
      </c>
      <c r="F426" s="1">
        <f>IF(Creatures[[#This Row],[CR]]="","",VLOOKUP(Creatures[[#This Row],[CR]],CREXP[#All],2,FALSE))</f>
        <v>50</v>
      </c>
      <c r="G426" s="1" t="s">
        <v>134</v>
      </c>
      <c r="H426" s="1">
        <v>10</v>
      </c>
      <c r="I426" s="1">
        <f>IFERROR(DexModifier(Creatures[[#This Row],[Dex Score]]),NA())</f>
        <v>0</v>
      </c>
    </row>
    <row r="427" spans="1:9" x14ac:dyDescent="0.3">
      <c r="A427" s="3" t="s">
        <v>1870</v>
      </c>
      <c r="B427" s="1" t="s">
        <v>1660</v>
      </c>
      <c r="C427" s="1">
        <v>12</v>
      </c>
      <c r="D427" s="1" t="s">
        <v>1672</v>
      </c>
      <c r="E427" s="2">
        <v>1</v>
      </c>
      <c r="F427" s="1">
        <f>IF(Creatures[[#This Row],[CR]]="","",VLOOKUP(Creatures[[#This Row],[CR]],CREXP[#All],2,FALSE))</f>
        <v>200</v>
      </c>
      <c r="G427" s="1" t="s">
        <v>111</v>
      </c>
      <c r="H427" s="1">
        <v>10</v>
      </c>
      <c r="I427" s="1">
        <f>IFERROR(DexModifier(Creatures[[#This Row],[Dex Score]]),NA())</f>
        <v>0</v>
      </c>
    </row>
    <row r="428" spans="1:9" x14ac:dyDescent="0.3">
      <c r="A428" s="3" t="s">
        <v>1871</v>
      </c>
      <c r="B428" s="1" t="s">
        <v>1131</v>
      </c>
      <c r="C428" s="1">
        <v>18</v>
      </c>
      <c r="D428" s="1" t="s">
        <v>1334</v>
      </c>
      <c r="E428" s="2">
        <v>5</v>
      </c>
      <c r="F428" s="1">
        <f>IF(Creatures[[#This Row],[CR]]="","",VLOOKUP(Creatures[[#This Row],[CR]],CREXP[#All],2,FALSE))</f>
        <v>1800</v>
      </c>
      <c r="G428" s="1" t="s">
        <v>111</v>
      </c>
      <c r="H428" s="1">
        <v>13</v>
      </c>
      <c r="I428" s="1">
        <f>IFERROR(DexModifier(Creatures[[#This Row],[Dex Score]]),NA())</f>
        <v>1</v>
      </c>
    </row>
    <row r="429" spans="1:9" x14ac:dyDescent="0.3">
      <c r="A429" s="3" t="s">
        <v>1872</v>
      </c>
      <c r="B429" s="1" t="s">
        <v>1168</v>
      </c>
      <c r="C429" s="1">
        <v>11</v>
      </c>
      <c r="D429" s="1" t="s">
        <v>1617</v>
      </c>
      <c r="E429" s="2">
        <v>1</v>
      </c>
      <c r="F429" s="1">
        <f>IF(Creatures[[#This Row],[CR]]="","",VLOOKUP(Creatures[[#This Row],[CR]],CREXP[#All],2,FALSE))</f>
        <v>200</v>
      </c>
      <c r="G429" s="1" t="s">
        <v>111</v>
      </c>
      <c r="H429" s="1">
        <v>13</v>
      </c>
      <c r="I429" s="1">
        <f>IFERROR(DexModifier(Creatures[[#This Row],[Dex Score]]),NA())</f>
        <v>1</v>
      </c>
    </row>
    <row r="430" spans="1:9" x14ac:dyDescent="0.3">
      <c r="A430" s="3" t="s">
        <v>1873</v>
      </c>
      <c r="B430" s="1" t="s">
        <v>431</v>
      </c>
      <c r="C430" s="1">
        <v>13</v>
      </c>
      <c r="D430" s="1" t="s">
        <v>1352</v>
      </c>
      <c r="E430" s="2">
        <v>0</v>
      </c>
      <c r="F430" s="1">
        <f>IF(Creatures[[#This Row],[CR]]="","",VLOOKUP(Creatures[[#This Row],[CR]],CREXP[#All],2,FALSE))</f>
        <v>10</v>
      </c>
      <c r="G430" s="1" t="s">
        <v>111</v>
      </c>
      <c r="H430" s="1">
        <v>16</v>
      </c>
      <c r="I430" s="1">
        <f>IFERROR(DexModifier(Creatures[[#This Row],[Dex Score]]),NA())</f>
        <v>3</v>
      </c>
    </row>
    <row r="431" spans="1:9" x14ac:dyDescent="0.3">
      <c r="A431" s="3" t="s">
        <v>1874</v>
      </c>
      <c r="B431" s="1" t="s">
        <v>1266</v>
      </c>
      <c r="C431" s="1">
        <v>15</v>
      </c>
      <c r="D431" s="1" t="s">
        <v>1387</v>
      </c>
      <c r="E431" s="2">
        <v>3</v>
      </c>
      <c r="F431" s="1">
        <f>IF(Creatures[[#This Row],[CR]]="","",VLOOKUP(Creatures[[#This Row],[CR]],CREXP[#All],2,FALSE))</f>
        <v>700</v>
      </c>
      <c r="G431" s="1" t="s">
        <v>111</v>
      </c>
      <c r="H431" s="1">
        <v>12</v>
      </c>
      <c r="I431" s="1">
        <f>IFERROR(DexModifier(Creatures[[#This Row],[Dex Score]]),NA())</f>
        <v>1</v>
      </c>
    </row>
    <row r="432" spans="1:9" x14ac:dyDescent="0.3">
      <c r="A432" s="3" t="s">
        <v>1875</v>
      </c>
      <c r="B432" s="1" t="s">
        <v>1876</v>
      </c>
      <c r="C432" s="1">
        <v>16</v>
      </c>
      <c r="D432" s="1" t="s">
        <v>1877</v>
      </c>
      <c r="E432" s="2">
        <v>16</v>
      </c>
      <c r="F432" s="1">
        <f>IF(Creatures[[#This Row],[CR]]="","",VLOOKUP(Creatures[[#This Row],[CR]],CREXP[#All],2,FALSE))</f>
        <v>15000</v>
      </c>
      <c r="G432" s="1" t="s">
        <v>113</v>
      </c>
      <c r="H432" s="1">
        <v>16</v>
      </c>
      <c r="I432" s="1">
        <f>IFERROR(DexModifier(Creatures[[#This Row],[Dex Score]]),NA())</f>
        <v>3</v>
      </c>
    </row>
    <row r="433" spans="1:9" x14ac:dyDescent="0.3">
      <c r="A433" s="3" t="s">
        <v>1878</v>
      </c>
      <c r="B433" s="1" t="s">
        <v>1250</v>
      </c>
      <c r="C433" s="1">
        <v>20</v>
      </c>
      <c r="D433" s="1" t="s">
        <v>1798</v>
      </c>
      <c r="E433" s="2">
        <v>4</v>
      </c>
      <c r="F433" s="1">
        <f>IF(Creatures[[#This Row],[CR]]="","",VLOOKUP(Creatures[[#This Row],[CR]],CREXP[#All],2,FALSE))</f>
        <v>1100</v>
      </c>
      <c r="G433" s="1" t="s">
        <v>111</v>
      </c>
      <c r="H433" s="1">
        <v>13</v>
      </c>
      <c r="I433" s="1">
        <f>IFERROR(DexModifier(Creatures[[#This Row],[Dex Score]]),NA())</f>
        <v>1</v>
      </c>
    </row>
    <row r="434" spans="1:9" x14ac:dyDescent="0.3">
      <c r="A434" s="3" t="s">
        <v>1879</v>
      </c>
      <c r="B434" s="1" t="s">
        <v>1343</v>
      </c>
      <c r="C434" s="1">
        <v>16</v>
      </c>
      <c r="D434" s="1" t="s">
        <v>1880</v>
      </c>
      <c r="E434" s="2">
        <v>8</v>
      </c>
      <c r="F434" s="1">
        <f>IF(Creatures[[#This Row],[CR]]="","",VLOOKUP(Creatures[[#This Row],[CR]],CREXP[#All],2,FALSE))</f>
        <v>3900</v>
      </c>
      <c r="G434" s="1" t="s">
        <v>111</v>
      </c>
      <c r="H434" s="1">
        <v>17</v>
      </c>
      <c r="I434" s="1">
        <f>IFERROR(DexModifier(Creatures[[#This Row],[Dex Score]]),NA())</f>
        <v>3</v>
      </c>
    </row>
    <row r="435" spans="1:9" x14ac:dyDescent="0.3">
      <c r="A435" s="3" t="s">
        <v>1881</v>
      </c>
      <c r="B435" s="1" t="s">
        <v>1184</v>
      </c>
      <c r="C435" s="1">
        <v>17</v>
      </c>
      <c r="D435" s="1" t="s">
        <v>1321</v>
      </c>
      <c r="E435" s="4">
        <v>10</v>
      </c>
      <c r="F435" s="1">
        <f>IF(Creatures[[#This Row],[CR]]="","",VLOOKUP(Creatures[[#This Row],[CR]],CREXP[#All],2,FALSE))</f>
        <v>5900</v>
      </c>
      <c r="G435" s="1" t="s">
        <v>1148</v>
      </c>
      <c r="H435" s="1">
        <v>22</v>
      </c>
      <c r="I435" s="1">
        <v>6</v>
      </c>
    </row>
    <row r="436" spans="1:9" x14ac:dyDescent="0.3">
      <c r="A436" s="3" t="s">
        <v>1882</v>
      </c>
      <c r="B436" s="1" t="s">
        <v>1394</v>
      </c>
      <c r="C436" s="1">
        <v>13</v>
      </c>
      <c r="D436" s="1" t="s">
        <v>1883</v>
      </c>
      <c r="E436" s="2">
        <v>5</v>
      </c>
      <c r="F436" s="1">
        <f>IF(Creatures[[#This Row],[CR]]="","",VLOOKUP(Creatures[[#This Row],[CR]],CREXP[#All],2,FALSE))</f>
        <v>1800</v>
      </c>
      <c r="G436" s="1" t="s">
        <v>111</v>
      </c>
      <c r="H436" s="1">
        <v>8</v>
      </c>
      <c r="I436" s="1">
        <f>IFERROR(DexModifier(Creatures[[#This Row],[Dex Score]]),NA())</f>
        <v>-1</v>
      </c>
    </row>
    <row r="437" spans="1:9" x14ac:dyDescent="0.3">
      <c r="A437" s="3" t="s">
        <v>1884</v>
      </c>
      <c r="B437" s="1" t="s">
        <v>1247</v>
      </c>
      <c r="C437" s="1">
        <v>11</v>
      </c>
      <c r="D437" s="1" t="s">
        <v>1308</v>
      </c>
      <c r="E437" s="2">
        <v>1</v>
      </c>
      <c r="F437" s="1">
        <f>IF(Creatures[[#This Row],[CR]]="","",VLOOKUP(Creatures[[#This Row],[CR]],CREXP[#All],2,FALSE))</f>
        <v>200</v>
      </c>
      <c r="G437" s="1" t="s">
        <v>111</v>
      </c>
      <c r="H437" s="1">
        <v>13</v>
      </c>
      <c r="I437" s="1">
        <f>IFERROR(DexModifier(Creatures[[#This Row],[Dex Score]]),NA())</f>
        <v>1</v>
      </c>
    </row>
    <row r="438" spans="1:9" x14ac:dyDescent="0.3">
      <c r="A438" s="3" t="s">
        <v>339</v>
      </c>
      <c r="B438" s="1" t="s">
        <v>1131</v>
      </c>
      <c r="C438" s="1">
        <v>18</v>
      </c>
      <c r="D438" s="1" t="s">
        <v>1215</v>
      </c>
      <c r="E438" s="4" t="s">
        <v>26</v>
      </c>
      <c r="F438" s="1">
        <f>IF(Creatures[[#This Row],[CR]]="","",VLOOKUP(Creatures[[#This Row],[CR]],CREXP[#All],2,FALSE))</f>
        <v>100</v>
      </c>
      <c r="G438" s="1" t="s">
        <v>111</v>
      </c>
      <c r="H438" s="1">
        <v>12</v>
      </c>
      <c r="I438" s="1">
        <f>IFERROR(DexModifier(Creatures[[#This Row],[Dex Score]]),NA())</f>
        <v>1</v>
      </c>
    </row>
    <row r="439" spans="1:9" x14ac:dyDescent="0.3">
      <c r="A439" s="3" t="s">
        <v>1885</v>
      </c>
      <c r="B439" s="1" t="s">
        <v>1131</v>
      </c>
      <c r="C439" s="1">
        <v>17</v>
      </c>
      <c r="D439" s="1" t="s">
        <v>1169</v>
      </c>
      <c r="E439" s="2">
        <v>3</v>
      </c>
      <c r="F439" s="1">
        <f>IF(Creatures[[#This Row],[CR]]="","",VLOOKUP(Creatures[[#This Row],[CR]],CREXP[#All],2,FALSE))</f>
        <v>700</v>
      </c>
      <c r="G439" s="1" t="s">
        <v>111</v>
      </c>
      <c r="H439" s="1">
        <v>14</v>
      </c>
      <c r="I439" s="1">
        <f>IFERROR(DexModifier(Creatures[[#This Row],[Dex Score]]),NA())</f>
        <v>2</v>
      </c>
    </row>
    <row r="440" spans="1:9" x14ac:dyDescent="0.3">
      <c r="A440" s="3" t="s">
        <v>1886</v>
      </c>
      <c r="B440" s="1" t="s">
        <v>1131</v>
      </c>
      <c r="C440" s="1">
        <v>13</v>
      </c>
      <c r="D440" s="1" t="s">
        <v>1387</v>
      </c>
      <c r="E440" s="2">
        <v>4</v>
      </c>
      <c r="F440" s="1">
        <f>IF(Creatures[[#This Row],[CR]]="","",VLOOKUP(Creatures[[#This Row],[CR]],CREXP[#All],2,FALSE))</f>
        <v>1100</v>
      </c>
      <c r="G440" s="1" t="s">
        <v>134</v>
      </c>
      <c r="H440" s="1">
        <v>12</v>
      </c>
      <c r="I440" s="1">
        <f>IFERROR(DexModifier(Creatures[[#This Row],[Dex Score]]),NA())</f>
        <v>1</v>
      </c>
    </row>
    <row r="441" spans="1:9" x14ac:dyDescent="0.3">
      <c r="A441" s="3" t="s">
        <v>1887</v>
      </c>
      <c r="B441" s="1" t="s">
        <v>1131</v>
      </c>
      <c r="C441" s="1">
        <v>15</v>
      </c>
      <c r="D441" s="1" t="s">
        <v>1423</v>
      </c>
      <c r="E441" s="2">
        <v>2</v>
      </c>
      <c r="F441" s="1">
        <f>IF(Creatures[[#This Row],[CR]]="","",VLOOKUP(Creatures[[#This Row],[CR]],CREXP[#All],2,FALSE))</f>
        <v>450</v>
      </c>
      <c r="G441" s="1" t="s">
        <v>134</v>
      </c>
      <c r="H441" s="1">
        <v>16</v>
      </c>
      <c r="I441" s="1">
        <f>IFERROR(DexModifier(Creatures[[#This Row],[Dex Score]]),NA())</f>
        <v>3</v>
      </c>
    </row>
    <row r="442" spans="1:9" x14ac:dyDescent="0.3">
      <c r="A442" s="3" t="s">
        <v>1888</v>
      </c>
      <c r="B442" s="1" t="s">
        <v>1131</v>
      </c>
      <c r="C442" s="1">
        <v>20</v>
      </c>
      <c r="D442" s="1" t="s">
        <v>1295</v>
      </c>
      <c r="E442" s="2">
        <v>6</v>
      </c>
      <c r="F442" s="1">
        <f>IF(Creatures[[#This Row],[CR]]="","",VLOOKUP(Creatures[[#This Row],[CR]],CREXP[#All],2,FALSE))</f>
        <v>2300</v>
      </c>
      <c r="G442" s="1" t="s">
        <v>111</v>
      </c>
      <c r="H442" s="1">
        <v>14</v>
      </c>
      <c r="I442" s="1">
        <f>IFERROR(DexModifier(Creatures[[#This Row],[Dex Score]]),NA())</f>
        <v>2</v>
      </c>
    </row>
    <row r="443" spans="1:9" x14ac:dyDescent="0.3">
      <c r="A443" s="3" t="s">
        <v>1889</v>
      </c>
      <c r="B443" s="1" t="s">
        <v>1890</v>
      </c>
      <c r="C443" s="1">
        <v>13</v>
      </c>
      <c r="D443" s="1" t="s">
        <v>1479</v>
      </c>
      <c r="E443" s="2">
        <v>0</v>
      </c>
      <c r="F443" s="1">
        <f>IF(Creatures[[#This Row],[CR]]="","",VLOOKUP(Creatures[[#This Row],[CR]],CREXP[#All],2,FALSE))</f>
        <v>10</v>
      </c>
      <c r="G443" s="1" t="s">
        <v>111</v>
      </c>
      <c r="H443" s="1">
        <v>15</v>
      </c>
      <c r="I443" s="1">
        <f>IFERROR(DexModifier(Creatures[[#This Row],[Dex Score]]),NA())</f>
        <v>2</v>
      </c>
    </row>
    <row r="444" spans="1:9" x14ac:dyDescent="0.3">
      <c r="A444" s="3" t="s">
        <v>1891</v>
      </c>
      <c r="B444" s="1" t="s">
        <v>1247</v>
      </c>
      <c r="C444" s="1">
        <v>15</v>
      </c>
      <c r="D444" s="1" t="s">
        <v>1261</v>
      </c>
      <c r="E444" s="2">
        <v>3</v>
      </c>
      <c r="F444" s="1">
        <f>IF(Creatures[[#This Row],[CR]]="","",VLOOKUP(Creatures[[#This Row],[CR]],CREXP[#All],2,FALSE))</f>
        <v>700</v>
      </c>
      <c r="G444" s="1" t="s">
        <v>111</v>
      </c>
      <c r="H444" s="1">
        <v>10</v>
      </c>
      <c r="I444" s="1">
        <f>IFERROR(DexModifier(Creatures[[#This Row],[Dex Score]]),NA())</f>
        <v>0</v>
      </c>
    </row>
    <row r="445" spans="1:9" x14ac:dyDescent="0.3">
      <c r="A445" s="3" t="s">
        <v>1892</v>
      </c>
      <c r="B445" s="1" t="s">
        <v>1143</v>
      </c>
      <c r="C445" s="1">
        <v>13</v>
      </c>
      <c r="D445" s="1" t="s">
        <v>1169</v>
      </c>
      <c r="E445" s="2">
        <v>1</v>
      </c>
      <c r="F445" s="1">
        <f>IF(Creatures[[#This Row],[CR]]="","",VLOOKUP(Creatures[[#This Row],[CR]],CREXP[#All],2,FALSE))</f>
        <v>200</v>
      </c>
      <c r="G445" s="1" t="s">
        <v>99</v>
      </c>
      <c r="H445" s="1">
        <v>12</v>
      </c>
      <c r="I445" s="1">
        <f>IFERROR(DexModifier(Creatures[[#This Row],[Dex Score]]),NA())</f>
        <v>1</v>
      </c>
    </row>
    <row r="446" spans="1:9" x14ac:dyDescent="0.3">
      <c r="A446" s="3" t="s">
        <v>1893</v>
      </c>
      <c r="B446" s="1" t="s">
        <v>1320</v>
      </c>
      <c r="C446" s="1">
        <v>18</v>
      </c>
      <c r="D446" s="1" t="s">
        <v>1894</v>
      </c>
      <c r="E446" s="2">
        <v>11</v>
      </c>
      <c r="F446" s="1">
        <f>IF(Creatures[[#This Row],[CR]]="","",VLOOKUP(Creatures[[#This Row],[CR]],CREXP[#All],2,FALSE))</f>
        <v>7200</v>
      </c>
      <c r="G446" s="1" t="s">
        <v>111</v>
      </c>
      <c r="H446" s="1">
        <v>17</v>
      </c>
      <c r="I446" s="1">
        <f>IFERROR(DexModifier(Creatures[[#This Row],[Dex Score]]),NA())</f>
        <v>3</v>
      </c>
    </row>
    <row r="447" spans="1:9" x14ac:dyDescent="0.3">
      <c r="A447" s="3" t="s">
        <v>1895</v>
      </c>
      <c r="B447" s="1" t="s">
        <v>1343</v>
      </c>
      <c r="C447" s="1">
        <v>16</v>
      </c>
      <c r="D447" s="1" t="s">
        <v>1185</v>
      </c>
      <c r="E447" s="2">
        <v>8</v>
      </c>
      <c r="F447" s="1">
        <f>IF(Creatures[[#This Row],[CR]]="","",VLOOKUP(Creatures[[#This Row],[CR]],CREXP[#All],2,FALSE))</f>
        <v>3900</v>
      </c>
      <c r="G447" s="1" t="s">
        <v>113</v>
      </c>
      <c r="H447" s="1">
        <v>16</v>
      </c>
      <c r="I447" s="1">
        <f>IFERROR(DexModifier(Creatures[[#This Row],[Dex Score]]),NA())</f>
        <v>3</v>
      </c>
    </row>
    <row r="448" spans="1:9" x14ac:dyDescent="0.3">
      <c r="A448" s="3" t="s">
        <v>1896</v>
      </c>
      <c r="B448" s="1" t="s">
        <v>1379</v>
      </c>
      <c r="C448" s="1">
        <v>13</v>
      </c>
      <c r="D448" s="1">
        <v>9</v>
      </c>
      <c r="E448" s="2" t="s">
        <v>24</v>
      </c>
      <c r="F448" s="1">
        <f>IF(Creatures[[#This Row],[CR]]="","",VLOOKUP(Creatures[[#This Row],[CR]],CREXP[#All],2,FALSE))</f>
        <v>25</v>
      </c>
      <c r="G448" s="1" t="s">
        <v>121</v>
      </c>
      <c r="H448" s="1">
        <v>15</v>
      </c>
      <c r="I448" s="1">
        <f>IFERROR(DexModifier(Creatures[[#This Row],[Dex Score]]),NA())</f>
        <v>2</v>
      </c>
    </row>
    <row r="449" spans="1:9" x14ac:dyDescent="0.3">
      <c r="A449" s="3" t="s">
        <v>1897</v>
      </c>
      <c r="B449" s="1" t="s">
        <v>1379</v>
      </c>
      <c r="C449" s="1">
        <v>15</v>
      </c>
      <c r="D449" s="1">
        <v>45</v>
      </c>
      <c r="E449" s="2">
        <v>2</v>
      </c>
      <c r="F449" s="1">
        <f>IF(Creatures[[#This Row],[CR]]="","",VLOOKUP(Creatures[[#This Row],[CR]],CREXP[#All],2,FALSE))</f>
        <v>450</v>
      </c>
      <c r="G449" s="1" t="s">
        <v>121</v>
      </c>
      <c r="H449" s="1">
        <v>16</v>
      </c>
      <c r="I449" s="1">
        <f>IFERROR(DexModifier(Creatures[[#This Row],[Dex Score]]),NA())</f>
        <v>3</v>
      </c>
    </row>
    <row r="450" spans="1:9" x14ac:dyDescent="0.3">
      <c r="A450" s="3" t="s">
        <v>1898</v>
      </c>
      <c r="B450" s="1" t="s">
        <v>1257</v>
      </c>
      <c r="C450" s="1">
        <v>17</v>
      </c>
      <c r="D450" s="1">
        <v>76</v>
      </c>
      <c r="E450" s="2">
        <v>5</v>
      </c>
      <c r="F450" s="1">
        <f>IF(Creatures[[#This Row],[CR]]="","",VLOOKUP(Creatures[[#This Row],[CR]],CREXP[#All],2,FALSE))</f>
        <v>1800</v>
      </c>
      <c r="G450" s="1" t="s">
        <v>125</v>
      </c>
      <c r="H450" s="1">
        <v>8</v>
      </c>
      <c r="I450" s="1">
        <f>IFERROR(DexModifier(Creatures[[#This Row],[Dex Score]]),NA())</f>
        <v>-1</v>
      </c>
    </row>
    <row r="451" spans="1:9" x14ac:dyDescent="0.3">
      <c r="A451" s="3" t="s">
        <v>1899</v>
      </c>
      <c r="B451" s="1" t="s">
        <v>1203</v>
      </c>
      <c r="C451" s="1">
        <v>12</v>
      </c>
      <c r="D451" s="1" t="s">
        <v>1772</v>
      </c>
      <c r="E451" s="2">
        <v>2</v>
      </c>
      <c r="F451" s="1">
        <f>IF(Creatures[[#This Row],[CR]]="","",VLOOKUP(Creatures[[#This Row],[CR]],CREXP[#All],2,FALSE))</f>
        <v>450</v>
      </c>
      <c r="G451" s="1" t="s">
        <v>111</v>
      </c>
      <c r="H451" s="1">
        <v>13</v>
      </c>
      <c r="I451" s="1">
        <f>IFERROR(DexModifier(Creatures[[#This Row],[Dex Score]]),NA())</f>
        <v>1</v>
      </c>
    </row>
    <row r="452" spans="1:9" x14ac:dyDescent="0.3">
      <c r="A452" s="3" t="s">
        <v>1900</v>
      </c>
      <c r="B452" s="1" t="s">
        <v>1379</v>
      </c>
      <c r="C452" s="1">
        <v>14</v>
      </c>
      <c r="D452" s="1">
        <v>33</v>
      </c>
      <c r="E452" s="2">
        <v>2</v>
      </c>
      <c r="F452" s="1">
        <f>IF(Creatures[[#This Row],[CR]]="","",VLOOKUP(Creatures[[#This Row],[CR]],CREXP[#All],2,FALSE))</f>
        <v>450</v>
      </c>
      <c r="G452" s="1" t="s">
        <v>121</v>
      </c>
      <c r="H452" s="1">
        <v>16</v>
      </c>
      <c r="I452" s="1">
        <f>IFERROR(DexModifier(Creatures[[#This Row],[Dex Score]]),NA())</f>
        <v>3</v>
      </c>
    </row>
    <row r="453" spans="1:9" x14ac:dyDescent="0.3">
      <c r="A453" s="3" t="s">
        <v>1901</v>
      </c>
      <c r="B453" s="1" t="s">
        <v>1320</v>
      </c>
      <c r="C453" s="1">
        <v>21</v>
      </c>
      <c r="D453" s="1" t="s">
        <v>1902</v>
      </c>
      <c r="E453" s="2">
        <v>21</v>
      </c>
      <c r="F453" s="1">
        <f>IF(Creatures[[#This Row],[CR]]="","",VLOOKUP(Creatures[[#This Row],[CR]],CREXP[#All],2,FALSE))</f>
        <v>33000</v>
      </c>
      <c r="G453" s="1" t="s">
        <v>113</v>
      </c>
      <c r="H453" s="1">
        <v>15</v>
      </c>
      <c r="I453" s="1">
        <f>IFERROR(DexModifier(Creatures[[#This Row],[Dex Score]]),NA())</f>
        <v>2</v>
      </c>
    </row>
    <row r="454" spans="1:9" x14ac:dyDescent="0.3">
      <c r="A454" s="3" t="s">
        <v>1903</v>
      </c>
      <c r="B454" s="1" t="s">
        <v>1904</v>
      </c>
      <c r="C454" s="1">
        <v>18</v>
      </c>
      <c r="D454" s="1" t="s">
        <v>1356</v>
      </c>
      <c r="E454" s="2">
        <v>2</v>
      </c>
      <c r="F454" s="1">
        <f>IF(Creatures[[#This Row],[CR]]="","",VLOOKUP(Creatures[[#This Row],[CR]],CREXP[#All],2,FALSE))</f>
        <v>450</v>
      </c>
      <c r="G454" s="1" t="s">
        <v>99</v>
      </c>
      <c r="H454" s="1">
        <v>11</v>
      </c>
      <c r="I454" s="1">
        <f>IFERROR(DexModifier(Creatures[[#This Row],[Dex Score]]),NA())</f>
        <v>0</v>
      </c>
    </row>
    <row r="455" spans="1:9" x14ac:dyDescent="0.3">
      <c r="A455" s="3" t="s">
        <v>1905</v>
      </c>
      <c r="B455" s="1" t="s">
        <v>1904</v>
      </c>
      <c r="C455" s="1">
        <v>13</v>
      </c>
      <c r="D455" s="1" t="s">
        <v>1169</v>
      </c>
      <c r="E455" s="2">
        <v>2</v>
      </c>
      <c r="F455" s="1">
        <f>IF(Creatures[[#This Row],[CR]]="","",VLOOKUP(Creatures[[#This Row],[CR]],CREXP[#All],2,FALSE))</f>
        <v>450</v>
      </c>
      <c r="G455" s="1" t="s">
        <v>99</v>
      </c>
      <c r="H455" s="1">
        <v>16</v>
      </c>
      <c r="I455" s="1">
        <f>IFERROR(DexModifier(Creatures[[#This Row],[Dex Score]]),NA())</f>
        <v>3</v>
      </c>
    </row>
    <row r="456" spans="1:9" x14ac:dyDescent="0.3">
      <c r="A456" s="3" t="s">
        <v>1906</v>
      </c>
      <c r="B456" s="1" t="s">
        <v>1904</v>
      </c>
      <c r="C456" s="1">
        <v>14</v>
      </c>
      <c r="D456" s="1" t="s">
        <v>1549</v>
      </c>
      <c r="E456" s="2">
        <v>1</v>
      </c>
      <c r="F456" s="1">
        <f>IF(Creatures[[#This Row],[CR]]="","",VLOOKUP(Creatures[[#This Row],[CR]],CREXP[#All],2,FALSE))</f>
        <v>200</v>
      </c>
      <c r="G456" s="1" t="s">
        <v>99</v>
      </c>
      <c r="H456" s="1">
        <v>19</v>
      </c>
      <c r="I456" s="1">
        <f>IFERROR(DexModifier(Creatures[[#This Row],[Dex Score]]),NA())</f>
        <v>4</v>
      </c>
    </row>
    <row r="457" spans="1:9" x14ac:dyDescent="0.3">
      <c r="A457" s="3" t="s">
        <v>1907</v>
      </c>
      <c r="B457" s="1" t="s">
        <v>1904</v>
      </c>
      <c r="C457" s="1">
        <v>12</v>
      </c>
      <c r="D457" s="1" t="s">
        <v>1169</v>
      </c>
      <c r="E457" s="2">
        <v>1</v>
      </c>
      <c r="F457" s="1">
        <f>IF(Creatures[[#This Row],[CR]]="","",VLOOKUP(Creatures[[#This Row],[CR]],CREXP[#All],2,FALSE))</f>
        <v>200</v>
      </c>
      <c r="G457" s="1" t="s">
        <v>99</v>
      </c>
      <c r="H457" s="1">
        <v>14</v>
      </c>
      <c r="I457" s="1">
        <f>IFERROR(DexModifier(Creatures[[#This Row],[Dex Score]]),NA())</f>
        <v>2</v>
      </c>
    </row>
    <row r="458" spans="1:9" x14ac:dyDescent="0.3">
      <c r="A458" s="3" t="s">
        <v>1908</v>
      </c>
      <c r="B458" s="1" t="s">
        <v>1904</v>
      </c>
      <c r="C458" s="1">
        <v>13</v>
      </c>
      <c r="D458" s="1" t="s">
        <v>1385</v>
      </c>
      <c r="E458" s="4" t="s">
        <v>26</v>
      </c>
      <c r="F458" s="1">
        <f>IF(Creatures[[#This Row],[CR]]="","",VLOOKUP(Creatures[[#This Row],[CR]],CREXP[#All],2,FALSE))</f>
        <v>100</v>
      </c>
      <c r="G458" s="1" t="s">
        <v>99</v>
      </c>
      <c r="H458" s="1">
        <v>17</v>
      </c>
      <c r="I458" s="1">
        <f>IFERROR(DexModifier(Creatures[[#This Row],[Dex Score]]),NA())</f>
        <v>3</v>
      </c>
    </row>
    <row r="459" spans="1:9" x14ac:dyDescent="0.3">
      <c r="A459" s="3" t="s">
        <v>1909</v>
      </c>
      <c r="B459" s="1" t="s">
        <v>1137</v>
      </c>
      <c r="C459" s="1">
        <v>15</v>
      </c>
      <c r="D459" s="1" t="s">
        <v>1156</v>
      </c>
      <c r="E459" s="2">
        <v>8</v>
      </c>
      <c r="F459" s="1">
        <f>IF(Creatures[[#This Row],[CR]]="","",VLOOKUP(Creatures[[#This Row],[CR]],CREXP[#All],2,FALSE))</f>
        <v>3900</v>
      </c>
      <c r="G459" s="1" t="s">
        <v>111</v>
      </c>
      <c r="H459" s="1">
        <v>12</v>
      </c>
      <c r="I459" s="1">
        <f>IFERROR(DexModifier(Creatures[[#This Row],[Dex Score]]),NA())</f>
        <v>1</v>
      </c>
    </row>
    <row r="460" spans="1:9" x14ac:dyDescent="0.3">
      <c r="A460" s="3" t="s">
        <v>1910</v>
      </c>
      <c r="B460" s="1" t="s">
        <v>1448</v>
      </c>
      <c r="C460" s="1">
        <v>9</v>
      </c>
      <c r="D460" s="1" t="s">
        <v>1686</v>
      </c>
      <c r="E460" s="2">
        <v>9</v>
      </c>
      <c r="F460" s="1">
        <f>IF(Creatures[[#This Row],[CR]]="","",VLOOKUP(Creatures[[#This Row],[CR]],CREXP[#All],2,FALSE))</f>
        <v>5000</v>
      </c>
      <c r="G460" s="1" t="s">
        <v>113</v>
      </c>
      <c r="H460" s="1">
        <v>21</v>
      </c>
      <c r="I460" s="1">
        <f>IFERROR(DexModifier(Creatures[[#This Row],[Dex Score]]),NA())</f>
        <v>5</v>
      </c>
    </row>
    <row r="461" spans="1:9" x14ac:dyDescent="0.3">
      <c r="A461" s="3" t="s">
        <v>1911</v>
      </c>
      <c r="B461" s="1" t="s">
        <v>1263</v>
      </c>
      <c r="C461" s="1">
        <v>11</v>
      </c>
      <c r="D461" s="1" t="s">
        <v>1912</v>
      </c>
      <c r="E461" s="2">
        <v>0</v>
      </c>
      <c r="F461" s="1">
        <f>IF(Creatures[[#This Row],[CR]]="","",VLOOKUP(Creatures[[#This Row],[CR]],CREXP[#All],2,FALSE))</f>
        <v>10</v>
      </c>
      <c r="G461" s="1" t="s">
        <v>111</v>
      </c>
      <c r="H461" s="1">
        <v>13</v>
      </c>
      <c r="I461" s="1">
        <f>IFERROR(DexModifier(Creatures[[#This Row],[Dex Score]]),NA())</f>
        <v>1</v>
      </c>
    </row>
    <row r="462" spans="1:9" x14ac:dyDescent="0.3">
      <c r="A462" s="3" t="s">
        <v>1913</v>
      </c>
      <c r="B462" s="1" t="s">
        <v>1320</v>
      </c>
      <c r="C462" s="1">
        <v>18</v>
      </c>
      <c r="D462" s="1" t="s">
        <v>1914</v>
      </c>
      <c r="E462" s="2">
        <v>14</v>
      </c>
      <c r="F462" s="1">
        <f>IF(Creatures[[#This Row],[CR]]="","",VLOOKUP(Creatures[[#This Row],[CR]],CREXP[#All],2,FALSE))</f>
        <v>11500</v>
      </c>
      <c r="G462" s="1" t="s">
        <v>111</v>
      </c>
      <c r="H462" s="1">
        <v>14</v>
      </c>
      <c r="I462" s="1">
        <f>IFERROR(DexModifier(Creatures[[#This Row],[Dex Score]]),NA())</f>
        <v>2</v>
      </c>
    </row>
    <row r="463" spans="1:9" x14ac:dyDescent="0.3">
      <c r="A463" s="3" t="s">
        <v>1915</v>
      </c>
      <c r="B463" s="1" t="s">
        <v>1625</v>
      </c>
      <c r="C463" s="1">
        <v>11</v>
      </c>
      <c r="D463" s="1" t="s">
        <v>1831</v>
      </c>
      <c r="E463" s="4" t="s">
        <v>26</v>
      </c>
      <c r="F463" s="1">
        <f>IF(Creatures[[#This Row],[CR]]="","",VLOOKUP(Creatures[[#This Row],[CR]],CREXP[#All],2,FALSE))</f>
        <v>100</v>
      </c>
      <c r="G463" s="1" t="s">
        <v>111</v>
      </c>
      <c r="H463" s="1">
        <v>13</v>
      </c>
      <c r="I463" s="1">
        <f>IFERROR(DexModifier(Creatures[[#This Row],[Dex Score]]),NA())</f>
        <v>1</v>
      </c>
    </row>
    <row r="464" spans="1:9" x14ac:dyDescent="0.3">
      <c r="A464" s="3" t="s">
        <v>1916</v>
      </c>
      <c r="B464" s="1" t="s">
        <v>1168</v>
      </c>
      <c r="C464" s="1">
        <v>12</v>
      </c>
      <c r="D464" s="1">
        <v>32</v>
      </c>
      <c r="E464" s="2">
        <v>1</v>
      </c>
      <c r="F464" s="1">
        <f>IF(Creatures[[#This Row],[CR]]="","",VLOOKUP(Creatures[[#This Row],[CR]],CREXP[#All],2,FALSE))</f>
        <v>200</v>
      </c>
      <c r="G464" s="1" t="s">
        <v>130</v>
      </c>
      <c r="H464" s="1">
        <v>10</v>
      </c>
      <c r="I464" s="1">
        <f>IFERROR(DexModifier(Creatures[[#This Row],[Dex Score]]),NA())</f>
        <v>0</v>
      </c>
    </row>
    <row r="465" spans="1:9" x14ac:dyDescent="0.3">
      <c r="A465" s="3" t="s">
        <v>1917</v>
      </c>
      <c r="B465" s="1" t="s">
        <v>1721</v>
      </c>
      <c r="C465" s="1">
        <v>17</v>
      </c>
      <c r="D465" s="1">
        <v>325</v>
      </c>
      <c r="E465" s="2">
        <v>19</v>
      </c>
      <c r="F465" s="1">
        <f>IF(Creatures[[#This Row],[CR]]="","",VLOOKUP(Creatures[[#This Row],[CR]],CREXP[#All],2,FALSE))</f>
        <v>22000</v>
      </c>
      <c r="G465" s="1" t="s">
        <v>121</v>
      </c>
      <c r="H465" s="1">
        <v>24</v>
      </c>
      <c r="I465" s="1">
        <f>IFERROR(DexModifier(Creatures[[#This Row],[Dex Score]]),NA())</f>
        <v>7</v>
      </c>
    </row>
    <row r="466" spans="1:9" x14ac:dyDescent="0.3">
      <c r="A466" s="3" t="s">
        <v>1918</v>
      </c>
      <c r="B466" s="1" t="s">
        <v>1919</v>
      </c>
      <c r="C466" s="1">
        <v>13</v>
      </c>
      <c r="D466" s="1" t="s">
        <v>1920</v>
      </c>
      <c r="E466" s="2">
        <v>1</v>
      </c>
      <c r="F466" s="1">
        <f>IF(Creatures[[#This Row],[CR]]="","",VLOOKUP(Creatures[[#This Row],[CR]],CREXP[#All],2,FALSE))</f>
        <v>200</v>
      </c>
      <c r="G466" s="1" t="s">
        <v>111</v>
      </c>
      <c r="H466" s="1">
        <v>17</v>
      </c>
      <c r="I466" s="1">
        <f>IFERROR(DexModifier(Creatures[[#This Row],[Dex Score]]),NA())</f>
        <v>3</v>
      </c>
    </row>
    <row r="467" spans="1:9" x14ac:dyDescent="0.3">
      <c r="A467" s="3" t="s">
        <v>1921</v>
      </c>
      <c r="B467" s="1" t="s">
        <v>1193</v>
      </c>
      <c r="C467" s="1">
        <v>11</v>
      </c>
      <c r="D467" s="1" t="s">
        <v>1132</v>
      </c>
      <c r="E467" s="2">
        <v>1</v>
      </c>
      <c r="F467" s="1">
        <f>IF(Creatures[[#This Row],[CR]]="","",VLOOKUP(Creatures[[#This Row],[CR]],CREXP[#All],2,FALSE))</f>
        <v>200</v>
      </c>
      <c r="G467" s="1" t="s">
        <v>99</v>
      </c>
      <c r="H467" s="1">
        <v>13</v>
      </c>
      <c r="I467" s="1">
        <f>IFERROR(DexModifier(Creatures[[#This Row],[Dex Score]]),NA())</f>
        <v>1</v>
      </c>
    </row>
    <row r="468" spans="1:9" x14ac:dyDescent="0.3">
      <c r="A468" s="3" t="s">
        <v>1922</v>
      </c>
      <c r="B468" s="1" t="s">
        <v>1733</v>
      </c>
      <c r="C468" s="1">
        <v>12</v>
      </c>
      <c r="D468" s="1" t="s">
        <v>1923</v>
      </c>
      <c r="E468" s="2">
        <v>2</v>
      </c>
      <c r="F468" s="1">
        <f>IF(Creatures[[#This Row],[CR]]="","",VLOOKUP(Creatures[[#This Row],[CR]],CREXP[#All],2,FALSE))</f>
        <v>450</v>
      </c>
      <c r="G468" s="1" t="s">
        <v>111</v>
      </c>
      <c r="H468" s="1">
        <v>14</v>
      </c>
      <c r="I468" s="1">
        <f>IFERROR(DexModifier(Creatures[[#This Row],[Dex Score]]),NA())</f>
        <v>2</v>
      </c>
    </row>
    <row r="469" spans="1:9" x14ac:dyDescent="0.3">
      <c r="A469" s="3" t="s">
        <v>1924</v>
      </c>
      <c r="B469" s="1" t="s">
        <v>1187</v>
      </c>
      <c r="C469" s="1">
        <v>14</v>
      </c>
      <c r="D469" s="1" t="s">
        <v>1267</v>
      </c>
      <c r="E469" s="2">
        <v>6</v>
      </c>
      <c r="F469" s="1">
        <f>IF(Creatures[[#This Row],[CR]]="","",VLOOKUP(Creatures[[#This Row],[CR]],CREXP[#All],2,FALSE))</f>
        <v>2300</v>
      </c>
      <c r="G469" s="1" t="s">
        <v>111</v>
      </c>
      <c r="H469" s="1">
        <v>19</v>
      </c>
      <c r="I469" s="1">
        <f>IFERROR(DexModifier(Creatures[[#This Row],[Dex Score]]),NA())</f>
        <v>4</v>
      </c>
    </row>
    <row r="470" spans="1:9" x14ac:dyDescent="0.3">
      <c r="A470" s="3" t="s">
        <v>1925</v>
      </c>
      <c r="B470" s="1" t="s">
        <v>1250</v>
      </c>
      <c r="C470" s="1">
        <v>13</v>
      </c>
      <c r="D470" s="1" t="s">
        <v>1387</v>
      </c>
      <c r="E470" s="2">
        <v>4</v>
      </c>
      <c r="F470" s="1">
        <f>IF(Creatures[[#This Row],[CR]]="","",VLOOKUP(Creatures[[#This Row],[CR]],CREXP[#All],2,FALSE))</f>
        <v>1100</v>
      </c>
      <c r="G470" s="1" t="s">
        <v>113</v>
      </c>
      <c r="H470" s="1">
        <v>16</v>
      </c>
      <c r="I470" s="1">
        <f>IFERROR(DexModifier(Creatures[[#This Row],[Dex Score]]),NA())</f>
        <v>3</v>
      </c>
    </row>
    <row r="471" spans="1:9" x14ac:dyDescent="0.3">
      <c r="A471" s="3" t="s">
        <v>1926</v>
      </c>
      <c r="B471" s="1" t="s">
        <v>1253</v>
      </c>
      <c r="C471" s="1">
        <v>20</v>
      </c>
      <c r="D471" s="1" t="s">
        <v>1638</v>
      </c>
      <c r="E471" s="2">
        <v>16</v>
      </c>
      <c r="F471" s="1">
        <f>IF(Creatures[[#This Row],[CR]]="","",VLOOKUP(Creatures[[#This Row],[CR]],CREXP[#All],2,FALSE))</f>
        <v>15000</v>
      </c>
      <c r="G471" s="1" t="s">
        <v>111</v>
      </c>
      <c r="H471" s="1">
        <v>9</v>
      </c>
      <c r="I471" s="1">
        <f>IFERROR(DexModifier(Creatures[[#This Row],[Dex Score]]),NA())</f>
        <v>-1</v>
      </c>
    </row>
    <row r="472" spans="1:9" x14ac:dyDescent="0.3">
      <c r="A472" s="3" t="s">
        <v>1927</v>
      </c>
      <c r="B472" s="1" t="s">
        <v>1928</v>
      </c>
      <c r="C472" s="1">
        <v>17</v>
      </c>
      <c r="D472" s="1" t="s">
        <v>1929</v>
      </c>
      <c r="E472" s="2">
        <v>21</v>
      </c>
      <c r="F472" s="1">
        <f>IF(Creatures[[#This Row],[CR]]="","",VLOOKUP(Creatures[[#This Row],[CR]],CREXP[#All],2,FALSE))</f>
        <v>33000</v>
      </c>
      <c r="G472" s="1" t="s">
        <v>99</v>
      </c>
      <c r="H472" s="1">
        <v>14</v>
      </c>
      <c r="I472" s="1">
        <f>IFERROR(DexModifier(Creatures[[#This Row],[Dex Score]]),NA())</f>
        <v>2</v>
      </c>
    </row>
    <row r="473" spans="1:9" x14ac:dyDescent="0.3">
      <c r="A473" s="3" t="s">
        <v>1930</v>
      </c>
      <c r="B473" s="1" t="s">
        <v>1473</v>
      </c>
      <c r="C473" s="1">
        <v>15</v>
      </c>
      <c r="D473" s="1">
        <v>18</v>
      </c>
      <c r="E473" s="2" t="s">
        <v>25</v>
      </c>
      <c r="F473" s="1">
        <f>IF(Creatures[[#This Row],[CR]]="","",VLOOKUP(Creatures[[#This Row],[CR]],CREXP[#All],2,FALSE))</f>
        <v>50</v>
      </c>
      <c r="G473" s="1" t="s">
        <v>117</v>
      </c>
      <c r="H473" s="1">
        <v>16</v>
      </c>
      <c r="I473" s="1">
        <f>IFERROR(DexModifier(Creatures[[#This Row],[Dex Score]]),NA())</f>
        <v>3</v>
      </c>
    </row>
    <row r="474" spans="1:9" x14ac:dyDescent="0.3">
      <c r="A474" s="3" t="s">
        <v>1931</v>
      </c>
      <c r="B474" s="1" t="s">
        <v>1347</v>
      </c>
      <c r="C474" s="1">
        <v>16</v>
      </c>
      <c r="D474" s="1">
        <v>44</v>
      </c>
      <c r="E474" s="2">
        <v>2</v>
      </c>
      <c r="F474" s="1">
        <f>IF(Creatures[[#This Row],[CR]]="","",VLOOKUP(Creatures[[#This Row],[CR]],CREXP[#All],2,FALSE))</f>
        <v>450</v>
      </c>
      <c r="G474" s="1" t="s">
        <v>117</v>
      </c>
      <c r="H474" s="1">
        <v>16</v>
      </c>
      <c r="I474" s="1">
        <f>IFERROR(DexModifier(Creatures[[#This Row],[Dex Score]]),NA())</f>
        <v>3</v>
      </c>
    </row>
    <row r="475" spans="1:9" x14ac:dyDescent="0.3">
      <c r="A475" s="3" t="s">
        <v>1932</v>
      </c>
      <c r="B475" s="1" t="s">
        <v>430</v>
      </c>
      <c r="C475" s="1">
        <v>12</v>
      </c>
      <c r="D475" s="1" t="s">
        <v>1316</v>
      </c>
      <c r="E475" s="2">
        <v>0</v>
      </c>
      <c r="F475" s="1">
        <f>IF(Creatures[[#This Row],[CR]]="","",VLOOKUP(Creatures[[#This Row],[CR]],CREXP[#All],2,FALSE))</f>
        <v>10</v>
      </c>
      <c r="G475" s="1" t="s">
        <v>111</v>
      </c>
      <c r="H475" s="1">
        <v>15</v>
      </c>
      <c r="I475" s="1">
        <f>IFERROR(DexModifier(Creatures[[#This Row],[Dex Score]]),NA())</f>
        <v>2</v>
      </c>
    </row>
    <row r="476" spans="1:9" x14ac:dyDescent="0.3">
      <c r="A476" s="3" t="s">
        <v>1933</v>
      </c>
      <c r="B476" s="1" t="s">
        <v>1131</v>
      </c>
      <c r="C476" s="1">
        <v>12</v>
      </c>
      <c r="D476" s="1" t="s">
        <v>1141</v>
      </c>
      <c r="E476" s="4" t="s">
        <v>26</v>
      </c>
      <c r="F476" s="1">
        <f>IF(Creatures[[#This Row],[CR]]="","",VLOOKUP(Creatures[[#This Row],[CR]],CREXP[#All],2,FALSE))</f>
        <v>100</v>
      </c>
      <c r="G476" s="1" t="s">
        <v>111</v>
      </c>
      <c r="H476" s="1">
        <v>15</v>
      </c>
      <c r="I476" s="1">
        <f>IFERROR(DexModifier(Creatures[[#This Row],[Dex Score]]),NA())</f>
        <v>2</v>
      </c>
    </row>
    <row r="477" spans="1:9" x14ac:dyDescent="0.3">
      <c r="A477" s="3" t="s">
        <v>1934</v>
      </c>
      <c r="B477" s="1" t="s">
        <v>1203</v>
      </c>
      <c r="C477" s="1">
        <v>14</v>
      </c>
      <c r="D477" s="1">
        <v>16</v>
      </c>
      <c r="E477" s="2" t="s">
        <v>26</v>
      </c>
      <c r="F477" s="1">
        <f>IF(Creatures[[#This Row],[CR]]="","",VLOOKUP(Creatures[[#This Row],[CR]],CREXP[#All],2,FALSE))</f>
        <v>100</v>
      </c>
      <c r="G477" s="1" t="s">
        <v>132</v>
      </c>
      <c r="H477" s="1">
        <v>14</v>
      </c>
      <c r="I477" s="1">
        <f>IFERROR(DexModifier(Creatures[[#This Row],[Dex Score]]),NA())</f>
        <v>2</v>
      </c>
    </row>
    <row r="478" spans="1:9" x14ac:dyDescent="0.3">
      <c r="A478" s="3" t="s">
        <v>1935</v>
      </c>
      <c r="B478" s="1" t="s">
        <v>1193</v>
      </c>
      <c r="C478" s="1">
        <v>17</v>
      </c>
      <c r="D478" s="1" t="s">
        <v>1804</v>
      </c>
      <c r="E478" s="2">
        <v>22</v>
      </c>
      <c r="F478" s="1">
        <f>IF(Creatures[[#This Row],[CR]]="","",VLOOKUP(Creatures[[#This Row],[CR]],CREXP[#All],2,FALSE))</f>
        <v>41000</v>
      </c>
      <c r="G478" s="1" t="s">
        <v>99</v>
      </c>
      <c r="H478" s="1">
        <v>16</v>
      </c>
      <c r="I478" s="1">
        <f>IFERROR(DexModifier(Creatures[[#This Row],[Dex Score]]),NA())</f>
        <v>3</v>
      </c>
    </row>
    <row r="479" spans="1:9" x14ac:dyDescent="0.3">
      <c r="A479" s="3" t="s">
        <v>1936</v>
      </c>
      <c r="B479" s="1" t="s">
        <v>1338</v>
      </c>
      <c r="C479" s="1">
        <v>18</v>
      </c>
      <c r="D479" s="1" t="s">
        <v>1937</v>
      </c>
      <c r="E479" s="2">
        <v>23</v>
      </c>
      <c r="F479" s="1">
        <f>IF(Creatures[[#This Row],[CR]]="","",VLOOKUP(Creatures[[#This Row],[CR]],CREXP[#All],2,FALSE))</f>
        <v>50000</v>
      </c>
      <c r="G479" s="1" t="s">
        <v>113</v>
      </c>
      <c r="H479" s="1">
        <v>10</v>
      </c>
      <c r="I479" s="1">
        <f>IFERROR(DexModifier(Creatures[[#This Row],[Dex Score]]),NA())</f>
        <v>0</v>
      </c>
    </row>
    <row r="480" spans="1:9" x14ac:dyDescent="0.3">
      <c r="A480" s="3" t="s">
        <v>1938</v>
      </c>
      <c r="B480" s="1" t="s">
        <v>1247</v>
      </c>
      <c r="C480" s="1">
        <v>15</v>
      </c>
      <c r="D480" s="1">
        <v>85</v>
      </c>
      <c r="E480" s="2">
        <v>3</v>
      </c>
      <c r="F480" s="1">
        <f>IF(Creatures[[#This Row],[CR]]="","",VLOOKUP(Creatures[[#This Row],[CR]],CREXP[#All],2,FALSE))</f>
        <v>700</v>
      </c>
      <c r="G480" s="1" t="s">
        <v>128</v>
      </c>
      <c r="H480" s="1">
        <v>12</v>
      </c>
      <c r="I480" s="1">
        <f>IFERROR(DexModifier(Creatures[[#This Row],[Dex Score]]),NA())</f>
        <v>1</v>
      </c>
    </row>
    <row r="481" spans="1:9" x14ac:dyDescent="0.3">
      <c r="A481" s="3" t="s">
        <v>1939</v>
      </c>
      <c r="B481" s="1" t="s">
        <v>1247</v>
      </c>
      <c r="C481" s="1">
        <v>13</v>
      </c>
      <c r="D481" s="1">
        <v>67</v>
      </c>
      <c r="E481" s="2">
        <v>4</v>
      </c>
      <c r="F481" s="1">
        <f>IF(Creatures[[#This Row],[CR]]="","",VLOOKUP(Creatures[[#This Row],[CR]],CREXP[#All],2,FALSE))</f>
        <v>1100</v>
      </c>
      <c r="G481" s="1" t="s">
        <v>132</v>
      </c>
      <c r="H481" s="1">
        <v>16</v>
      </c>
      <c r="I481" s="1">
        <f>IFERROR(DexModifier(Creatures[[#This Row],[Dex Score]]),NA())</f>
        <v>3</v>
      </c>
    </row>
    <row r="482" spans="1:9" x14ac:dyDescent="0.3">
      <c r="A482" s="3" t="s">
        <v>1940</v>
      </c>
      <c r="B482" s="1" t="s">
        <v>1941</v>
      </c>
      <c r="C482" s="1">
        <v>14</v>
      </c>
      <c r="D482" s="1">
        <v>67</v>
      </c>
      <c r="E482" s="2">
        <v>4</v>
      </c>
      <c r="F482" s="1">
        <f>IF(Creatures[[#This Row],[CR]]="","",VLOOKUP(Creatures[[#This Row],[CR]],CREXP[#All],2,FALSE))</f>
        <v>1100</v>
      </c>
      <c r="G482" s="1" t="s">
        <v>128</v>
      </c>
      <c r="H482" s="1">
        <v>14</v>
      </c>
      <c r="I482" s="1">
        <f>IFERROR(DexModifier(Creatures[[#This Row],[Dex Score]]),NA())</f>
        <v>2</v>
      </c>
    </row>
    <row r="483" spans="1:9" x14ac:dyDescent="0.3">
      <c r="A483" s="3" t="s">
        <v>345</v>
      </c>
      <c r="B483" s="1" t="s">
        <v>1131</v>
      </c>
      <c r="C483" s="1">
        <v>13</v>
      </c>
      <c r="D483" s="1" t="s">
        <v>1132</v>
      </c>
      <c r="E483" s="4" t="s">
        <v>25</v>
      </c>
      <c r="F483" s="1">
        <f>IF(Creatures[[#This Row],[CR]]="","",VLOOKUP(Creatures[[#This Row],[CR]],CREXP[#All],2,FALSE))</f>
        <v>50</v>
      </c>
      <c r="G483" s="1" t="s">
        <v>111</v>
      </c>
      <c r="H483" s="1">
        <v>16</v>
      </c>
      <c r="I483" s="1">
        <f>IFERROR(DexModifier(Creatures[[#This Row],[Dex Score]]),NA())</f>
        <v>3</v>
      </c>
    </row>
    <row r="484" spans="1:9" x14ac:dyDescent="0.3">
      <c r="A484" s="3" t="s">
        <v>1942</v>
      </c>
      <c r="B484" s="1" t="s">
        <v>1257</v>
      </c>
      <c r="C484" s="1">
        <v>12</v>
      </c>
      <c r="D484" s="1" t="s">
        <v>1943</v>
      </c>
      <c r="E484" s="2">
        <v>3</v>
      </c>
      <c r="F484" s="1">
        <f>IF(Creatures[[#This Row],[CR]]="","",VLOOKUP(Creatures[[#This Row],[CR]],CREXP[#All],2,FALSE))</f>
        <v>700</v>
      </c>
      <c r="G484" s="1" t="s">
        <v>111</v>
      </c>
      <c r="H484" s="1">
        <v>10</v>
      </c>
      <c r="I484" s="1">
        <f>IFERROR(DexModifier(Creatures[[#This Row],[Dex Score]]),NA())</f>
        <v>0</v>
      </c>
    </row>
    <row r="485" spans="1:9" x14ac:dyDescent="0.3">
      <c r="A485" s="3" t="s">
        <v>1944</v>
      </c>
      <c r="B485" s="1" t="s">
        <v>1651</v>
      </c>
      <c r="C485" s="1">
        <v>20</v>
      </c>
      <c r="D485" s="1" t="s">
        <v>1945</v>
      </c>
      <c r="E485" s="2">
        <v>12</v>
      </c>
      <c r="F485" s="1">
        <f>IF(Creatures[[#This Row],[CR]]="","",VLOOKUP(Creatures[[#This Row],[CR]],CREXP[#All],2,FALSE))</f>
        <v>8400</v>
      </c>
      <c r="G485" s="1" t="s">
        <v>134</v>
      </c>
      <c r="H485" s="1">
        <v>16</v>
      </c>
      <c r="I485" s="1">
        <f>IFERROR(DexModifier(Creatures[[#This Row],[Dex Score]]),NA())</f>
        <v>3</v>
      </c>
    </row>
    <row r="486" spans="1:9" x14ac:dyDescent="0.3">
      <c r="A486" s="3" t="s">
        <v>1946</v>
      </c>
      <c r="B486" s="1" t="s">
        <v>1131</v>
      </c>
      <c r="C486" s="1">
        <v>18</v>
      </c>
      <c r="D486" s="1" t="s">
        <v>1356</v>
      </c>
      <c r="E486" s="2">
        <v>3</v>
      </c>
      <c r="F486" s="1">
        <f>IF(Creatures[[#This Row],[CR]]="","",VLOOKUP(Creatures[[#This Row],[CR]],CREXP[#All],2,FALSE))</f>
        <v>700</v>
      </c>
      <c r="G486" s="1" t="s">
        <v>111</v>
      </c>
      <c r="H486" s="1">
        <v>11</v>
      </c>
      <c r="I486" s="1">
        <f>IFERROR(DexModifier(Creatures[[#This Row],[Dex Score]]),NA())</f>
        <v>0</v>
      </c>
    </row>
    <row r="487" spans="1:9" x14ac:dyDescent="0.3">
      <c r="A487" s="3" t="s">
        <v>1947</v>
      </c>
      <c r="B487" s="1" t="s">
        <v>1187</v>
      </c>
      <c r="C487" s="1">
        <v>20</v>
      </c>
      <c r="D487" s="1" t="s">
        <v>1948</v>
      </c>
      <c r="E487" s="4">
        <v>8</v>
      </c>
      <c r="F487" s="1">
        <f>IF(Creatures[[#This Row],[CR]]="","",VLOOKUP(Creatures[[#This Row],[CR]],CREXP[#All],2,FALSE))</f>
        <v>3900</v>
      </c>
      <c r="G487" s="1" t="s">
        <v>1148</v>
      </c>
      <c r="H487" s="1">
        <v>22</v>
      </c>
      <c r="I487" s="1">
        <v>6</v>
      </c>
    </row>
    <row r="488" spans="1:9" x14ac:dyDescent="0.3">
      <c r="A488" s="3" t="s">
        <v>346</v>
      </c>
      <c r="B488" s="1" t="s">
        <v>1827</v>
      </c>
      <c r="C488" s="1">
        <v>12</v>
      </c>
      <c r="D488" s="1" t="s">
        <v>1949</v>
      </c>
      <c r="E488" s="4" t="s">
        <v>24</v>
      </c>
      <c r="F488" s="1">
        <f>IF(Creatures[[#This Row],[CR]]="","",VLOOKUP(Creatures[[#This Row],[CR]],CREXP[#All],2,FALSE))</f>
        <v>25</v>
      </c>
      <c r="G488" s="1" t="s">
        <v>111</v>
      </c>
      <c r="H488" s="1">
        <v>15</v>
      </c>
      <c r="I488" s="1">
        <f>IFERROR(DexModifier(Creatures[[#This Row],[Dex Score]]),NA())</f>
        <v>2</v>
      </c>
    </row>
    <row r="489" spans="1:9" x14ac:dyDescent="0.3">
      <c r="A489" s="3" t="s">
        <v>1950</v>
      </c>
      <c r="B489" s="1" t="s">
        <v>1827</v>
      </c>
      <c r="C489" s="1">
        <v>15</v>
      </c>
      <c r="D489" s="1" t="s">
        <v>1951</v>
      </c>
      <c r="E489" s="2">
        <v>1</v>
      </c>
      <c r="F489" s="1">
        <f>IF(Creatures[[#This Row],[CR]]="","",VLOOKUP(Creatures[[#This Row],[CR]],CREXP[#All],2,FALSE))</f>
        <v>200</v>
      </c>
      <c r="G489" s="1" t="s">
        <v>134</v>
      </c>
      <c r="H489" s="1">
        <v>15</v>
      </c>
      <c r="I489" s="1">
        <f>IFERROR(DexModifier(Creatures[[#This Row],[Dex Score]]),NA())</f>
        <v>2</v>
      </c>
    </row>
    <row r="490" spans="1:9" x14ac:dyDescent="0.3">
      <c r="A490" s="3" t="s">
        <v>1952</v>
      </c>
      <c r="B490" s="1" t="s">
        <v>1827</v>
      </c>
      <c r="C490" s="1">
        <v>12</v>
      </c>
      <c r="D490" s="1" t="s">
        <v>1953</v>
      </c>
      <c r="E490" s="2">
        <v>1</v>
      </c>
      <c r="F490" s="1">
        <f>IF(Creatures[[#This Row],[CR]]="","",VLOOKUP(Creatures[[#This Row],[CR]],CREXP[#All],2,FALSE))</f>
        <v>200</v>
      </c>
      <c r="G490" s="1" t="s">
        <v>134</v>
      </c>
      <c r="H490" s="1">
        <v>15</v>
      </c>
      <c r="I490" s="1">
        <f>IFERROR(DexModifier(Creatures[[#This Row],[Dex Score]]),NA())</f>
        <v>2</v>
      </c>
    </row>
    <row r="491" spans="1:9" x14ac:dyDescent="0.3">
      <c r="A491" s="3" t="s">
        <v>1954</v>
      </c>
      <c r="B491" s="1" t="s">
        <v>1827</v>
      </c>
      <c r="C491" s="1">
        <v>15</v>
      </c>
      <c r="D491" s="1" t="s">
        <v>1860</v>
      </c>
      <c r="E491" s="2">
        <v>1</v>
      </c>
      <c r="F491" s="1">
        <f>IF(Creatures[[#This Row],[CR]]="","",VLOOKUP(Creatures[[#This Row],[CR]],CREXP[#All],2,FALSE))</f>
        <v>200</v>
      </c>
      <c r="G491" s="1" t="s">
        <v>134</v>
      </c>
      <c r="H491" s="1">
        <v>15</v>
      </c>
      <c r="I491" s="1">
        <f>IFERROR(DexModifier(Creatures[[#This Row],[Dex Score]]),NA())</f>
        <v>2</v>
      </c>
    </row>
    <row r="492" spans="1:9" x14ac:dyDescent="0.3">
      <c r="A492" s="3" t="s">
        <v>1955</v>
      </c>
      <c r="B492" s="1" t="s">
        <v>1404</v>
      </c>
      <c r="C492" s="1">
        <v>17</v>
      </c>
      <c r="D492" s="1" t="s">
        <v>1956</v>
      </c>
      <c r="E492" s="2">
        <v>7</v>
      </c>
      <c r="F492" s="1">
        <f>IF(Creatures[[#This Row],[CR]]="","",VLOOKUP(Creatures[[#This Row],[CR]],CREXP[#All],2,FALSE))</f>
        <v>2900</v>
      </c>
      <c r="G492" s="1" t="s">
        <v>134</v>
      </c>
      <c r="H492" s="1">
        <v>14</v>
      </c>
      <c r="I492" s="1">
        <f>IFERROR(DexModifier(Creatures[[#This Row],[Dex Score]]),NA())</f>
        <v>2</v>
      </c>
    </row>
    <row r="493" spans="1:9" x14ac:dyDescent="0.3">
      <c r="A493" s="3" t="s">
        <v>1957</v>
      </c>
      <c r="B493" s="1" t="s">
        <v>1347</v>
      </c>
      <c r="C493" s="1">
        <v>16</v>
      </c>
      <c r="D493" s="1" t="s">
        <v>1283</v>
      </c>
      <c r="E493" s="4">
        <v>6</v>
      </c>
      <c r="F493" s="1">
        <f>IF(Creatures[[#This Row],[CR]]="","",VLOOKUP(Creatures[[#This Row],[CR]],CREXP[#All],2,FALSE))</f>
        <v>2300</v>
      </c>
      <c r="G493" s="1" t="s">
        <v>1148</v>
      </c>
      <c r="H493" s="1">
        <v>18</v>
      </c>
      <c r="I493" s="1">
        <v>4</v>
      </c>
    </row>
    <row r="494" spans="1:9" x14ac:dyDescent="0.3">
      <c r="A494" s="3" t="s">
        <v>1958</v>
      </c>
      <c r="B494" s="1" t="s">
        <v>1287</v>
      </c>
      <c r="C494" s="1">
        <v>18</v>
      </c>
      <c r="D494" s="1" t="s">
        <v>1959</v>
      </c>
      <c r="E494" s="2">
        <v>23</v>
      </c>
      <c r="F494" s="1">
        <f>IF(Creatures[[#This Row],[CR]]="","",VLOOKUP(Creatures[[#This Row],[CR]],CREXP[#All],2,FALSE))</f>
        <v>50000</v>
      </c>
      <c r="G494" s="1" t="s">
        <v>111</v>
      </c>
      <c r="H494" s="1">
        <v>11</v>
      </c>
      <c r="I494" s="1">
        <f>IFERROR(DexModifier(Creatures[[#This Row],[Dex Score]]),NA())</f>
        <v>0</v>
      </c>
    </row>
    <row r="495" spans="1:9" x14ac:dyDescent="0.3">
      <c r="A495" s="3" t="s">
        <v>1960</v>
      </c>
      <c r="B495" s="1" t="s">
        <v>1961</v>
      </c>
      <c r="C495" s="1">
        <v>18</v>
      </c>
      <c r="D495" s="1" t="s">
        <v>1334</v>
      </c>
      <c r="E495" s="2">
        <v>4</v>
      </c>
      <c r="F495" s="1">
        <f>IF(Creatures[[#This Row],[CR]]="","",VLOOKUP(Creatures[[#This Row],[CR]],CREXP[#All],2,FALSE))</f>
        <v>1100</v>
      </c>
      <c r="G495" s="1" t="s">
        <v>99</v>
      </c>
      <c r="H495" s="1">
        <v>12</v>
      </c>
      <c r="I495" s="1">
        <f>IFERROR(DexModifier(Creatures[[#This Row],[Dex Score]]),NA())</f>
        <v>1</v>
      </c>
    </row>
    <row r="496" spans="1:9" x14ac:dyDescent="0.3">
      <c r="A496" s="3" t="s">
        <v>1962</v>
      </c>
      <c r="B496" s="1" t="s">
        <v>1961</v>
      </c>
      <c r="C496" s="1">
        <v>18</v>
      </c>
      <c r="D496" s="1" t="s">
        <v>1523</v>
      </c>
      <c r="E496" s="4" t="s">
        <v>26</v>
      </c>
      <c r="F496" s="1">
        <f>IF(Creatures[[#This Row],[CR]]="","",VLOOKUP(Creatures[[#This Row],[CR]],CREXP[#All],2,FALSE))</f>
        <v>100</v>
      </c>
      <c r="G496" s="1" t="s">
        <v>99</v>
      </c>
      <c r="H496" s="1">
        <v>12</v>
      </c>
      <c r="I496" s="1">
        <f>IFERROR(DexModifier(Creatures[[#This Row],[Dex Score]]),NA())</f>
        <v>1</v>
      </c>
    </row>
    <row r="497" spans="1:9" x14ac:dyDescent="0.3">
      <c r="A497" s="3" t="s">
        <v>1963</v>
      </c>
      <c r="B497" s="1" t="s">
        <v>1247</v>
      </c>
      <c r="C497" s="1">
        <v>20</v>
      </c>
      <c r="D497" s="1" t="s">
        <v>1674</v>
      </c>
      <c r="E497" s="2">
        <v>5</v>
      </c>
      <c r="F497" s="1">
        <f>IF(Creatures[[#This Row],[CR]]="","",VLOOKUP(Creatures[[#This Row],[CR]],CREXP[#All],2,FALSE))</f>
        <v>1800</v>
      </c>
      <c r="G497" s="1" t="s">
        <v>113</v>
      </c>
      <c r="H497" s="1">
        <v>16</v>
      </c>
      <c r="I497" s="1">
        <f>IFERROR(DexModifier(Creatures[[#This Row],[Dex Score]]),NA())</f>
        <v>3</v>
      </c>
    </row>
    <row r="498" spans="1:9" x14ac:dyDescent="0.3">
      <c r="A498" s="3" t="s">
        <v>1964</v>
      </c>
      <c r="B498" s="1" t="s">
        <v>1131</v>
      </c>
      <c r="C498" s="1">
        <v>13</v>
      </c>
      <c r="D498" s="1" t="s">
        <v>1141</v>
      </c>
      <c r="E498" s="4" t="s">
        <v>25</v>
      </c>
      <c r="F498" s="1">
        <f>IF(Creatures[[#This Row],[CR]]="","",VLOOKUP(Creatures[[#This Row],[CR]],CREXP[#All],2,FALSE))</f>
        <v>50</v>
      </c>
      <c r="G498" s="1" t="s">
        <v>111</v>
      </c>
      <c r="H498" s="1">
        <v>10</v>
      </c>
      <c r="I498" s="1">
        <f>IFERROR(DexModifier(Creatures[[#This Row],[Dex Score]]),NA())</f>
        <v>0</v>
      </c>
    </row>
    <row r="499" spans="1:9" x14ac:dyDescent="0.3">
      <c r="A499" s="3" t="s">
        <v>1965</v>
      </c>
      <c r="B499" s="1" t="s">
        <v>1131</v>
      </c>
      <c r="C499" s="1">
        <v>13</v>
      </c>
      <c r="D499" s="1" t="s">
        <v>1295</v>
      </c>
      <c r="E499" s="2">
        <v>6</v>
      </c>
      <c r="F499" s="1">
        <f>IF(Creatures[[#This Row],[CR]]="","",VLOOKUP(Creatures[[#This Row],[CR]],CREXP[#All],2,FALSE))</f>
        <v>2300</v>
      </c>
      <c r="G499" s="1" t="s">
        <v>111</v>
      </c>
      <c r="H499" s="1">
        <v>14</v>
      </c>
      <c r="I499" s="1">
        <f>IFERROR(DexModifier(Creatures[[#This Row],[Dex Score]]),NA())</f>
        <v>2</v>
      </c>
    </row>
    <row r="500" spans="1:9" x14ac:dyDescent="0.3">
      <c r="A500" s="3" t="s">
        <v>1966</v>
      </c>
      <c r="B500" s="1" t="s">
        <v>1131</v>
      </c>
      <c r="C500" s="1">
        <v>11</v>
      </c>
      <c r="D500" s="1" t="s">
        <v>1334</v>
      </c>
      <c r="E500" s="2">
        <v>1</v>
      </c>
      <c r="F500" s="1">
        <f>IF(Creatures[[#This Row],[CR]]="","",VLOOKUP(Creatures[[#This Row],[CR]],CREXP[#All],2,FALSE))</f>
        <v>200</v>
      </c>
      <c r="G500" s="1" t="s">
        <v>111</v>
      </c>
      <c r="H500" s="1">
        <v>10</v>
      </c>
      <c r="I500" s="1">
        <f>IFERROR(DexModifier(Creatures[[#This Row],[Dex Score]]),NA())</f>
        <v>0</v>
      </c>
    </row>
    <row r="501" spans="1:9" x14ac:dyDescent="0.3">
      <c r="A501" s="3" t="s">
        <v>1967</v>
      </c>
      <c r="B501" s="1" t="s">
        <v>1193</v>
      </c>
      <c r="C501" s="1">
        <v>18</v>
      </c>
      <c r="D501" s="1" t="s">
        <v>1295</v>
      </c>
      <c r="E501" s="4">
        <v>12</v>
      </c>
      <c r="F501" s="1">
        <f>IF(Creatures[[#This Row],[CR]]="","",VLOOKUP(Creatures[[#This Row],[CR]],CREXP[#All],2,FALSE))</f>
        <v>8400</v>
      </c>
      <c r="G501" s="1" t="s">
        <v>1148</v>
      </c>
      <c r="H501" s="1">
        <v>10</v>
      </c>
      <c r="I501" s="1">
        <v>0</v>
      </c>
    </row>
    <row r="502" spans="1:9" x14ac:dyDescent="0.3">
      <c r="A502" s="3" t="s">
        <v>1968</v>
      </c>
      <c r="B502" s="1" t="s">
        <v>1247</v>
      </c>
      <c r="C502" s="1">
        <v>13</v>
      </c>
      <c r="D502" s="1" t="s">
        <v>1969</v>
      </c>
      <c r="E502" s="2">
        <v>4</v>
      </c>
      <c r="F502" s="1">
        <f>IF(Creatures[[#This Row],[CR]]="","",VLOOKUP(Creatures[[#This Row],[CR]],CREXP[#All],2,FALSE))</f>
        <v>1100</v>
      </c>
      <c r="G502" s="1" t="s">
        <v>111</v>
      </c>
      <c r="H502" s="1">
        <v>13</v>
      </c>
      <c r="I502" s="1">
        <f>IFERROR(DexModifier(Creatures[[#This Row],[Dex Score]]),NA())</f>
        <v>1</v>
      </c>
    </row>
    <row r="503" spans="1:9" x14ac:dyDescent="0.3">
      <c r="A503" s="3" t="s">
        <v>1970</v>
      </c>
      <c r="B503" s="1" t="s">
        <v>1143</v>
      </c>
      <c r="C503" s="1">
        <v>15</v>
      </c>
      <c r="D503" s="1" t="s">
        <v>1814</v>
      </c>
      <c r="E503" s="2">
        <v>6</v>
      </c>
      <c r="F503" s="1">
        <f>IF(Creatures[[#This Row],[CR]]="","",VLOOKUP(Creatures[[#This Row],[CR]],CREXP[#All],2,FALSE))</f>
        <v>2300</v>
      </c>
      <c r="G503" s="1" t="s">
        <v>99</v>
      </c>
      <c r="H503" s="1">
        <v>12</v>
      </c>
      <c r="I503" s="1">
        <f>IFERROR(DexModifier(Creatures[[#This Row],[Dex Score]]),NA())</f>
        <v>1</v>
      </c>
    </row>
    <row r="504" spans="1:9" x14ac:dyDescent="0.3">
      <c r="A504" s="3" t="s">
        <v>1971</v>
      </c>
      <c r="B504" s="1" t="s">
        <v>1168</v>
      </c>
      <c r="C504" s="1">
        <v>18</v>
      </c>
      <c r="D504" s="1" t="s">
        <v>1972</v>
      </c>
      <c r="E504" s="2">
        <v>17</v>
      </c>
      <c r="F504" s="1">
        <f>IF(Creatures[[#This Row],[CR]]="","",VLOOKUP(Creatures[[#This Row],[CR]],CREXP[#All],2,FALSE))</f>
        <v>18000</v>
      </c>
      <c r="G504" s="1" t="s">
        <v>99</v>
      </c>
      <c r="H504" s="1">
        <v>24</v>
      </c>
      <c r="I504" s="1">
        <f>IFERROR(DexModifier(Creatures[[#This Row],[Dex Score]]),NA())</f>
        <v>7</v>
      </c>
    </row>
    <row r="505" spans="1:9" x14ac:dyDescent="0.3">
      <c r="A505" s="3" t="s">
        <v>1973</v>
      </c>
      <c r="B505" s="1" t="s">
        <v>1211</v>
      </c>
      <c r="C505" s="1">
        <v>7</v>
      </c>
      <c r="D505" s="1" t="s">
        <v>1132</v>
      </c>
      <c r="E505" s="2">
        <v>0</v>
      </c>
      <c r="F505" s="1">
        <f>IF(Creatures[[#This Row],[CR]]="","",VLOOKUP(Creatures[[#This Row],[CR]],CREXP[#All],2,FALSE))</f>
        <v>10</v>
      </c>
      <c r="G505" s="1" t="s">
        <v>111</v>
      </c>
      <c r="H505" s="1">
        <v>5</v>
      </c>
      <c r="I505" s="1">
        <f>IFERROR(DexModifier(Creatures[[#This Row],[Dex Score]]),NA())</f>
        <v>-3</v>
      </c>
    </row>
    <row r="506" spans="1:9" x14ac:dyDescent="0.3">
      <c r="A506" s="3" t="s">
        <v>1974</v>
      </c>
      <c r="B506" s="1" t="s">
        <v>1277</v>
      </c>
      <c r="C506" s="1">
        <v>18</v>
      </c>
      <c r="D506" s="1" t="s">
        <v>1400</v>
      </c>
      <c r="E506" s="4">
        <v>10</v>
      </c>
      <c r="F506" s="1">
        <f>IF(Creatures[[#This Row],[CR]]="","",VLOOKUP(Creatures[[#This Row],[CR]],CREXP[#All],2,FALSE))</f>
        <v>5900</v>
      </c>
      <c r="G506" s="1" t="s">
        <v>1148</v>
      </c>
      <c r="H506" s="1">
        <v>14</v>
      </c>
      <c r="I506" s="1">
        <v>2</v>
      </c>
    </row>
    <row r="507" spans="1:9" x14ac:dyDescent="0.3">
      <c r="A507" s="3" t="s">
        <v>1975</v>
      </c>
      <c r="B507" s="1" t="s">
        <v>1211</v>
      </c>
      <c r="C507" s="1">
        <v>18</v>
      </c>
      <c r="D507" s="1" t="s">
        <v>1367</v>
      </c>
      <c r="E507" s="4">
        <v>7</v>
      </c>
      <c r="F507" s="1">
        <f>IF(Creatures[[#This Row],[CR]]="","",VLOOKUP(Creatures[[#This Row],[CR]],CREXP[#All],2,FALSE))</f>
        <v>2900</v>
      </c>
      <c r="G507" s="1" t="s">
        <v>1148</v>
      </c>
      <c r="H507" s="1">
        <v>14</v>
      </c>
      <c r="I507" s="1">
        <v>2</v>
      </c>
    </row>
    <row r="508" spans="1:9" x14ac:dyDescent="0.3">
      <c r="A508" s="3" t="s">
        <v>1976</v>
      </c>
      <c r="B508" s="1" t="s">
        <v>1140</v>
      </c>
      <c r="C508" s="1">
        <v>16</v>
      </c>
      <c r="D508" s="1" t="s">
        <v>1295</v>
      </c>
      <c r="E508" s="4">
        <v>5</v>
      </c>
      <c r="F508" s="1">
        <f>IF(Creatures[[#This Row],[CR]]="","",VLOOKUP(Creatures[[#This Row],[CR]],CREXP[#All],2,FALSE))</f>
        <v>1800</v>
      </c>
      <c r="G508" s="1" t="s">
        <v>1148</v>
      </c>
      <c r="H508" s="1">
        <v>14</v>
      </c>
      <c r="I508" s="1">
        <v>2</v>
      </c>
    </row>
    <row r="509" spans="1:9" x14ac:dyDescent="0.3">
      <c r="A509" s="3" t="s">
        <v>1977</v>
      </c>
      <c r="B509" s="1" t="s">
        <v>1247</v>
      </c>
      <c r="C509" s="1">
        <v>14</v>
      </c>
      <c r="D509" s="1" t="s">
        <v>1978</v>
      </c>
      <c r="E509" s="2">
        <v>3</v>
      </c>
      <c r="F509" s="1">
        <f>IF(Creatures[[#This Row],[CR]]="","",VLOOKUP(Creatures[[#This Row],[CR]],CREXP[#All],2,FALSE))</f>
        <v>700</v>
      </c>
      <c r="G509" s="1" t="s">
        <v>134</v>
      </c>
      <c r="H509" s="1">
        <v>14</v>
      </c>
      <c r="I509" s="1">
        <f>IFERROR(DexModifier(Creatures[[#This Row],[Dex Score]]),NA())</f>
        <v>2</v>
      </c>
    </row>
    <row r="510" spans="1:9" x14ac:dyDescent="0.3">
      <c r="A510" s="3" t="s">
        <v>1979</v>
      </c>
      <c r="B510" s="1" t="s">
        <v>1643</v>
      </c>
      <c r="C510" s="1">
        <v>17</v>
      </c>
      <c r="D510" s="1" t="s">
        <v>1980</v>
      </c>
      <c r="E510" s="2">
        <v>20</v>
      </c>
      <c r="F510" s="1">
        <f>IF(Creatures[[#This Row],[CR]]="","",VLOOKUP(Creatures[[#This Row],[CR]],CREXP[#All],2,FALSE))</f>
        <v>25000</v>
      </c>
      <c r="G510" s="1" t="s">
        <v>113</v>
      </c>
      <c r="H510" s="1">
        <v>24</v>
      </c>
      <c r="I510" s="1">
        <f>IFERROR(DexModifier(Creatures[[#This Row],[Dex Score]]),NA())</f>
        <v>7</v>
      </c>
    </row>
    <row r="511" spans="1:9" x14ac:dyDescent="0.3">
      <c r="A511" s="3" t="s">
        <v>1981</v>
      </c>
      <c r="B511" s="1" t="s">
        <v>1193</v>
      </c>
      <c r="C511" s="1">
        <v>17</v>
      </c>
      <c r="D511" s="1" t="s">
        <v>1982</v>
      </c>
      <c r="E511" s="2">
        <v>21</v>
      </c>
      <c r="F511" s="1">
        <f>IF(Creatures[[#This Row],[CR]]="","",VLOOKUP(Creatures[[#This Row],[CR]],CREXP[#All],2,FALSE))</f>
        <v>33000</v>
      </c>
      <c r="G511" s="1" t="s">
        <v>111</v>
      </c>
      <c r="H511" s="1">
        <v>16</v>
      </c>
      <c r="I511" s="1">
        <f>IFERROR(DexModifier(Creatures[[#This Row],[Dex Score]]),NA())</f>
        <v>3</v>
      </c>
    </row>
    <row r="512" spans="1:9" x14ac:dyDescent="0.3">
      <c r="A512" s="3" t="s">
        <v>1983</v>
      </c>
      <c r="B512" s="1" t="s">
        <v>1203</v>
      </c>
      <c r="C512" s="1">
        <v>12</v>
      </c>
      <c r="D512" s="1" t="s">
        <v>1762</v>
      </c>
      <c r="E512" s="2">
        <v>1</v>
      </c>
      <c r="F512" s="1">
        <f>IF(Creatures[[#This Row],[CR]]="","",VLOOKUP(Creatures[[#This Row],[CR]],CREXP[#All],2,FALSE))</f>
        <v>200</v>
      </c>
      <c r="G512" s="1" t="s">
        <v>111</v>
      </c>
      <c r="H512" s="1">
        <v>15</v>
      </c>
      <c r="I512" s="1">
        <f>IFERROR(DexModifier(Creatures[[#This Row],[Dex Score]]),NA())</f>
        <v>2</v>
      </c>
    </row>
    <row r="513" spans="1:9" x14ac:dyDescent="0.3">
      <c r="A513" s="3" t="s">
        <v>1984</v>
      </c>
      <c r="B513" s="1" t="s">
        <v>431</v>
      </c>
      <c r="C513" s="1">
        <v>10</v>
      </c>
      <c r="D513" s="1" t="s">
        <v>1452</v>
      </c>
      <c r="E513" s="2">
        <v>0</v>
      </c>
      <c r="F513" s="1">
        <f>IF(Creatures[[#This Row],[CR]]="","",VLOOKUP(Creatures[[#This Row],[CR]],CREXP[#All],2,FALSE))</f>
        <v>10</v>
      </c>
      <c r="G513" s="1" t="s">
        <v>111</v>
      </c>
      <c r="H513" s="1">
        <v>11</v>
      </c>
      <c r="I513" s="1">
        <f>IFERROR(DexModifier(Creatures[[#This Row],[Dex Score]]),NA())</f>
        <v>0</v>
      </c>
    </row>
    <row r="514" spans="1:9" x14ac:dyDescent="0.3">
      <c r="A514" s="3" t="s">
        <v>1985</v>
      </c>
      <c r="B514" s="1" t="s">
        <v>1131</v>
      </c>
      <c r="C514" s="1">
        <v>15</v>
      </c>
      <c r="D514" s="1" t="s">
        <v>1986</v>
      </c>
      <c r="E514" s="2">
        <v>4</v>
      </c>
      <c r="F514" s="1">
        <f>IF(Creatures[[#This Row],[CR]]="","",VLOOKUP(Creatures[[#This Row],[CR]],CREXP[#All],2,FALSE))</f>
        <v>1100</v>
      </c>
      <c r="G514" s="1" t="s">
        <v>111</v>
      </c>
      <c r="H514" s="1">
        <v>12</v>
      </c>
      <c r="I514" s="1">
        <f>IFERROR(DexModifier(Creatures[[#This Row],[Dex Score]]),NA())</f>
        <v>1</v>
      </c>
    </row>
    <row r="515" spans="1:9" x14ac:dyDescent="0.3">
      <c r="A515" s="3" t="s">
        <v>350</v>
      </c>
      <c r="B515" s="1" t="s">
        <v>1131</v>
      </c>
      <c r="C515" s="1">
        <v>15</v>
      </c>
      <c r="D515" s="1" t="s">
        <v>1385</v>
      </c>
      <c r="E515" s="4" t="s">
        <v>26</v>
      </c>
      <c r="F515" s="1">
        <f>IF(Creatures[[#This Row],[CR]]="","",VLOOKUP(Creatures[[#This Row],[CR]],CREXP[#All],2,FALSE))</f>
        <v>100</v>
      </c>
      <c r="G515" s="1" t="s">
        <v>111</v>
      </c>
      <c r="H515" s="1">
        <v>10</v>
      </c>
      <c r="I515" s="1">
        <f>IFERROR(DexModifier(Creatures[[#This Row],[Dex Score]]),NA())</f>
        <v>0</v>
      </c>
    </row>
    <row r="516" spans="1:9" x14ac:dyDescent="0.3">
      <c r="A516" s="3" t="s">
        <v>1987</v>
      </c>
      <c r="B516" s="1" t="s">
        <v>1131</v>
      </c>
      <c r="C516" s="1">
        <v>13</v>
      </c>
      <c r="D516" s="1" t="s">
        <v>1523</v>
      </c>
      <c r="E516" s="2">
        <v>2</v>
      </c>
      <c r="F516" s="1">
        <f>IF(Creatures[[#This Row],[CR]]="","",VLOOKUP(Creatures[[#This Row],[CR]],CREXP[#All],2,FALSE))</f>
        <v>450</v>
      </c>
      <c r="G516" s="1" t="s">
        <v>111</v>
      </c>
      <c r="H516" s="1">
        <v>10</v>
      </c>
      <c r="I516" s="1">
        <f>IFERROR(DexModifier(Creatures[[#This Row],[Dex Score]]),NA())</f>
        <v>0</v>
      </c>
    </row>
    <row r="517" spans="1:9" x14ac:dyDescent="0.3">
      <c r="A517" s="3" t="s">
        <v>1988</v>
      </c>
      <c r="B517" s="1" t="s">
        <v>1347</v>
      </c>
      <c r="C517" s="1">
        <v>12</v>
      </c>
      <c r="D517" s="1" t="s">
        <v>1369</v>
      </c>
      <c r="E517" s="4">
        <v>8</v>
      </c>
      <c r="F517" s="1">
        <f>IF(Creatures[[#This Row],[CR]]="","",VLOOKUP(Creatures[[#This Row],[CR]],CREXP[#All],2,FALSE))</f>
        <v>3900</v>
      </c>
      <c r="G517" s="1" t="s">
        <v>1148</v>
      </c>
      <c r="H517" s="1">
        <v>10</v>
      </c>
      <c r="I517" s="1">
        <v>0</v>
      </c>
    </row>
    <row r="518" spans="1:9" x14ac:dyDescent="0.3">
      <c r="A518" s="3" t="s">
        <v>1989</v>
      </c>
      <c r="B518" s="1" t="s">
        <v>1250</v>
      </c>
      <c r="C518" s="1">
        <v>20</v>
      </c>
      <c r="D518" s="1" t="s">
        <v>1703</v>
      </c>
      <c r="E518" s="4">
        <v>4</v>
      </c>
      <c r="F518" s="1">
        <f>IF(Creatures[[#This Row],[CR]]="","",VLOOKUP(Creatures[[#This Row],[CR]],CREXP[#All],2,FALSE))</f>
        <v>1100</v>
      </c>
      <c r="G518" s="1" t="s">
        <v>1148</v>
      </c>
      <c r="H518" s="1">
        <v>13</v>
      </c>
      <c r="I518" s="1">
        <v>1</v>
      </c>
    </row>
    <row r="519" spans="1:9" x14ac:dyDescent="0.3">
      <c r="A519" s="3" t="s">
        <v>1990</v>
      </c>
      <c r="B519" s="1" t="s">
        <v>1131</v>
      </c>
      <c r="C519" s="1">
        <v>12</v>
      </c>
      <c r="D519" s="1" t="s">
        <v>1201</v>
      </c>
      <c r="E519" s="2">
        <v>6</v>
      </c>
      <c r="F519" s="1">
        <f>IF(Creatures[[#This Row],[CR]]="","",VLOOKUP(Creatures[[#This Row],[CR]],CREXP[#All],2,FALSE))</f>
        <v>2300</v>
      </c>
      <c r="G519" s="1" t="s">
        <v>111</v>
      </c>
      <c r="H519" s="1">
        <v>14</v>
      </c>
      <c r="I519" s="1">
        <f>IFERROR(DexModifier(Creatures[[#This Row],[Dex Score]]),NA())</f>
        <v>2</v>
      </c>
    </row>
    <row r="520" spans="1:9" x14ac:dyDescent="0.3">
      <c r="A520" s="3" t="s">
        <v>1991</v>
      </c>
      <c r="B520" s="1" t="s">
        <v>1625</v>
      </c>
      <c r="C520" s="1">
        <v>11</v>
      </c>
      <c r="D520" s="1" t="s">
        <v>1525</v>
      </c>
      <c r="E520" s="4" t="s">
        <v>26</v>
      </c>
      <c r="F520" s="1">
        <f>IF(Creatures[[#This Row],[CR]]="","",VLOOKUP(Creatures[[#This Row],[CR]],CREXP[#All],2,FALSE))</f>
        <v>100</v>
      </c>
      <c r="G520" s="1" t="s">
        <v>111</v>
      </c>
      <c r="H520" s="1">
        <v>12</v>
      </c>
      <c r="I520" s="1">
        <f>IFERROR(DexModifier(Creatures[[#This Row],[Dex Score]]),NA())</f>
        <v>1</v>
      </c>
    </row>
    <row r="521" spans="1:9" x14ac:dyDescent="0.3">
      <c r="A521" s="3" t="s">
        <v>1992</v>
      </c>
      <c r="B521" s="1" t="s">
        <v>1625</v>
      </c>
      <c r="C521" s="1">
        <v>14</v>
      </c>
      <c r="D521" s="1" t="s">
        <v>1993</v>
      </c>
      <c r="E521" s="4" t="s">
        <v>26</v>
      </c>
      <c r="F521" s="1">
        <f>IF(Creatures[[#This Row],[CR]]="","",VLOOKUP(Creatures[[#This Row],[CR]],CREXP[#All],2,FALSE))</f>
        <v>100</v>
      </c>
      <c r="G521" s="1" t="s">
        <v>111</v>
      </c>
      <c r="H521" s="1">
        <v>15</v>
      </c>
      <c r="I521" s="1">
        <f>IFERROR(DexModifier(Creatures[[#This Row],[Dex Score]]),NA())</f>
        <v>2</v>
      </c>
    </row>
    <row r="522" spans="1:9" x14ac:dyDescent="0.3">
      <c r="A522" s="3" t="s">
        <v>1994</v>
      </c>
      <c r="B522" s="1" t="s">
        <v>1995</v>
      </c>
      <c r="C522" s="1">
        <v>20</v>
      </c>
      <c r="D522" s="1" t="s">
        <v>1996</v>
      </c>
      <c r="E522" s="4">
        <v>10</v>
      </c>
      <c r="F522" s="1">
        <f>IF(Creatures[[#This Row],[CR]]="","",VLOOKUP(Creatures[[#This Row],[CR]],CREXP[#All],2,FALSE))</f>
        <v>5900</v>
      </c>
      <c r="G522" s="1" t="s">
        <v>1148</v>
      </c>
      <c r="H522" s="1">
        <v>15</v>
      </c>
      <c r="I522" s="1">
        <v>2</v>
      </c>
    </row>
    <row r="523" spans="1:9" x14ac:dyDescent="0.3">
      <c r="A523" s="3" t="s">
        <v>1997</v>
      </c>
      <c r="B523" s="1" t="s">
        <v>1168</v>
      </c>
      <c r="C523" s="1">
        <v>12</v>
      </c>
      <c r="D523" s="1" t="s">
        <v>1748</v>
      </c>
      <c r="E523" s="2" t="s">
        <v>25</v>
      </c>
      <c r="F523" s="1">
        <f>IF(Creatures[[#This Row],[CR]]="","",VLOOKUP(Creatures[[#This Row],[CR]],CREXP[#All],2,FALSE))</f>
        <v>50</v>
      </c>
      <c r="G523" s="1" t="s">
        <v>113</v>
      </c>
      <c r="H523" s="1">
        <v>12</v>
      </c>
      <c r="I523" s="1">
        <f>IFERROR(DexModifier(Creatures[[#This Row],[Dex Score]]),NA())</f>
        <v>1</v>
      </c>
    </row>
    <row r="524" spans="1:9" x14ac:dyDescent="0.3">
      <c r="A524" s="3" t="s">
        <v>1998</v>
      </c>
      <c r="B524" s="1" t="s">
        <v>1137</v>
      </c>
      <c r="C524" s="1">
        <v>17</v>
      </c>
      <c r="D524" s="1">
        <v>172</v>
      </c>
      <c r="E524" s="2">
        <v>10</v>
      </c>
      <c r="F524" s="1">
        <f>IF(Creatures[[#This Row],[CR]]="","",VLOOKUP(Creatures[[#This Row],[CR]],CREXP[#All],2,FALSE))</f>
        <v>5900</v>
      </c>
      <c r="G524" s="1" t="s">
        <v>128</v>
      </c>
      <c r="H524" s="1">
        <v>11</v>
      </c>
      <c r="I524" s="1">
        <f>IFERROR(DexModifier(Creatures[[#This Row],[Dex Score]]),NA())</f>
        <v>0</v>
      </c>
    </row>
    <row r="525" spans="1:9" x14ac:dyDescent="0.3">
      <c r="A525" s="3" t="s">
        <v>1999</v>
      </c>
      <c r="B525" s="1" t="s">
        <v>1257</v>
      </c>
      <c r="C525" s="1">
        <v>13</v>
      </c>
      <c r="D525" s="1" t="s">
        <v>1785</v>
      </c>
      <c r="E525" s="2">
        <v>6</v>
      </c>
      <c r="F525" s="1">
        <f>IF(Creatures[[#This Row],[CR]]="","",VLOOKUP(Creatures[[#This Row],[CR]],CREXP[#All],2,FALSE))</f>
        <v>2300</v>
      </c>
      <c r="G525" s="1" t="s">
        <v>111</v>
      </c>
      <c r="H525" s="1">
        <v>9</v>
      </c>
      <c r="I525" s="1">
        <f>IFERROR(DexModifier(Creatures[[#This Row],[Dex Score]]),NA())</f>
        <v>-1</v>
      </c>
    </row>
    <row r="526" spans="1:9" x14ac:dyDescent="0.3">
      <c r="A526" s="3" t="s">
        <v>2000</v>
      </c>
      <c r="B526" s="1" t="s">
        <v>1586</v>
      </c>
      <c r="C526" s="1">
        <v>9</v>
      </c>
      <c r="D526" s="1" t="s">
        <v>2001</v>
      </c>
      <c r="E526" s="4" t="s">
        <v>24</v>
      </c>
      <c r="F526" s="1">
        <f>IF(Creatures[[#This Row],[CR]]="","",VLOOKUP(Creatures[[#This Row],[CR]],CREXP[#All],2,FALSE))</f>
        <v>25</v>
      </c>
      <c r="G526" s="1" t="s">
        <v>111</v>
      </c>
      <c r="H526" s="1">
        <v>9</v>
      </c>
      <c r="I526" s="1">
        <f>IFERROR(DexModifier(Creatures[[#This Row],[Dex Score]]),NA())</f>
        <v>-1</v>
      </c>
    </row>
    <row r="527" spans="1:9" x14ac:dyDescent="0.3">
      <c r="A527" s="3" t="s">
        <v>2002</v>
      </c>
      <c r="B527" s="1" t="s">
        <v>1325</v>
      </c>
      <c r="C527" s="1">
        <v>15</v>
      </c>
      <c r="D527" s="1">
        <v>100</v>
      </c>
      <c r="E527" s="2"/>
      <c r="F527" s="1" t="str">
        <f>IF(Creatures[[#This Row],[CR]]="","",VLOOKUP(Creatures[[#This Row],[CR]],CREXP[#All],2,FALSE))</f>
        <v/>
      </c>
      <c r="G527" s="1" t="s">
        <v>67</v>
      </c>
      <c r="H527" s="1"/>
      <c r="I527" s="1"/>
    </row>
    <row r="528" spans="1:9" x14ac:dyDescent="0.3">
      <c r="A528" s="3" t="s">
        <v>2003</v>
      </c>
      <c r="B528" s="1" t="s">
        <v>1247</v>
      </c>
      <c r="C528" s="1">
        <v>14</v>
      </c>
      <c r="D528" s="1" t="s">
        <v>2004</v>
      </c>
      <c r="E528" s="2">
        <v>3</v>
      </c>
      <c r="F528" s="1">
        <f>IF(Creatures[[#This Row],[CR]]="","",VLOOKUP(Creatures[[#This Row],[CR]],CREXP[#All],2,FALSE))</f>
        <v>700</v>
      </c>
      <c r="G528" s="1" t="s">
        <v>111</v>
      </c>
      <c r="H528" s="1">
        <v>16</v>
      </c>
      <c r="I528" s="1">
        <f>IFERROR(DexModifier(Creatures[[#This Row],[Dex Score]]),NA())</f>
        <v>3</v>
      </c>
    </row>
    <row r="529" spans="1:9" x14ac:dyDescent="0.3">
      <c r="A529" s="3" t="s">
        <v>2005</v>
      </c>
      <c r="B529" s="1" t="s">
        <v>1280</v>
      </c>
      <c r="C529" s="1">
        <v>16</v>
      </c>
      <c r="D529" s="1" t="s">
        <v>1348</v>
      </c>
      <c r="E529" s="4">
        <v>5</v>
      </c>
      <c r="F529" s="1">
        <f>IF(Creatures[[#This Row],[CR]]="","",VLOOKUP(Creatures[[#This Row],[CR]],CREXP[#All],2,FALSE))</f>
        <v>1800</v>
      </c>
      <c r="G529" s="1" t="s">
        <v>1148</v>
      </c>
      <c r="H529" s="1">
        <v>18</v>
      </c>
      <c r="I529" s="1">
        <v>4</v>
      </c>
    </row>
    <row r="530" spans="1:9" x14ac:dyDescent="0.3">
      <c r="A530" s="3" t="s">
        <v>2006</v>
      </c>
      <c r="B530" s="1" t="s">
        <v>1285</v>
      </c>
      <c r="C530" s="1">
        <v>12</v>
      </c>
      <c r="D530" s="1">
        <v>45</v>
      </c>
      <c r="E530" s="2">
        <v>1</v>
      </c>
      <c r="F530" s="1">
        <f>IF(Creatures[[#This Row],[CR]]="","",VLOOKUP(Creatures[[#This Row],[CR]],CREXP[#All],2,FALSE))</f>
        <v>200</v>
      </c>
      <c r="G530" s="1" t="s">
        <v>132</v>
      </c>
      <c r="H530" s="1">
        <v>14</v>
      </c>
      <c r="I530" s="1">
        <f>IFERROR(DexModifier(Creatures[[#This Row],[Dex Score]]),NA())</f>
        <v>2</v>
      </c>
    </row>
    <row r="531" spans="1:9" x14ac:dyDescent="0.3">
      <c r="A531" s="3" t="s">
        <v>2007</v>
      </c>
      <c r="B531" s="1" t="s">
        <v>1184</v>
      </c>
      <c r="C531" s="1">
        <v>17</v>
      </c>
      <c r="D531" s="1" t="s">
        <v>2008</v>
      </c>
      <c r="E531" s="2">
        <v>11</v>
      </c>
      <c r="F531" s="1">
        <f>IF(Creatures[[#This Row],[CR]]="","",VLOOKUP(Creatures[[#This Row],[CR]],CREXP[#All],2,FALSE))</f>
        <v>7200</v>
      </c>
      <c r="G531" s="1" t="s">
        <v>111</v>
      </c>
      <c r="H531" s="1">
        <v>12</v>
      </c>
      <c r="I531" s="1">
        <f>IFERROR(DexModifier(Creatures[[#This Row],[Dex Score]]),NA())</f>
        <v>1</v>
      </c>
    </row>
    <row r="532" spans="1:9" x14ac:dyDescent="0.3">
      <c r="A532" s="3" t="s">
        <v>2009</v>
      </c>
      <c r="B532" s="1" t="s">
        <v>1277</v>
      </c>
      <c r="C532" s="1">
        <v>18</v>
      </c>
      <c r="D532" s="1" t="s">
        <v>2010</v>
      </c>
      <c r="E532" s="2">
        <v>16</v>
      </c>
      <c r="F532" s="1">
        <f>IF(Creatures[[#This Row],[CR]]="","",VLOOKUP(Creatures[[#This Row],[CR]],CREXP[#All],2,FALSE))</f>
        <v>15000</v>
      </c>
      <c r="G532" s="1" t="s">
        <v>111</v>
      </c>
      <c r="H532" s="1">
        <v>20</v>
      </c>
      <c r="I532" s="1">
        <f>IFERROR(DexModifier(Creatures[[#This Row],[Dex Score]]),NA())</f>
        <v>5</v>
      </c>
    </row>
    <row r="533" spans="1:9" x14ac:dyDescent="0.3">
      <c r="A533" s="3" t="s">
        <v>2011</v>
      </c>
      <c r="B533" s="1" t="s">
        <v>1253</v>
      </c>
      <c r="C533" s="1">
        <v>22</v>
      </c>
      <c r="D533" s="1" t="s">
        <v>2012</v>
      </c>
      <c r="E533" s="2">
        <v>25</v>
      </c>
      <c r="F533" s="1">
        <f>IF(Creatures[[#This Row],[CR]]="","",VLOOKUP(Creatures[[#This Row],[CR]],CREXP[#All],2,FALSE))</f>
        <v>75000</v>
      </c>
      <c r="G533" s="1" t="s">
        <v>113</v>
      </c>
      <c r="H533" s="1">
        <v>12</v>
      </c>
      <c r="I533" s="1">
        <f>IFERROR(DexModifier(Creatures[[#This Row],[Dex Score]]),NA())</f>
        <v>1</v>
      </c>
    </row>
    <row r="534" spans="1:9" x14ac:dyDescent="0.3">
      <c r="A534" s="3" t="s">
        <v>2013</v>
      </c>
      <c r="B534" s="1" t="s">
        <v>1277</v>
      </c>
      <c r="C534" s="1">
        <v>18</v>
      </c>
      <c r="D534" s="1" t="s">
        <v>1498</v>
      </c>
      <c r="E534" s="2">
        <v>9</v>
      </c>
      <c r="F534" s="1">
        <f>IF(Creatures[[#This Row],[CR]]="","",VLOOKUP(Creatures[[#This Row],[CR]],CREXP[#All],2,FALSE))</f>
        <v>5000</v>
      </c>
      <c r="G534" s="1" t="s">
        <v>99</v>
      </c>
      <c r="H534" s="1">
        <v>17</v>
      </c>
      <c r="I534" s="1">
        <f>IFERROR(DexModifier(Creatures[[#This Row],[Dex Score]]),NA())</f>
        <v>3</v>
      </c>
    </row>
    <row r="535" spans="1:9" x14ac:dyDescent="0.3">
      <c r="A535" s="3" t="s">
        <v>2014</v>
      </c>
      <c r="B535" s="1" t="s">
        <v>1263</v>
      </c>
      <c r="C535" s="1">
        <v>12</v>
      </c>
      <c r="D535" s="1" t="s">
        <v>1912</v>
      </c>
      <c r="E535" s="4" t="s">
        <v>24</v>
      </c>
      <c r="F535" s="1">
        <f>IF(Creatures[[#This Row],[CR]]="","",VLOOKUP(Creatures[[#This Row],[CR]],CREXP[#All],2,FALSE))</f>
        <v>25</v>
      </c>
      <c r="G535" s="1" t="s">
        <v>111</v>
      </c>
      <c r="H535" s="1">
        <v>14</v>
      </c>
      <c r="I535" s="1">
        <f>IFERROR(DexModifier(Creatures[[#This Row],[Dex Score]]),NA())</f>
        <v>2</v>
      </c>
    </row>
    <row r="536" spans="1:9" x14ac:dyDescent="0.3">
      <c r="A536" s="3" t="s">
        <v>2015</v>
      </c>
      <c r="B536" s="1" t="s">
        <v>1140</v>
      </c>
      <c r="C536" s="1">
        <v>15</v>
      </c>
      <c r="D536" s="1" t="s">
        <v>1834</v>
      </c>
      <c r="E536" s="2">
        <v>7</v>
      </c>
      <c r="F536" s="1">
        <f>IF(Creatures[[#This Row],[CR]]="","",VLOOKUP(Creatures[[#This Row],[CR]],CREXP[#All],2,FALSE))</f>
        <v>2900</v>
      </c>
      <c r="G536" s="1" t="s">
        <v>113</v>
      </c>
      <c r="H536" s="1">
        <v>17</v>
      </c>
      <c r="I536" s="1">
        <f>IFERROR(DexModifier(Creatures[[#This Row],[Dex Score]]),NA())</f>
        <v>3</v>
      </c>
    </row>
    <row r="537" spans="1:9" x14ac:dyDescent="0.3">
      <c r="A537" s="3" t="s">
        <v>2016</v>
      </c>
      <c r="B537" s="1" t="s">
        <v>1266</v>
      </c>
      <c r="C537" s="1">
        <v>13</v>
      </c>
      <c r="D537" s="1" t="s">
        <v>1377</v>
      </c>
      <c r="E537" s="2">
        <v>1</v>
      </c>
      <c r="F537" s="1">
        <f>IF(Creatures[[#This Row],[CR]]="","",VLOOKUP(Creatures[[#This Row],[CR]],CREXP[#All],2,FALSE))</f>
        <v>200</v>
      </c>
      <c r="G537" s="1" t="s">
        <v>134</v>
      </c>
      <c r="H537" s="1">
        <v>8</v>
      </c>
      <c r="I537" s="1">
        <f>IFERROR(DexModifier(Creatures[[#This Row],[Dex Score]]),NA())</f>
        <v>-1</v>
      </c>
    </row>
    <row r="538" spans="1:9" x14ac:dyDescent="0.3">
      <c r="A538" s="3" t="s">
        <v>2017</v>
      </c>
      <c r="B538" s="1" t="s">
        <v>2018</v>
      </c>
      <c r="C538" s="1">
        <v>13</v>
      </c>
      <c r="D538" s="1" t="s">
        <v>2019</v>
      </c>
      <c r="E538" s="2">
        <v>1</v>
      </c>
      <c r="F538" s="1">
        <f>IF(Creatures[[#This Row],[CR]]="","",VLOOKUP(Creatures[[#This Row],[CR]],CREXP[#All],2,FALSE))</f>
        <v>200</v>
      </c>
      <c r="G538" s="1" t="s">
        <v>113</v>
      </c>
      <c r="H538" s="1">
        <v>17</v>
      </c>
      <c r="I538" s="1">
        <f>IFERROR(DexModifier(Creatures[[#This Row],[Dex Score]]),NA())</f>
        <v>3</v>
      </c>
    </row>
    <row r="539" spans="1:9" x14ac:dyDescent="0.3">
      <c r="A539" s="3" t="s">
        <v>2020</v>
      </c>
      <c r="B539" s="1" t="s">
        <v>1168</v>
      </c>
      <c r="C539" s="1">
        <v>15</v>
      </c>
      <c r="D539" s="1" t="s">
        <v>2021</v>
      </c>
      <c r="E539" s="2">
        <v>6</v>
      </c>
      <c r="F539" s="1">
        <f>IF(Creatures[[#This Row],[CR]]="","",VLOOKUP(Creatures[[#This Row],[CR]],CREXP[#All],2,FALSE))</f>
        <v>2300</v>
      </c>
      <c r="G539" s="1" t="s">
        <v>111</v>
      </c>
      <c r="H539" s="1">
        <v>15</v>
      </c>
      <c r="I539" s="1">
        <f>IFERROR(DexModifier(Creatures[[#This Row],[Dex Score]]),NA())</f>
        <v>2</v>
      </c>
    </row>
    <row r="540" spans="1:9" x14ac:dyDescent="0.3">
      <c r="A540" s="3" t="s">
        <v>2022</v>
      </c>
      <c r="B540" s="1" t="s">
        <v>1404</v>
      </c>
      <c r="C540" s="1">
        <v>15</v>
      </c>
      <c r="D540" s="1" t="s">
        <v>2023</v>
      </c>
      <c r="E540" s="2">
        <v>2</v>
      </c>
      <c r="F540" s="1">
        <f>IF(Creatures[[#This Row],[CR]]="","",VLOOKUP(Creatures[[#This Row],[CR]],CREXP[#All],2,FALSE))</f>
        <v>450</v>
      </c>
      <c r="G540" s="1" t="s">
        <v>134</v>
      </c>
      <c r="H540" s="1">
        <v>15</v>
      </c>
      <c r="I540" s="1">
        <f>IFERROR(DexModifier(Creatures[[#This Row],[Dex Score]]),NA())</f>
        <v>2</v>
      </c>
    </row>
    <row r="541" spans="1:9" x14ac:dyDescent="0.3">
      <c r="A541" s="3" t="s">
        <v>2024</v>
      </c>
      <c r="B541" s="1" t="s">
        <v>1131</v>
      </c>
      <c r="C541" s="1">
        <v>11</v>
      </c>
      <c r="D541" s="1" t="s">
        <v>1215</v>
      </c>
      <c r="E541" s="4" t="s">
        <v>24</v>
      </c>
      <c r="F541" s="1">
        <f>IF(Creatures[[#This Row],[CR]]="","",VLOOKUP(Creatures[[#This Row],[CR]],CREXP[#All],2,FALSE))</f>
        <v>25</v>
      </c>
      <c r="G541" s="1" t="s">
        <v>111</v>
      </c>
      <c r="H541" s="1">
        <v>13</v>
      </c>
      <c r="I541" s="1">
        <f>IFERROR(DexModifier(Creatures[[#This Row],[Dex Score]]),NA())</f>
        <v>1</v>
      </c>
    </row>
    <row r="542" spans="1:9" x14ac:dyDescent="0.3">
      <c r="A542" s="3" t="s">
        <v>2025</v>
      </c>
      <c r="B542" s="1" t="s">
        <v>1211</v>
      </c>
      <c r="C542" s="1">
        <v>16</v>
      </c>
      <c r="D542" s="1" t="s">
        <v>2026</v>
      </c>
      <c r="E542" s="2">
        <v>4</v>
      </c>
      <c r="F542" s="1">
        <f>IF(Creatures[[#This Row],[CR]]="","",VLOOKUP(Creatures[[#This Row],[CR]],CREXP[#All],2,FALSE))</f>
        <v>1100</v>
      </c>
      <c r="G542" s="1" t="s">
        <v>113</v>
      </c>
      <c r="H542" s="1">
        <v>14</v>
      </c>
      <c r="I542" s="1">
        <f>IFERROR(DexModifier(Creatures[[#This Row],[Dex Score]]),NA())</f>
        <v>2</v>
      </c>
    </row>
    <row r="543" spans="1:9" x14ac:dyDescent="0.3">
      <c r="A543" s="3" t="s">
        <v>2027</v>
      </c>
      <c r="B543" s="1" t="s">
        <v>1448</v>
      </c>
      <c r="C543" s="1">
        <v>13</v>
      </c>
      <c r="D543" s="1" t="s">
        <v>1201</v>
      </c>
      <c r="E543" s="2">
        <v>3</v>
      </c>
      <c r="F543" s="1">
        <f>IF(Creatures[[#This Row],[CR]]="","",VLOOKUP(Creatures[[#This Row],[CR]],CREXP[#All],2,FALSE))</f>
        <v>700</v>
      </c>
      <c r="G543" s="1" t="s">
        <v>113</v>
      </c>
      <c r="H543" s="1">
        <v>17</v>
      </c>
      <c r="I543" s="1">
        <f>IFERROR(DexModifier(Creatures[[#This Row],[Dex Score]]),NA())</f>
        <v>3</v>
      </c>
    </row>
    <row r="544" spans="1:9" x14ac:dyDescent="0.3">
      <c r="A544" s="3" t="s">
        <v>2028</v>
      </c>
      <c r="B544" s="1" t="s">
        <v>1247</v>
      </c>
      <c r="C544" s="1">
        <v>13</v>
      </c>
      <c r="D544" s="1" t="s">
        <v>1772</v>
      </c>
      <c r="E544" s="2">
        <v>2</v>
      </c>
      <c r="F544" s="1">
        <f>IF(Creatures[[#This Row],[CR]]="","",VLOOKUP(Creatures[[#This Row],[CR]],CREXP[#All],2,FALSE))</f>
        <v>450</v>
      </c>
      <c r="G544" s="1" t="s">
        <v>111</v>
      </c>
      <c r="H544" s="1">
        <v>10</v>
      </c>
      <c r="I544" s="1">
        <f>IFERROR(DexModifier(Creatures[[#This Row],[Dex Score]]),NA())</f>
        <v>0</v>
      </c>
    </row>
    <row r="545" spans="1:9" x14ac:dyDescent="0.3">
      <c r="A545" s="3" t="s">
        <v>2029</v>
      </c>
      <c r="B545" s="1" t="s">
        <v>1266</v>
      </c>
      <c r="C545" s="1">
        <v>18</v>
      </c>
      <c r="D545" s="1" t="s">
        <v>1172</v>
      </c>
      <c r="E545" s="2">
        <v>5</v>
      </c>
      <c r="F545" s="1">
        <f>IF(Creatures[[#This Row],[CR]]="","",VLOOKUP(Creatures[[#This Row],[CR]],CREXP[#All],2,FALSE))</f>
        <v>1800</v>
      </c>
      <c r="G545" s="1" t="s">
        <v>111</v>
      </c>
      <c r="H545" s="1">
        <v>11</v>
      </c>
      <c r="I545" s="1">
        <f>IFERROR(DexModifier(Creatures[[#This Row],[Dex Score]]),NA())</f>
        <v>0</v>
      </c>
    </row>
    <row r="546" spans="1:9" x14ac:dyDescent="0.3">
      <c r="A546" s="3" t="s">
        <v>2030</v>
      </c>
      <c r="B546" s="1" t="s">
        <v>2031</v>
      </c>
      <c r="C546" s="1">
        <v>12</v>
      </c>
      <c r="D546" s="1" t="s">
        <v>1373</v>
      </c>
      <c r="E546" s="2">
        <v>2</v>
      </c>
      <c r="F546" s="1">
        <f>IF(Creatures[[#This Row],[CR]]="","",VLOOKUP(Creatures[[#This Row],[CR]],CREXP[#All],2,FALSE))</f>
        <v>450</v>
      </c>
      <c r="G546" s="1" t="s">
        <v>111</v>
      </c>
      <c r="H546" s="1">
        <v>12</v>
      </c>
      <c r="I546" s="1">
        <f>IFERROR(DexModifier(Creatures[[#This Row],[Dex Score]]),NA())</f>
        <v>1</v>
      </c>
    </row>
    <row r="547" spans="1:9" x14ac:dyDescent="0.3">
      <c r="A547" s="3" t="s">
        <v>2032</v>
      </c>
      <c r="B547" s="1" t="s">
        <v>1193</v>
      </c>
      <c r="C547" s="1">
        <v>14</v>
      </c>
      <c r="D547" s="1" t="s">
        <v>1701</v>
      </c>
      <c r="E547" s="2">
        <v>4</v>
      </c>
      <c r="F547" s="1">
        <f>IF(Creatures[[#This Row],[CR]]="","",VLOOKUP(Creatures[[#This Row],[CR]],CREXP[#All],2,FALSE))</f>
        <v>1100</v>
      </c>
      <c r="G547" s="1" t="s">
        <v>99</v>
      </c>
      <c r="H547" s="1">
        <v>18</v>
      </c>
      <c r="I547" s="1">
        <f>IFERROR(DexModifier(Creatures[[#This Row],[Dex Score]]),NA())</f>
        <v>4</v>
      </c>
    </row>
    <row r="548" spans="1:9" x14ac:dyDescent="0.3">
      <c r="A548" s="3" t="s">
        <v>2033</v>
      </c>
      <c r="B548" s="1" t="s">
        <v>1347</v>
      </c>
      <c r="C548" s="1">
        <v>15</v>
      </c>
      <c r="D548" s="1" t="s">
        <v>1604</v>
      </c>
      <c r="E548" s="2">
        <v>7</v>
      </c>
      <c r="F548" s="1">
        <f>IF(Creatures[[#This Row],[CR]]="","",VLOOKUP(Creatures[[#This Row],[CR]],CREXP[#All],2,FALSE))</f>
        <v>2900</v>
      </c>
      <c r="G548" s="1" t="s">
        <v>111</v>
      </c>
      <c r="H548" s="1">
        <v>12</v>
      </c>
      <c r="I548" s="1">
        <f>IFERROR(DexModifier(Creatures[[#This Row],[Dex Score]]),NA())</f>
        <v>1</v>
      </c>
    </row>
    <row r="549" spans="1:9" x14ac:dyDescent="0.3">
      <c r="A549" s="3" t="s">
        <v>2034</v>
      </c>
      <c r="B549" s="1" t="s">
        <v>1347</v>
      </c>
      <c r="C549" s="1">
        <v>15</v>
      </c>
      <c r="D549" s="1" t="s">
        <v>1604</v>
      </c>
      <c r="E549" s="2">
        <v>8</v>
      </c>
      <c r="F549" s="1">
        <f>IF(Creatures[[#This Row],[CR]]="","",VLOOKUP(Creatures[[#This Row],[CR]],CREXP[#All],2,FALSE))</f>
        <v>3900</v>
      </c>
      <c r="G549" s="1" t="s">
        <v>111</v>
      </c>
      <c r="H549" s="1">
        <v>12</v>
      </c>
      <c r="I549" s="1">
        <f>IFERROR(DexModifier(Creatures[[#This Row],[Dex Score]]),NA())</f>
        <v>1</v>
      </c>
    </row>
    <row r="550" spans="1:9" x14ac:dyDescent="0.3">
      <c r="A550" s="3" t="s">
        <v>2035</v>
      </c>
      <c r="B550" s="1" t="s">
        <v>1193</v>
      </c>
      <c r="C550" s="1">
        <v>17</v>
      </c>
      <c r="D550" s="1" t="s">
        <v>1686</v>
      </c>
      <c r="E550" s="2">
        <v>22</v>
      </c>
      <c r="F550" s="1">
        <f>IF(Creatures[[#This Row],[CR]]="","",VLOOKUP(Creatures[[#This Row],[CR]],CREXP[#All],2,FALSE))</f>
        <v>41000</v>
      </c>
      <c r="G550" s="1" t="s">
        <v>134</v>
      </c>
      <c r="H550" s="1">
        <v>12</v>
      </c>
      <c r="I550" s="1">
        <f>IFERROR(DexModifier(Creatures[[#This Row],[Dex Score]]),NA())</f>
        <v>1</v>
      </c>
    </row>
    <row r="551" spans="1:9" x14ac:dyDescent="0.3">
      <c r="A551" s="3" t="s">
        <v>2036</v>
      </c>
      <c r="B551" s="1" t="s">
        <v>1143</v>
      </c>
      <c r="C551" s="1">
        <v>12</v>
      </c>
      <c r="D551" s="1" t="s">
        <v>2037</v>
      </c>
      <c r="E551" s="2">
        <v>5</v>
      </c>
      <c r="F551" s="1">
        <f>IF(Creatures[[#This Row],[CR]]="","",VLOOKUP(Creatures[[#This Row],[CR]],CREXP[#All],2,FALSE))</f>
        <v>1800</v>
      </c>
      <c r="G551" s="1" t="s">
        <v>99</v>
      </c>
      <c r="H551" s="1">
        <v>14</v>
      </c>
      <c r="I551" s="1">
        <f>IFERROR(DexModifier(Creatures[[#This Row],[Dex Score]]),NA())</f>
        <v>2</v>
      </c>
    </row>
    <row r="552" spans="1:9" x14ac:dyDescent="0.3">
      <c r="A552" s="3" t="s">
        <v>2038</v>
      </c>
      <c r="B552" s="1" t="s">
        <v>1134</v>
      </c>
      <c r="C552" s="1">
        <v>15</v>
      </c>
      <c r="D552" s="1" t="s">
        <v>1261</v>
      </c>
      <c r="E552" s="2">
        <v>5</v>
      </c>
      <c r="F552" s="1">
        <f>IF(Creatures[[#This Row],[CR]]="","",VLOOKUP(Creatures[[#This Row],[CR]],CREXP[#All],2,FALSE))</f>
        <v>1800</v>
      </c>
      <c r="G552" s="1" t="s">
        <v>134</v>
      </c>
      <c r="H552" s="1">
        <v>14</v>
      </c>
      <c r="I552" s="1">
        <f>IFERROR(DexModifier(Creatures[[#This Row],[Dex Score]]),NA())</f>
        <v>2</v>
      </c>
    </row>
    <row r="553" spans="1:9" x14ac:dyDescent="0.3">
      <c r="A553" s="3" t="s">
        <v>356</v>
      </c>
      <c r="B553" s="1" t="s">
        <v>1247</v>
      </c>
      <c r="C553" s="1">
        <v>14</v>
      </c>
      <c r="D553" s="1" t="s">
        <v>1199</v>
      </c>
      <c r="E553" s="2">
        <v>3</v>
      </c>
      <c r="F553" s="1">
        <f>IF(Creatures[[#This Row],[CR]]="","",VLOOKUP(Creatures[[#This Row],[CR]],CREXP[#All],2,FALSE))</f>
        <v>700</v>
      </c>
      <c r="G553" s="1" t="s">
        <v>111</v>
      </c>
      <c r="H553" s="1">
        <v>11</v>
      </c>
      <c r="I553" s="1">
        <f>IFERROR(DexModifier(Creatures[[#This Row],[Dex Score]]),NA())</f>
        <v>0</v>
      </c>
    </row>
    <row r="554" spans="1:9" x14ac:dyDescent="0.3">
      <c r="A554" s="3" t="s">
        <v>2039</v>
      </c>
      <c r="B554" s="1" t="s">
        <v>1362</v>
      </c>
      <c r="C554" s="1">
        <v>12</v>
      </c>
      <c r="D554" s="1" t="s">
        <v>1978</v>
      </c>
      <c r="E554" s="2">
        <v>2</v>
      </c>
      <c r="F554" s="1">
        <f>IF(Creatures[[#This Row],[CR]]="","",VLOOKUP(Creatures[[#This Row],[CR]],CREXP[#All],2,FALSE))</f>
        <v>450</v>
      </c>
      <c r="G554" s="1" t="s">
        <v>111</v>
      </c>
      <c r="H554" s="1">
        <v>11</v>
      </c>
      <c r="I554" s="1">
        <f>IFERROR(DexModifier(Creatures[[#This Row],[Dex Score]]),NA())</f>
        <v>0</v>
      </c>
    </row>
    <row r="555" spans="1:9" x14ac:dyDescent="0.3">
      <c r="A555" s="3" t="s">
        <v>2040</v>
      </c>
      <c r="B555" s="1" t="s">
        <v>1320</v>
      </c>
      <c r="C555" s="1">
        <v>21</v>
      </c>
      <c r="D555" s="1" t="s">
        <v>2041</v>
      </c>
      <c r="E555" s="2">
        <v>21</v>
      </c>
      <c r="F555" s="1">
        <f>IF(Creatures[[#This Row],[CR]]="","",VLOOKUP(Creatures[[#This Row],[CR]],CREXP[#All],2,FALSE))</f>
        <v>33000</v>
      </c>
      <c r="G555" s="1" t="s">
        <v>113</v>
      </c>
      <c r="H555" s="1">
        <v>19</v>
      </c>
      <c r="I555" s="1">
        <f>IFERROR(DexModifier(Creatures[[#This Row],[Dex Score]]),NA())</f>
        <v>4</v>
      </c>
    </row>
    <row r="556" spans="1:9" x14ac:dyDescent="0.3">
      <c r="A556" s="3" t="s">
        <v>2042</v>
      </c>
      <c r="B556" s="1" t="s">
        <v>1338</v>
      </c>
      <c r="C556" s="1">
        <v>19</v>
      </c>
      <c r="D556" s="1" t="s">
        <v>1877</v>
      </c>
      <c r="E556" s="2">
        <v>21</v>
      </c>
      <c r="F556" s="1">
        <f>IF(Creatures[[#This Row],[CR]]="","",VLOOKUP(Creatures[[#This Row],[CR]],CREXP[#All],2,FALSE))</f>
        <v>33000</v>
      </c>
      <c r="G556" s="1" t="s">
        <v>113</v>
      </c>
      <c r="H556" s="1">
        <v>22</v>
      </c>
      <c r="I556" s="1">
        <f>IFERROR(DexModifier(Creatures[[#This Row],[Dex Score]]),NA())</f>
        <v>6</v>
      </c>
    </row>
    <row r="557" spans="1:9" x14ac:dyDescent="0.3">
      <c r="A557" s="3" t="s">
        <v>2043</v>
      </c>
      <c r="B557" s="1" t="s">
        <v>1280</v>
      </c>
      <c r="C557" s="1">
        <v>17</v>
      </c>
      <c r="D557" s="1" t="s">
        <v>2044</v>
      </c>
      <c r="E557" s="4">
        <v>7</v>
      </c>
      <c r="F557" s="1">
        <f>IF(Creatures[[#This Row],[CR]]="","",VLOOKUP(Creatures[[#This Row],[CR]],CREXP[#All],2,FALSE))</f>
        <v>2900</v>
      </c>
      <c r="G557" s="1" t="s">
        <v>1148</v>
      </c>
      <c r="H557" s="1">
        <v>15</v>
      </c>
      <c r="I557" s="1">
        <v>2</v>
      </c>
    </row>
    <row r="558" spans="1:9" x14ac:dyDescent="0.3">
      <c r="A558" s="3" t="s">
        <v>2045</v>
      </c>
      <c r="B558" s="1" t="s">
        <v>2046</v>
      </c>
      <c r="C558" s="1">
        <v>11</v>
      </c>
      <c r="D558" s="1">
        <v>26</v>
      </c>
      <c r="E558" s="2" t="s">
        <v>25</v>
      </c>
      <c r="F558" s="1">
        <f>IF(Creatures[[#This Row],[CR]]="","",VLOOKUP(Creatures[[#This Row],[CR]],CREXP[#All],2,FALSE))</f>
        <v>50</v>
      </c>
      <c r="G558" s="1" t="s">
        <v>61</v>
      </c>
      <c r="H558" s="1">
        <v>9</v>
      </c>
      <c r="I558" s="1">
        <f>IFERROR(DexModifier(Creatures[[#This Row],[Dex Score]]),NA())</f>
        <v>-1</v>
      </c>
    </row>
    <row r="559" spans="1:9" x14ac:dyDescent="0.3">
      <c r="A559" s="3" t="s">
        <v>2047</v>
      </c>
      <c r="B559" s="1" t="s">
        <v>1250</v>
      </c>
      <c r="C559" s="1">
        <v>15</v>
      </c>
      <c r="D559" s="1" t="s">
        <v>1912</v>
      </c>
      <c r="E559" s="4" t="s">
        <v>24</v>
      </c>
      <c r="F559" s="1">
        <f>IF(Creatures[[#This Row],[CR]]="","",VLOOKUP(Creatures[[#This Row],[CR]],CREXP[#All],2,FALSE))</f>
        <v>25</v>
      </c>
      <c r="G559" s="1" t="s">
        <v>111</v>
      </c>
      <c r="H559" s="1">
        <v>13</v>
      </c>
      <c r="I559" s="1">
        <f>IFERROR(DexModifier(Creatures[[#This Row],[Dex Score]]),NA())</f>
        <v>1</v>
      </c>
    </row>
    <row r="560" spans="1:9" x14ac:dyDescent="0.3">
      <c r="A560" s="3" t="s">
        <v>2048</v>
      </c>
      <c r="B560" s="1" t="s">
        <v>1347</v>
      </c>
      <c r="C560" s="1">
        <v>17</v>
      </c>
      <c r="D560" s="1" t="s">
        <v>2049</v>
      </c>
      <c r="E560" s="2">
        <v>11</v>
      </c>
      <c r="F560" s="1">
        <f>IF(Creatures[[#This Row],[CR]]="","",VLOOKUP(Creatures[[#This Row],[CR]],CREXP[#All],2,FALSE))</f>
        <v>7200</v>
      </c>
      <c r="G560" s="1" t="s">
        <v>134</v>
      </c>
      <c r="H560" s="1">
        <v>14</v>
      </c>
      <c r="I560" s="1">
        <f>IFERROR(DexModifier(Creatures[[#This Row],[Dex Score]]),NA())</f>
        <v>2</v>
      </c>
    </row>
    <row r="561" spans="1:9" x14ac:dyDescent="0.3">
      <c r="A561" s="3" t="s">
        <v>2050</v>
      </c>
      <c r="B561" s="1" t="s">
        <v>1347</v>
      </c>
      <c r="C561" s="1">
        <v>17</v>
      </c>
      <c r="D561" s="1" t="s">
        <v>2049</v>
      </c>
      <c r="E561" s="2">
        <v>12</v>
      </c>
      <c r="F561" s="1">
        <f>IF(Creatures[[#This Row],[CR]]="","",VLOOKUP(Creatures[[#This Row],[CR]],CREXP[#All],2,FALSE))</f>
        <v>8400</v>
      </c>
      <c r="G561" s="1" t="s">
        <v>134</v>
      </c>
      <c r="H561" s="1">
        <v>14</v>
      </c>
      <c r="I561" s="1">
        <f>IFERROR(DexModifier(Creatures[[#This Row],[Dex Score]]),NA())</f>
        <v>2</v>
      </c>
    </row>
    <row r="562" spans="1:9" x14ac:dyDescent="0.3">
      <c r="A562" s="3" t="s">
        <v>2051</v>
      </c>
      <c r="B562" s="1" t="s">
        <v>1394</v>
      </c>
      <c r="C562" s="1">
        <v>14</v>
      </c>
      <c r="D562" s="1" t="s">
        <v>1883</v>
      </c>
      <c r="E562" s="2">
        <v>6</v>
      </c>
      <c r="F562" s="1">
        <f>IF(Creatures[[#This Row],[CR]]="","",VLOOKUP(Creatures[[#This Row],[CR]],CREXP[#All],2,FALSE))</f>
        <v>2300</v>
      </c>
      <c r="G562" s="1" t="s">
        <v>134</v>
      </c>
      <c r="H562" s="1">
        <v>10</v>
      </c>
      <c r="I562" s="1">
        <f>IFERROR(DexModifier(Creatures[[#This Row],[Dex Score]]),NA())</f>
        <v>0</v>
      </c>
    </row>
    <row r="563" spans="1:9" x14ac:dyDescent="0.3">
      <c r="A563" s="3" t="s">
        <v>2052</v>
      </c>
      <c r="B563" s="1" t="s">
        <v>1625</v>
      </c>
      <c r="C563" s="1">
        <v>11</v>
      </c>
      <c r="D563" s="1" t="s">
        <v>2053</v>
      </c>
      <c r="E563" s="4" t="s">
        <v>25</v>
      </c>
      <c r="F563" s="1">
        <f>IF(Creatures[[#This Row],[CR]]="","",VLOOKUP(Creatures[[#This Row],[CR]],CREXP[#All],2,FALSE))</f>
        <v>50</v>
      </c>
      <c r="G563" s="1" t="s">
        <v>111</v>
      </c>
      <c r="H563" s="1">
        <v>12</v>
      </c>
      <c r="I563" s="1">
        <f>IFERROR(DexModifier(Creatures[[#This Row],[Dex Score]]),NA())</f>
        <v>1</v>
      </c>
    </row>
    <row r="564" spans="1:9" x14ac:dyDescent="0.3">
      <c r="A564" s="3" t="s">
        <v>2054</v>
      </c>
      <c r="B564" s="1" t="s">
        <v>1263</v>
      </c>
      <c r="C564" s="1">
        <v>10</v>
      </c>
      <c r="D564" s="1" t="s">
        <v>1215</v>
      </c>
      <c r="E564" s="4" t="s">
        <v>24</v>
      </c>
      <c r="F564" s="1">
        <f>IF(Creatures[[#This Row],[CR]]="","",VLOOKUP(Creatures[[#This Row],[CR]],CREXP[#All],2,FALSE))</f>
        <v>25</v>
      </c>
      <c r="G564" s="1" t="s">
        <v>111</v>
      </c>
      <c r="H564" s="1">
        <v>10</v>
      </c>
      <c r="I564" s="1">
        <f>IFERROR(DexModifier(Creatures[[#This Row],[Dex Score]]),NA())</f>
        <v>0</v>
      </c>
    </row>
    <row r="565" spans="1:9" x14ac:dyDescent="0.3">
      <c r="A565" s="3" t="s">
        <v>2055</v>
      </c>
      <c r="B565" s="1" t="s">
        <v>1193</v>
      </c>
      <c r="C565" s="1">
        <v>11</v>
      </c>
      <c r="D565" s="1" t="s">
        <v>1373</v>
      </c>
      <c r="E565" s="2">
        <v>3</v>
      </c>
      <c r="F565" s="1">
        <f>IF(Creatures[[#This Row],[CR]]="","",VLOOKUP(Creatures[[#This Row],[CR]],CREXP[#All],2,FALSE))</f>
        <v>700</v>
      </c>
      <c r="G565" s="1" t="s">
        <v>111</v>
      </c>
      <c r="H565" s="1">
        <v>8</v>
      </c>
      <c r="I565" s="1">
        <f>IFERROR(DexModifier(Creatures[[#This Row],[Dex Score]]),NA())</f>
        <v>-1</v>
      </c>
    </row>
    <row r="566" spans="1:9" x14ac:dyDescent="0.3">
      <c r="A566" s="3" t="s">
        <v>2056</v>
      </c>
      <c r="B566" s="1" t="s">
        <v>1193</v>
      </c>
      <c r="C566" s="1">
        <v>17</v>
      </c>
      <c r="D566" s="1" t="s">
        <v>1295</v>
      </c>
      <c r="E566" s="2">
        <v>15</v>
      </c>
      <c r="F566" s="1">
        <f>IF(Creatures[[#This Row],[CR]]="","",VLOOKUP(Creatures[[#This Row],[CR]],CREXP[#All],2,FALSE))</f>
        <v>13000</v>
      </c>
      <c r="G566" s="1" t="s">
        <v>111</v>
      </c>
      <c r="H566" s="1">
        <v>10</v>
      </c>
      <c r="I566" s="1">
        <f>IFERROR(DexModifier(Creatures[[#This Row],[Dex Score]]),NA())</f>
        <v>0</v>
      </c>
    </row>
    <row r="567" spans="1:9" x14ac:dyDescent="0.3">
      <c r="A567" s="3" t="s">
        <v>2057</v>
      </c>
      <c r="B567" s="1" t="s">
        <v>1941</v>
      </c>
      <c r="C567" s="1">
        <v>12</v>
      </c>
      <c r="D567" s="1" t="s">
        <v>1385</v>
      </c>
      <c r="E567" s="4" t="s">
        <v>26</v>
      </c>
      <c r="F567" s="1">
        <f>IF(Creatures[[#This Row],[CR]]="","",VLOOKUP(Creatures[[#This Row],[CR]],CREXP[#All],2,FALSE))</f>
        <v>100</v>
      </c>
      <c r="G567" s="1" t="s">
        <v>111</v>
      </c>
      <c r="H567" s="1">
        <v>10</v>
      </c>
      <c r="I567" s="1">
        <f>IFERROR(DexModifier(Creatures[[#This Row],[Dex Score]]),NA())</f>
        <v>0</v>
      </c>
    </row>
    <row r="568" spans="1:9" x14ac:dyDescent="0.3">
      <c r="A568" s="3" t="s">
        <v>2058</v>
      </c>
      <c r="B568" s="1" t="s">
        <v>1285</v>
      </c>
      <c r="C568" s="1">
        <v>13</v>
      </c>
      <c r="D568" s="1" t="s">
        <v>1703</v>
      </c>
      <c r="E568" s="2">
        <v>2</v>
      </c>
      <c r="F568" s="1">
        <f>IF(Creatures[[#This Row],[CR]]="","",VLOOKUP(Creatures[[#This Row],[CR]],CREXP[#All],2,FALSE))</f>
        <v>450</v>
      </c>
      <c r="G568" s="1" t="s">
        <v>111</v>
      </c>
      <c r="H568" s="1">
        <v>10</v>
      </c>
      <c r="I568" s="1">
        <f>IFERROR(DexModifier(Creatures[[#This Row],[Dex Score]]),NA())</f>
        <v>0</v>
      </c>
    </row>
    <row r="569" spans="1:9" x14ac:dyDescent="0.3">
      <c r="A569" s="3" t="s">
        <v>2059</v>
      </c>
      <c r="B569" s="1" t="s">
        <v>1301</v>
      </c>
      <c r="C569" s="1">
        <v>10</v>
      </c>
      <c r="D569" s="1" t="s">
        <v>1391</v>
      </c>
      <c r="E569" s="2">
        <v>0</v>
      </c>
      <c r="F569" s="1">
        <f>IF(Creatures[[#This Row],[CR]]="","",VLOOKUP(Creatures[[#This Row],[CR]],CREXP[#All],2,FALSE))</f>
        <v>10</v>
      </c>
      <c r="G569" s="1" t="s">
        <v>111</v>
      </c>
      <c r="H569" s="1">
        <v>10</v>
      </c>
      <c r="I569" s="1">
        <f>IFERROR(DexModifier(Creatures[[#This Row],[Dex Score]]),NA())</f>
        <v>0</v>
      </c>
    </row>
    <row r="570" spans="1:9" x14ac:dyDescent="0.3">
      <c r="A570" s="3" t="s">
        <v>2060</v>
      </c>
      <c r="B570" s="1" t="s">
        <v>1140</v>
      </c>
      <c r="C570" s="1">
        <v>18</v>
      </c>
      <c r="D570" s="1" t="s">
        <v>2061</v>
      </c>
      <c r="E570" s="2">
        <v>15</v>
      </c>
      <c r="F570" s="1">
        <f>IF(Creatures[[#This Row],[CR]]="","",VLOOKUP(Creatures[[#This Row],[CR]],CREXP[#All],2,FALSE))</f>
        <v>13000</v>
      </c>
      <c r="G570" s="1" t="s">
        <v>113</v>
      </c>
      <c r="H570" s="1">
        <v>14</v>
      </c>
      <c r="I570" s="1">
        <f>IFERROR(DexModifier(Creatures[[#This Row],[Dex Score]]),NA())</f>
        <v>2</v>
      </c>
    </row>
    <row r="571" spans="1:9" x14ac:dyDescent="0.3">
      <c r="A571" s="3" t="s">
        <v>2062</v>
      </c>
      <c r="B571" s="1" t="s">
        <v>1193</v>
      </c>
      <c r="C571" s="1">
        <v>18</v>
      </c>
      <c r="D571" s="1">
        <v>135</v>
      </c>
      <c r="E571" s="2">
        <v>11</v>
      </c>
      <c r="F571" s="1">
        <f>IF(Creatures[[#This Row],[CR]]="","",VLOOKUP(Creatures[[#This Row],[CR]],CREXP[#All],2,FALSE))</f>
        <v>7200</v>
      </c>
      <c r="G571" s="1" t="s">
        <v>130</v>
      </c>
      <c r="H571" s="1">
        <v>12</v>
      </c>
      <c r="I571" s="1">
        <f>IFERROR(DexModifier(Creatures[[#This Row],[Dex Score]]),NA())</f>
        <v>1</v>
      </c>
    </row>
    <row r="572" spans="1:9" x14ac:dyDescent="0.3">
      <c r="A572" s="3" t="s">
        <v>2063</v>
      </c>
      <c r="B572" s="1" t="s">
        <v>2064</v>
      </c>
      <c r="C572" s="1">
        <v>19</v>
      </c>
      <c r="D572" s="1" t="s">
        <v>2065</v>
      </c>
      <c r="E572" s="2">
        <v>17</v>
      </c>
      <c r="F572" s="1">
        <f>IF(Creatures[[#This Row],[CR]]="","",VLOOKUP(Creatures[[#This Row],[CR]],CREXP[#All],2,FALSE))</f>
        <v>18000</v>
      </c>
      <c r="G572" s="1" t="s">
        <v>113</v>
      </c>
      <c r="H572" s="1">
        <v>15</v>
      </c>
      <c r="I572" s="1">
        <f>IFERROR(DexModifier(Creatures[[#This Row],[Dex Score]]),NA())</f>
        <v>2</v>
      </c>
    </row>
    <row r="573" spans="1:9" x14ac:dyDescent="0.3">
      <c r="A573" s="3" t="s">
        <v>2066</v>
      </c>
      <c r="B573" s="1" t="s">
        <v>1343</v>
      </c>
      <c r="C573" s="1">
        <v>18</v>
      </c>
      <c r="D573" s="1" t="s">
        <v>2067</v>
      </c>
      <c r="E573" s="2">
        <v>13</v>
      </c>
      <c r="F573" s="1">
        <f>IF(Creatures[[#This Row],[CR]]="","",VLOOKUP(Creatures[[#This Row],[CR]],CREXP[#All],2,FALSE))</f>
        <v>10000</v>
      </c>
      <c r="G573" s="1" t="s">
        <v>111</v>
      </c>
      <c r="H573" s="1">
        <v>10</v>
      </c>
      <c r="I573" s="1">
        <f>IFERROR(DexModifier(Creatures[[#This Row],[Dex Score]]),NA())</f>
        <v>0</v>
      </c>
    </row>
    <row r="574" spans="1:9" x14ac:dyDescent="0.3">
      <c r="A574" s="3" t="s">
        <v>2068</v>
      </c>
      <c r="B574" s="1" t="s">
        <v>1211</v>
      </c>
      <c r="C574" s="1">
        <v>20</v>
      </c>
      <c r="D574" s="1" t="s">
        <v>1527</v>
      </c>
      <c r="E574" s="2">
        <v>13</v>
      </c>
      <c r="F574" s="1">
        <f>IF(Creatures[[#This Row],[CR]]="","",VLOOKUP(Creatures[[#This Row],[CR]],CREXP[#All],2,FALSE))</f>
        <v>10000</v>
      </c>
      <c r="G574" s="1" t="s">
        <v>113</v>
      </c>
      <c r="H574" s="1">
        <v>10</v>
      </c>
      <c r="I574" s="1">
        <f>IFERROR(DexModifier(Creatures[[#This Row],[Dex Score]]),NA())</f>
        <v>0</v>
      </c>
    </row>
    <row r="575" spans="1:9" x14ac:dyDescent="0.3">
      <c r="A575" s="3" t="s">
        <v>2069</v>
      </c>
      <c r="B575" s="1" t="s">
        <v>1253</v>
      </c>
      <c r="C575" s="1">
        <v>20</v>
      </c>
      <c r="D575" s="1" t="s">
        <v>2070</v>
      </c>
      <c r="E575" s="4">
        <v>10</v>
      </c>
      <c r="F575" s="1">
        <f>IF(Creatures[[#This Row],[CR]]="","",VLOOKUP(Creatures[[#This Row],[CR]],CREXP[#All],2,FALSE))</f>
        <v>5900</v>
      </c>
      <c r="G575" s="1" t="s">
        <v>1148</v>
      </c>
      <c r="H575" s="1">
        <v>11</v>
      </c>
      <c r="I575" s="1">
        <v>0</v>
      </c>
    </row>
    <row r="576" spans="1:9" x14ac:dyDescent="0.3">
      <c r="A576" s="3" t="s">
        <v>2071</v>
      </c>
      <c r="B576" s="1" t="s">
        <v>2072</v>
      </c>
      <c r="C576" s="1">
        <v>12</v>
      </c>
      <c r="D576" s="1" t="s">
        <v>1437</v>
      </c>
      <c r="E576" s="4" t="s">
        <v>25</v>
      </c>
      <c r="F576" s="1">
        <f>IF(Creatures[[#This Row],[CR]]="","",VLOOKUP(Creatures[[#This Row],[CR]],CREXP[#All],2,FALSE))</f>
        <v>50</v>
      </c>
      <c r="G576" s="1" t="s">
        <v>111</v>
      </c>
      <c r="H576" s="1">
        <v>12</v>
      </c>
      <c r="I576" s="1">
        <f>IFERROR(DexModifier(Creatures[[#This Row],[Dex Score]]),NA())</f>
        <v>1</v>
      </c>
    </row>
    <row r="577" spans="1:9" x14ac:dyDescent="0.3">
      <c r="A577" s="3" t="s">
        <v>2073</v>
      </c>
      <c r="B577" s="1" t="s">
        <v>1473</v>
      </c>
      <c r="C577" s="1">
        <v>15</v>
      </c>
      <c r="D577" s="1" t="s">
        <v>2074</v>
      </c>
      <c r="E577" s="2">
        <v>3</v>
      </c>
      <c r="F577" s="1">
        <f>IF(Creatures[[#This Row],[CR]]="","",VLOOKUP(Creatures[[#This Row],[CR]],CREXP[#All],2,FALSE))</f>
        <v>700</v>
      </c>
      <c r="G577" s="1" t="s">
        <v>134</v>
      </c>
      <c r="H577" s="1">
        <v>16</v>
      </c>
      <c r="I577" s="1">
        <f>IFERROR(DexModifier(Creatures[[#This Row],[Dex Score]]),NA())</f>
        <v>3</v>
      </c>
    </row>
    <row r="578" spans="1:9" x14ac:dyDescent="0.3">
      <c r="A578" s="3" t="s">
        <v>2075</v>
      </c>
      <c r="B578" s="1" t="s">
        <v>1733</v>
      </c>
      <c r="C578" s="1">
        <v>11</v>
      </c>
      <c r="D578" s="1" t="s">
        <v>2076</v>
      </c>
      <c r="E578" s="2" t="s">
        <v>24</v>
      </c>
      <c r="F578" s="1">
        <f>IF(Creatures[[#This Row],[CR]]="","",VLOOKUP(Creatures[[#This Row],[CR]],CREXP[#All],2,FALSE))</f>
        <v>25</v>
      </c>
      <c r="G578" s="1" t="s">
        <v>134</v>
      </c>
      <c r="H578" s="1">
        <v>13</v>
      </c>
      <c r="I578" s="1">
        <f>IFERROR(DexModifier(Creatures[[#This Row],[Dex Score]]),NA())</f>
        <v>1</v>
      </c>
    </row>
    <row r="579" spans="1:9" x14ac:dyDescent="0.3">
      <c r="A579" s="3" t="s">
        <v>2077</v>
      </c>
      <c r="B579" s="1" t="s">
        <v>1347</v>
      </c>
      <c r="C579" s="1">
        <v>15</v>
      </c>
      <c r="D579" s="1" t="s">
        <v>2078</v>
      </c>
      <c r="E579" s="2">
        <v>4</v>
      </c>
      <c r="F579" s="1">
        <f>IF(Creatures[[#This Row],[CR]]="","",VLOOKUP(Creatures[[#This Row],[CR]],CREXP[#All],2,FALSE))</f>
        <v>1100</v>
      </c>
      <c r="G579" s="1" t="s">
        <v>134</v>
      </c>
      <c r="H579" s="1">
        <v>16</v>
      </c>
      <c r="I579" s="1">
        <f>IFERROR(DexModifier(Creatures[[#This Row],[Dex Score]]),NA())</f>
        <v>3</v>
      </c>
    </row>
    <row r="580" spans="1:9" x14ac:dyDescent="0.3">
      <c r="A580" s="3" t="s">
        <v>2079</v>
      </c>
      <c r="B580" s="1" t="s">
        <v>2080</v>
      </c>
      <c r="C580" s="1">
        <v>16</v>
      </c>
      <c r="D580" s="1" t="s">
        <v>2081</v>
      </c>
      <c r="E580" s="2">
        <v>13</v>
      </c>
      <c r="F580" s="1">
        <f>IF(Creatures[[#This Row],[CR]]="","",VLOOKUP(Creatures[[#This Row],[CR]],CREXP[#All],2,FALSE))</f>
        <v>10000</v>
      </c>
      <c r="G580" s="1" t="s">
        <v>134</v>
      </c>
      <c r="H580" s="1">
        <v>7</v>
      </c>
      <c r="I580" s="1">
        <f>IFERROR(DexModifier(Creatures[[#This Row],[Dex Score]]),NA())</f>
        <v>-2</v>
      </c>
    </row>
    <row r="581" spans="1:9" x14ac:dyDescent="0.3">
      <c r="A581" s="3" t="s">
        <v>2082</v>
      </c>
      <c r="B581" s="1" t="s">
        <v>1280</v>
      </c>
      <c r="C581" s="1">
        <v>13</v>
      </c>
      <c r="D581" s="1">
        <v>44</v>
      </c>
      <c r="E581" s="2">
        <v>2</v>
      </c>
      <c r="F581" s="1">
        <f>IF(Creatures[[#This Row],[CR]]="","",VLOOKUP(Creatures[[#This Row],[CR]],CREXP[#All],2,FALSE))</f>
        <v>450</v>
      </c>
      <c r="G581" s="1" t="s">
        <v>128</v>
      </c>
      <c r="H581" s="1">
        <v>17</v>
      </c>
      <c r="I581" s="1">
        <f>IFERROR(DexModifier(Creatures[[#This Row],[Dex Score]]),NA())</f>
        <v>3</v>
      </c>
    </row>
    <row r="582" spans="1:9" x14ac:dyDescent="0.3">
      <c r="A582" s="3" t="s">
        <v>2083</v>
      </c>
      <c r="B582" s="1" t="s">
        <v>1266</v>
      </c>
      <c r="C582" s="1">
        <v>17</v>
      </c>
      <c r="D582" s="1" t="s">
        <v>1527</v>
      </c>
      <c r="E582" s="2">
        <v>5</v>
      </c>
      <c r="F582" s="1">
        <f>IF(Creatures[[#This Row],[CR]]="","",VLOOKUP(Creatures[[#This Row],[CR]],CREXP[#All],2,FALSE))</f>
        <v>1800</v>
      </c>
      <c r="G582" s="1" t="s">
        <v>111</v>
      </c>
      <c r="H582" s="1">
        <v>15</v>
      </c>
      <c r="I582" s="1">
        <f>IFERROR(DexModifier(Creatures[[#This Row],[Dex Score]]),NA())</f>
        <v>2</v>
      </c>
    </row>
    <row r="583" spans="1:9" x14ac:dyDescent="0.3">
      <c r="A583" s="3" t="s">
        <v>2084</v>
      </c>
      <c r="B583" s="1" t="s">
        <v>1343</v>
      </c>
      <c r="C583" s="1">
        <v>13</v>
      </c>
      <c r="D583" s="1" t="s">
        <v>2004</v>
      </c>
      <c r="E583" s="2">
        <v>3</v>
      </c>
      <c r="F583" s="1">
        <f>IF(Creatures[[#This Row],[CR]]="","",VLOOKUP(Creatures[[#This Row],[CR]],CREXP[#All],2,FALSE))</f>
        <v>700</v>
      </c>
      <c r="G583" s="1" t="s">
        <v>111</v>
      </c>
      <c r="H583" s="1">
        <v>15</v>
      </c>
      <c r="I583" s="1">
        <f>IFERROR(DexModifier(Creatures[[#This Row],[Dex Score]]),NA())</f>
        <v>2</v>
      </c>
    </row>
    <row r="584" spans="1:9" x14ac:dyDescent="0.3">
      <c r="A584" s="3" t="s">
        <v>2085</v>
      </c>
      <c r="B584" s="1" t="s">
        <v>1193</v>
      </c>
      <c r="C584" s="1">
        <v>17</v>
      </c>
      <c r="D584" s="1" t="s">
        <v>2086</v>
      </c>
      <c r="E584" s="2">
        <v>10</v>
      </c>
      <c r="F584" s="1">
        <f>IF(Creatures[[#This Row],[CR]]="","",VLOOKUP(Creatures[[#This Row],[CR]],CREXP[#All],2,FALSE))</f>
        <v>5900</v>
      </c>
      <c r="G584" s="1" t="s">
        <v>99</v>
      </c>
      <c r="H584" s="1">
        <v>19</v>
      </c>
      <c r="I584" s="1">
        <f>IFERROR(DexModifier(Creatures[[#This Row],[Dex Score]]),NA())</f>
        <v>4</v>
      </c>
    </row>
    <row r="585" spans="1:9" x14ac:dyDescent="0.3">
      <c r="A585" s="3" t="s">
        <v>2087</v>
      </c>
      <c r="B585" s="1" t="s">
        <v>2088</v>
      </c>
      <c r="C585" s="1">
        <v>14</v>
      </c>
      <c r="D585" s="1" t="s">
        <v>2089</v>
      </c>
      <c r="E585" s="2">
        <v>20</v>
      </c>
      <c r="F585" s="1">
        <f>IF(Creatures[[#This Row],[CR]]="","",VLOOKUP(Creatures[[#This Row],[CR]],CREXP[#All],2,FALSE))</f>
        <v>25000</v>
      </c>
      <c r="G585" s="1" t="s">
        <v>113</v>
      </c>
      <c r="H585" s="1">
        <v>19</v>
      </c>
      <c r="I585" s="1">
        <f>IFERROR(DexModifier(Creatures[[#This Row],[Dex Score]]),NA())</f>
        <v>4</v>
      </c>
    </row>
    <row r="586" spans="1:9" x14ac:dyDescent="0.3">
      <c r="A586" s="3" t="s">
        <v>2090</v>
      </c>
      <c r="B586" s="1" t="s">
        <v>1827</v>
      </c>
      <c r="C586" s="1">
        <v>13</v>
      </c>
      <c r="D586" s="1" t="s">
        <v>1391</v>
      </c>
      <c r="E586" s="2">
        <v>1</v>
      </c>
      <c r="F586" s="1">
        <f>IF(Creatures[[#This Row],[CR]]="","",VLOOKUP(Creatures[[#This Row],[CR]],CREXP[#All],2,FALSE))</f>
        <v>200</v>
      </c>
      <c r="G586" s="1" t="s">
        <v>134</v>
      </c>
      <c r="H586" s="1">
        <v>14</v>
      </c>
      <c r="I586" s="1">
        <f>IFERROR(DexModifier(Creatures[[#This Row],[Dex Score]]),NA())</f>
        <v>2</v>
      </c>
    </row>
    <row r="587" spans="1:9" x14ac:dyDescent="0.3">
      <c r="A587" s="3" t="s">
        <v>2091</v>
      </c>
      <c r="B587" s="1" t="s">
        <v>1660</v>
      </c>
      <c r="C587" s="1">
        <v>14</v>
      </c>
      <c r="D587" s="1" t="s">
        <v>2092</v>
      </c>
      <c r="E587" s="2">
        <v>8</v>
      </c>
      <c r="F587" s="1">
        <f>IF(Creatures[[#This Row],[CR]]="","",VLOOKUP(Creatures[[#This Row],[CR]],CREXP[#All],2,FALSE))</f>
        <v>3900</v>
      </c>
      <c r="G587" s="1" t="s">
        <v>99</v>
      </c>
      <c r="H587" s="1">
        <v>9</v>
      </c>
      <c r="I587" s="1">
        <f>IFERROR(DexModifier(Creatures[[#This Row],[Dex Score]]),NA())</f>
        <v>-1</v>
      </c>
    </row>
    <row r="588" spans="1:9" x14ac:dyDescent="0.3">
      <c r="A588" s="3" t="s">
        <v>2093</v>
      </c>
      <c r="B588" s="1" t="s">
        <v>1217</v>
      </c>
      <c r="C588" s="1">
        <v>22</v>
      </c>
      <c r="D588" s="1" t="s">
        <v>2094</v>
      </c>
      <c r="E588" s="2">
        <v>26</v>
      </c>
      <c r="F588" s="1">
        <f>IF(Creatures[[#This Row],[CR]]="","",VLOOKUP(Creatures[[#This Row],[CR]],CREXP[#All],2,FALSE))</f>
        <v>90000</v>
      </c>
      <c r="G588" s="1" t="s">
        <v>99</v>
      </c>
      <c r="H588" s="1">
        <v>14</v>
      </c>
      <c r="I588" s="1">
        <f>IFERROR(DexModifier(Creatures[[#This Row],[Dex Score]]),NA())</f>
        <v>2</v>
      </c>
    </row>
    <row r="589" spans="1:9" x14ac:dyDescent="0.3">
      <c r="A589" s="3" t="s">
        <v>2095</v>
      </c>
      <c r="B589" s="1" t="s">
        <v>1131</v>
      </c>
      <c r="C589" s="1">
        <v>15</v>
      </c>
      <c r="D589" s="1" t="s">
        <v>1144</v>
      </c>
      <c r="E589" s="4" t="s">
        <v>24</v>
      </c>
      <c r="F589" s="1">
        <f>IF(Creatures[[#This Row],[CR]]="","",VLOOKUP(Creatures[[#This Row],[CR]],CREXP[#All],2,FALSE))</f>
        <v>25</v>
      </c>
      <c r="G589" s="1" t="s">
        <v>111</v>
      </c>
      <c r="H589" s="1">
        <v>12</v>
      </c>
      <c r="I589" s="1">
        <f>IFERROR(DexModifier(Creatures[[#This Row],[Dex Score]]),NA())</f>
        <v>1</v>
      </c>
    </row>
    <row r="590" spans="1:9" x14ac:dyDescent="0.3">
      <c r="A590" s="3" t="s">
        <v>2096</v>
      </c>
      <c r="B590" s="1" t="s">
        <v>1347</v>
      </c>
      <c r="C590" s="1">
        <v>15</v>
      </c>
      <c r="D590" s="1" t="s">
        <v>2026</v>
      </c>
      <c r="E590" s="2">
        <v>2</v>
      </c>
      <c r="F590" s="1">
        <f>IF(Creatures[[#This Row],[CR]]="","",VLOOKUP(Creatures[[#This Row],[CR]],CREXP[#All],2,FALSE))</f>
        <v>450</v>
      </c>
      <c r="G590" s="1" t="s">
        <v>111</v>
      </c>
      <c r="H590" s="1">
        <v>16</v>
      </c>
      <c r="I590" s="1">
        <f>IFERROR(DexModifier(Creatures[[#This Row],[Dex Score]]),NA())</f>
        <v>3</v>
      </c>
    </row>
    <row r="591" spans="1:9" x14ac:dyDescent="0.3">
      <c r="A591" s="3" t="s">
        <v>2097</v>
      </c>
      <c r="B591" s="1" t="s">
        <v>1211</v>
      </c>
      <c r="C591" s="1">
        <v>13</v>
      </c>
      <c r="D591" s="1" t="s">
        <v>1215</v>
      </c>
      <c r="E591" s="2" t="s">
        <v>26</v>
      </c>
      <c r="F591" s="1">
        <f>IF(Creatures[[#This Row],[CR]]="","",VLOOKUP(Creatures[[#This Row],[CR]],CREXP[#All],2,FALSE))</f>
        <v>100</v>
      </c>
      <c r="G591" s="1" t="s">
        <v>113</v>
      </c>
      <c r="H591" s="1">
        <v>11</v>
      </c>
      <c r="I591" s="1">
        <f>IFERROR(DexModifier(Creatures[[#This Row],[Dex Score]]),NA())</f>
        <v>0</v>
      </c>
    </row>
    <row r="592" spans="1:9" x14ac:dyDescent="0.3">
      <c r="A592" s="3" t="s">
        <v>2098</v>
      </c>
      <c r="B592" s="1" t="s">
        <v>1343</v>
      </c>
      <c r="C592" s="1">
        <v>18</v>
      </c>
      <c r="D592" s="1" t="s">
        <v>1589</v>
      </c>
      <c r="E592" s="2">
        <v>9</v>
      </c>
      <c r="F592" s="1">
        <f>IF(Creatures[[#This Row],[CR]]="","",VLOOKUP(Creatures[[#This Row],[CR]],CREXP[#All],2,FALSE))</f>
        <v>5000</v>
      </c>
      <c r="G592" s="1" t="s">
        <v>111</v>
      </c>
      <c r="H592" s="1">
        <v>11</v>
      </c>
      <c r="I592" s="1">
        <f>IFERROR(DexModifier(Creatures[[#This Row],[Dex Score]]),NA())</f>
        <v>0</v>
      </c>
    </row>
    <row r="593" spans="1:9" x14ac:dyDescent="0.3">
      <c r="A593" s="3" t="s">
        <v>2099</v>
      </c>
      <c r="B593" s="1" t="s">
        <v>1250</v>
      </c>
      <c r="C593" s="1">
        <v>16</v>
      </c>
      <c r="D593" s="1" t="s">
        <v>1373</v>
      </c>
      <c r="E593" s="2">
        <v>5</v>
      </c>
      <c r="F593" s="1">
        <f>IF(Creatures[[#This Row],[CR]]="","",VLOOKUP(Creatures[[#This Row],[CR]],CREXP[#All],2,FALSE))</f>
        <v>1800</v>
      </c>
      <c r="G593" s="1" t="s">
        <v>113</v>
      </c>
      <c r="H593" s="1">
        <v>18</v>
      </c>
      <c r="I593" s="1">
        <f>IFERROR(DexModifier(Creatures[[#This Row],[Dex Score]]),NA())</f>
        <v>4</v>
      </c>
    </row>
    <row r="594" spans="1:9" x14ac:dyDescent="0.3">
      <c r="A594" s="3" t="s">
        <v>2100</v>
      </c>
      <c r="B594" s="1" t="s">
        <v>2101</v>
      </c>
      <c r="C594" s="1">
        <v>13</v>
      </c>
      <c r="D594" s="1" t="s">
        <v>2102</v>
      </c>
      <c r="E594" s="2" t="s">
        <v>25</v>
      </c>
      <c r="F594" s="1">
        <f>IF(Creatures[[#This Row],[CR]]="","",VLOOKUP(Creatures[[#This Row],[CR]],CREXP[#All],2,FALSE))</f>
        <v>50</v>
      </c>
      <c r="G594" s="1" t="s">
        <v>113</v>
      </c>
      <c r="H594" s="1">
        <v>16</v>
      </c>
      <c r="I594" s="1">
        <f>IFERROR(DexModifier(Creatures[[#This Row],[Dex Score]]),NA())</f>
        <v>3</v>
      </c>
    </row>
    <row r="595" spans="1:9" ht="43.2" x14ac:dyDescent="0.3">
      <c r="A595" s="3" t="s">
        <v>2103</v>
      </c>
      <c r="B595" s="1" t="s">
        <v>1193</v>
      </c>
      <c r="C595" s="1" t="s">
        <v>2104</v>
      </c>
      <c r="D595" s="1" t="s">
        <v>1541</v>
      </c>
      <c r="E595" s="2">
        <v>8</v>
      </c>
      <c r="F595" s="1">
        <f>IF(Creatures[[#This Row],[CR]]="","",VLOOKUP(Creatures[[#This Row],[CR]],CREXP[#All],2,FALSE))</f>
        <v>3900</v>
      </c>
      <c r="G595" s="1" t="s">
        <v>99</v>
      </c>
      <c r="H595" s="1">
        <v>10</v>
      </c>
      <c r="I595" s="1">
        <f>IFERROR(DexModifier(Creatures[[#This Row],[Dex Score]]),NA())</f>
        <v>0</v>
      </c>
    </row>
    <row r="596" spans="1:9" x14ac:dyDescent="0.3">
      <c r="A596" s="3" t="s">
        <v>2105</v>
      </c>
      <c r="B596" s="1" t="s">
        <v>1382</v>
      </c>
      <c r="C596" s="1">
        <v>8</v>
      </c>
      <c r="D596" s="1" t="s">
        <v>1772</v>
      </c>
      <c r="E596" s="2">
        <v>2</v>
      </c>
      <c r="F596" s="1">
        <f>IF(Creatures[[#This Row],[CR]]="","",VLOOKUP(Creatures[[#This Row],[CR]],CREXP[#All],2,FALSE))</f>
        <v>450</v>
      </c>
      <c r="G596" s="1" t="s">
        <v>111</v>
      </c>
      <c r="H596" s="1">
        <v>6</v>
      </c>
      <c r="I596" s="1">
        <f>IFERROR(DexModifier(Creatures[[#This Row],[Dex Score]]),NA())</f>
        <v>-2</v>
      </c>
    </row>
    <row r="597" spans="1:9" x14ac:dyDescent="0.3">
      <c r="A597" s="3" t="s">
        <v>2106</v>
      </c>
      <c r="B597" s="1" t="s">
        <v>430</v>
      </c>
      <c r="C597" s="1">
        <v>12</v>
      </c>
      <c r="D597" s="1" t="s">
        <v>1316</v>
      </c>
      <c r="E597" s="2">
        <v>0</v>
      </c>
      <c r="F597" s="1">
        <f>IF(Creatures[[#This Row],[CR]]="","",VLOOKUP(Creatures[[#This Row],[CR]],CREXP[#All],2,FALSE))</f>
        <v>10</v>
      </c>
      <c r="G597" s="1" t="s">
        <v>111</v>
      </c>
      <c r="H597" s="1">
        <v>15</v>
      </c>
      <c r="I597" s="1">
        <f>IFERROR(DexModifier(Creatures[[#This Row],[Dex Score]]),NA())</f>
        <v>2</v>
      </c>
    </row>
    <row r="598" spans="1:9" x14ac:dyDescent="0.3">
      <c r="A598" s="3" t="s">
        <v>2107</v>
      </c>
      <c r="B598" s="1" t="s">
        <v>1660</v>
      </c>
      <c r="C598" s="1">
        <v>11</v>
      </c>
      <c r="D598" s="1" t="s">
        <v>1800</v>
      </c>
      <c r="E598" s="2">
        <v>2</v>
      </c>
      <c r="F598" s="1">
        <f>IF(Creatures[[#This Row],[CR]]="","",VLOOKUP(Creatures[[#This Row],[CR]],CREXP[#All],2,FALSE))</f>
        <v>450</v>
      </c>
      <c r="G598" s="1" t="s">
        <v>111</v>
      </c>
      <c r="H598" s="1">
        <v>8</v>
      </c>
      <c r="I598" s="1">
        <f>IFERROR(DexModifier(Creatures[[#This Row],[Dex Score]]),NA())</f>
        <v>-1</v>
      </c>
    </row>
    <row r="599" spans="1:9" x14ac:dyDescent="0.3">
      <c r="A599" s="3" t="s">
        <v>2108</v>
      </c>
      <c r="B599" s="1" t="s">
        <v>1660</v>
      </c>
      <c r="C599" s="1">
        <v>14</v>
      </c>
      <c r="D599" s="1" t="s">
        <v>2109</v>
      </c>
      <c r="E599" s="2">
        <v>4</v>
      </c>
      <c r="F599" s="1">
        <f>IF(Creatures[[#This Row],[CR]]="","",VLOOKUP(Creatures[[#This Row],[CR]],CREXP[#All],2,FALSE))</f>
        <v>1100</v>
      </c>
      <c r="G599" s="1" t="s">
        <v>113</v>
      </c>
      <c r="H599" s="1">
        <v>8</v>
      </c>
      <c r="I599" s="1">
        <f>IFERROR(DexModifier(Creatures[[#This Row],[Dex Score]]),NA())</f>
        <v>-1</v>
      </c>
    </row>
    <row r="600" spans="1:9" x14ac:dyDescent="0.3">
      <c r="A600" s="3" t="s">
        <v>2110</v>
      </c>
      <c r="B600" s="1" t="s">
        <v>1660</v>
      </c>
      <c r="C600" s="1">
        <v>13</v>
      </c>
      <c r="D600" s="1" t="s">
        <v>1800</v>
      </c>
      <c r="E600" s="2">
        <v>2</v>
      </c>
      <c r="F600" s="1">
        <f>IF(Creatures[[#This Row],[CR]]="","",VLOOKUP(Creatures[[#This Row],[CR]],CREXP[#All],2,FALSE))</f>
        <v>450</v>
      </c>
      <c r="G600" s="1" t="s">
        <v>113</v>
      </c>
      <c r="H600" s="1">
        <v>12</v>
      </c>
      <c r="I600" s="1">
        <f>IFERROR(DexModifier(Creatures[[#This Row],[Dex Score]]),NA())</f>
        <v>1</v>
      </c>
    </row>
    <row r="601" spans="1:9" x14ac:dyDescent="0.3">
      <c r="A601" s="3" t="s">
        <v>2111</v>
      </c>
      <c r="B601" s="1" t="s">
        <v>1660</v>
      </c>
      <c r="C601" s="1">
        <v>11</v>
      </c>
      <c r="D601" s="1" t="s">
        <v>1800</v>
      </c>
      <c r="E601" s="2">
        <v>3</v>
      </c>
      <c r="F601" s="1">
        <f>IF(Creatures[[#This Row],[CR]]="","",VLOOKUP(Creatures[[#This Row],[CR]],CREXP[#All],2,FALSE))</f>
        <v>700</v>
      </c>
      <c r="G601" s="1" t="s">
        <v>113</v>
      </c>
      <c r="H601" s="1">
        <v>8</v>
      </c>
      <c r="I601" s="1">
        <f>IFERROR(DexModifier(Creatures[[#This Row],[Dex Score]]),NA())</f>
        <v>-1</v>
      </c>
    </row>
    <row r="602" spans="1:9" x14ac:dyDescent="0.3">
      <c r="A602" s="3" t="s">
        <v>2112</v>
      </c>
      <c r="B602" s="1" t="s">
        <v>1660</v>
      </c>
      <c r="C602" s="1">
        <v>13</v>
      </c>
      <c r="D602" s="1" t="s">
        <v>1800</v>
      </c>
      <c r="E602" s="2">
        <v>2</v>
      </c>
      <c r="F602" s="1">
        <f>IF(Creatures[[#This Row],[CR]]="","",VLOOKUP(Creatures[[#This Row],[CR]],CREXP[#All],2,FALSE))</f>
        <v>450</v>
      </c>
      <c r="G602" s="1" t="s">
        <v>113</v>
      </c>
      <c r="H602" s="1">
        <v>8</v>
      </c>
      <c r="I602" s="1">
        <f>IFERROR(DexModifier(Creatures[[#This Row],[Dex Score]]),NA())</f>
        <v>-1</v>
      </c>
    </row>
    <row r="603" spans="1:9" x14ac:dyDescent="0.3">
      <c r="A603" s="3" t="s">
        <v>2113</v>
      </c>
      <c r="B603" s="1" t="s">
        <v>1362</v>
      </c>
      <c r="C603" s="1">
        <v>8</v>
      </c>
      <c r="D603" s="1" t="s">
        <v>2114</v>
      </c>
      <c r="E603" s="2">
        <v>2</v>
      </c>
      <c r="F603" s="1">
        <f>IF(Creatures[[#This Row],[CR]]="","",VLOOKUP(Creatures[[#This Row],[CR]],CREXP[#All],2,FALSE))</f>
        <v>450</v>
      </c>
      <c r="G603" s="1" t="s">
        <v>111</v>
      </c>
      <c r="H603" s="1">
        <v>6</v>
      </c>
      <c r="I603" s="1">
        <f>IFERROR(DexModifier(Creatures[[#This Row],[Dex Score]]),NA())</f>
        <v>-2</v>
      </c>
    </row>
    <row r="604" spans="1:9" x14ac:dyDescent="0.3">
      <c r="A604" s="3" t="s">
        <v>2115</v>
      </c>
      <c r="B604" s="1" t="s">
        <v>1643</v>
      </c>
      <c r="C604" s="1">
        <v>20</v>
      </c>
      <c r="D604" s="1">
        <v>526</v>
      </c>
      <c r="E604" s="2">
        <v>20</v>
      </c>
      <c r="F604" s="1">
        <f>IF(Creatures[[#This Row],[CR]]="","",VLOOKUP(Creatures[[#This Row],[CR]],CREXP[#All],2,FALSE))</f>
        <v>25000</v>
      </c>
      <c r="G604" s="1" t="s">
        <v>121</v>
      </c>
      <c r="H604" s="1">
        <v>11</v>
      </c>
      <c r="I604" s="1">
        <f>IFERROR(DexModifier(Creatures[[#This Row],[Dex Score]]),NA())</f>
        <v>0</v>
      </c>
    </row>
    <row r="605" spans="1:9" x14ac:dyDescent="0.3">
      <c r="A605" s="3" t="s">
        <v>2116</v>
      </c>
      <c r="B605" s="1" t="s">
        <v>1448</v>
      </c>
      <c r="C605" s="1">
        <v>17</v>
      </c>
      <c r="D605" s="1" t="s">
        <v>1630</v>
      </c>
      <c r="E605" s="2">
        <v>12</v>
      </c>
      <c r="F605" s="1">
        <f>IF(Creatures[[#This Row],[CR]]="","",VLOOKUP(Creatures[[#This Row],[CR]],CREXP[#All],2,FALSE))</f>
        <v>8400</v>
      </c>
      <c r="G605" s="1" t="s">
        <v>113</v>
      </c>
      <c r="H605" s="1">
        <v>17</v>
      </c>
      <c r="I605" s="1">
        <f>IFERROR(DexModifier(Creatures[[#This Row],[Dex Score]]),NA())</f>
        <v>3</v>
      </c>
    </row>
    <row r="606" spans="1:9" x14ac:dyDescent="0.3">
      <c r="A606" s="3" t="s">
        <v>2117</v>
      </c>
      <c r="B606" s="1" t="s">
        <v>2118</v>
      </c>
      <c r="C606" s="1">
        <v>16</v>
      </c>
      <c r="D606" s="1" t="s">
        <v>2119</v>
      </c>
      <c r="E606" s="4">
        <v>8</v>
      </c>
      <c r="F606" s="1">
        <f>IF(Creatures[[#This Row],[CR]]="","",VLOOKUP(Creatures[[#This Row],[CR]],CREXP[#All],2,FALSE))</f>
        <v>3900</v>
      </c>
      <c r="G606" s="1" t="s">
        <v>1148</v>
      </c>
      <c r="H606" s="1">
        <v>16</v>
      </c>
      <c r="I606" s="1">
        <v>3</v>
      </c>
    </row>
    <row r="607" spans="1:9" x14ac:dyDescent="0.3">
      <c r="A607" s="3" t="s">
        <v>2120</v>
      </c>
      <c r="B607" s="1" t="s">
        <v>1721</v>
      </c>
      <c r="C607" s="1">
        <v>18</v>
      </c>
      <c r="D607" s="1">
        <v>324</v>
      </c>
      <c r="E607" s="2">
        <v>18</v>
      </c>
      <c r="F607" s="1">
        <f>IF(Creatures[[#This Row],[CR]]="","",VLOOKUP(Creatures[[#This Row],[CR]],CREXP[#All],2,FALSE))</f>
        <v>20000</v>
      </c>
      <c r="G607" s="1" t="s">
        <v>121</v>
      </c>
      <c r="H607" s="1">
        <v>22</v>
      </c>
      <c r="I607" s="1">
        <f>IFERROR(DexModifier(Creatures[[#This Row],[Dex Score]]),NA())</f>
        <v>6</v>
      </c>
    </row>
    <row r="608" spans="1:9" x14ac:dyDescent="0.3">
      <c r="A608" s="3" t="s">
        <v>2121</v>
      </c>
      <c r="B608" s="1" t="s">
        <v>1379</v>
      </c>
      <c r="C608" s="1">
        <v>12</v>
      </c>
      <c r="D608" s="1">
        <v>49</v>
      </c>
      <c r="E608" s="2">
        <v>3</v>
      </c>
      <c r="F608" s="1">
        <f>IF(Creatures[[#This Row],[CR]]="","",VLOOKUP(Creatures[[#This Row],[CR]],CREXP[#All],2,FALSE))</f>
        <v>700</v>
      </c>
      <c r="G608" s="1" t="s">
        <v>121</v>
      </c>
      <c r="H608" s="1">
        <v>14</v>
      </c>
      <c r="I608" s="1">
        <f>IFERROR(DexModifier(Creatures[[#This Row],[Dex Score]]),NA())</f>
        <v>2</v>
      </c>
    </row>
    <row r="609" spans="1:9" x14ac:dyDescent="0.3">
      <c r="A609" s="3" t="s">
        <v>2122</v>
      </c>
      <c r="B609" s="1" t="s">
        <v>1660</v>
      </c>
      <c r="C609" s="1">
        <v>16</v>
      </c>
      <c r="D609" s="1" t="s">
        <v>2044</v>
      </c>
      <c r="E609" s="2">
        <v>7</v>
      </c>
      <c r="F609" s="1">
        <f>IF(Creatures[[#This Row],[CR]]="","",VLOOKUP(Creatures[[#This Row],[CR]],CREXP[#All],2,FALSE))</f>
        <v>2900</v>
      </c>
      <c r="G609" s="1" t="s">
        <v>111</v>
      </c>
      <c r="H609" s="1">
        <v>11</v>
      </c>
      <c r="I609" s="1">
        <f>IFERROR(DexModifier(Creatures[[#This Row],[Dex Score]]),NA())</f>
        <v>0</v>
      </c>
    </row>
    <row r="610" spans="1:9" x14ac:dyDescent="0.3">
      <c r="A610" s="3" t="s">
        <v>2123</v>
      </c>
      <c r="B610" s="1" t="s">
        <v>2088</v>
      </c>
      <c r="C610" s="1">
        <v>9</v>
      </c>
      <c r="D610" s="1">
        <v>138</v>
      </c>
      <c r="E610" s="2">
        <v>10</v>
      </c>
      <c r="F610" s="1">
        <f>IF(Creatures[[#This Row],[CR]]="","",VLOOKUP(Creatures[[#This Row],[CR]],CREXP[#All],2,FALSE))</f>
        <v>5900</v>
      </c>
      <c r="G610" s="1" t="s">
        <v>128</v>
      </c>
      <c r="H610" s="1">
        <v>1</v>
      </c>
      <c r="I610" s="1">
        <f>IFERROR(DexModifier(Creatures[[#This Row],[Dex Score]]),NA())</f>
        <v>-5</v>
      </c>
    </row>
    <row r="611" spans="1:9" x14ac:dyDescent="0.3">
      <c r="A611" s="3" t="s">
        <v>358</v>
      </c>
      <c r="B611" s="1" t="s">
        <v>1411</v>
      </c>
      <c r="C611" s="1">
        <v>13</v>
      </c>
      <c r="D611" s="1" t="s">
        <v>2124</v>
      </c>
      <c r="E611" s="4" t="s">
        <v>26</v>
      </c>
      <c r="F611" s="1">
        <f>IF(Creatures[[#This Row],[CR]]="","",VLOOKUP(Creatures[[#This Row],[CR]],CREXP[#All],2,FALSE))</f>
        <v>100</v>
      </c>
      <c r="G611" s="1" t="s">
        <v>111</v>
      </c>
      <c r="H611" s="1">
        <v>12</v>
      </c>
      <c r="I611" s="1">
        <f>IFERROR(DexModifier(Creatures[[#This Row],[Dex Score]]),NA())</f>
        <v>1</v>
      </c>
    </row>
    <row r="612" spans="1:9" x14ac:dyDescent="0.3">
      <c r="A612" s="3" t="s">
        <v>2125</v>
      </c>
      <c r="B612" s="1" t="s">
        <v>1131</v>
      </c>
      <c r="C612" s="1">
        <v>18</v>
      </c>
      <c r="D612" s="1" t="s">
        <v>1798</v>
      </c>
      <c r="E612" s="2">
        <v>4</v>
      </c>
      <c r="F612" s="1">
        <f>IF(Creatures[[#This Row],[CR]]="","",VLOOKUP(Creatures[[#This Row],[CR]],CREXP[#All],2,FALSE))</f>
        <v>1100</v>
      </c>
      <c r="G612" s="1" t="s">
        <v>134</v>
      </c>
      <c r="H612" s="1">
        <v>11</v>
      </c>
      <c r="I612" s="1">
        <f>IFERROR(DexModifier(Creatures[[#This Row],[Dex Score]]),NA())</f>
        <v>0</v>
      </c>
    </row>
    <row r="613" spans="1:9" x14ac:dyDescent="0.3">
      <c r="A613" s="3" t="s">
        <v>2126</v>
      </c>
      <c r="B613" s="1" t="s">
        <v>1131</v>
      </c>
      <c r="C613" s="1">
        <v>14</v>
      </c>
      <c r="D613" s="1" t="s">
        <v>2026</v>
      </c>
      <c r="E613" s="2">
        <v>2</v>
      </c>
      <c r="F613" s="1">
        <f>IF(Creatures[[#This Row],[CR]]="","",VLOOKUP(Creatures[[#This Row],[CR]],CREXP[#All],2,FALSE))</f>
        <v>450</v>
      </c>
      <c r="G613" s="1" t="s">
        <v>134</v>
      </c>
      <c r="H613" s="1">
        <v>15</v>
      </c>
      <c r="I613" s="1">
        <f>IFERROR(DexModifier(Creatures[[#This Row],[Dex Score]]),NA())</f>
        <v>2</v>
      </c>
    </row>
    <row r="614" spans="1:9" x14ac:dyDescent="0.3">
      <c r="A614" s="3" t="s">
        <v>2127</v>
      </c>
      <c r="B614" s="1" t="s">
        <v>1411</v>
      </c>
      <c r="C614" s="1">
        <v>16</v>
      </c>
      <c r="D614" s="1" t="s">
        <v>2026</v>
      </c>
      <c r="E614" s="2">
        <v>2</v>
      </c>
      <c r="F614" s="1">
        <f>IF(Creatures[[#This Row],[CR]]="","",VLOOKUP(Creatures[[#This Row],[CR]],CREXP[#All],2,FALSE))</f>
        <v>450</v>
      </c>
      <c r="G614" s="1" t="s">
        <v>111</v>
      </c>
      <c r="H614" s="1">
        <v>12</v>
      </c>
      <c r="I614" s="1">
        <f>IFERROR(DexModifier(Creatures[[#This Row],[Dex Score]]),NA())</f>
        <v>1</v>
      </c>
    </row>
    <row r="615" spans="1:9" x14ac:dyDescent="0.3">
      <c r="A615" s="3" t="s">
        <v>2128</v>
      </c>
      <c r="B615" s="1" t="s">
        <v>1131</v>
      </c>
      <c r="C615" s="1">
        <v>12</v>
      </c>
      <c r="D615" s="1" t="s">
        <v>2129</v>
      </c>
      <c r="E615" s="2">
        <v>2</v>
      </c>
      <c r="F615" s="1">
        <f>IF(Creatures[[#This Row],[CR]]="","",VLOOKUP(Creatures[[#This Row],[CR]],CREXP[#All],2,FALSE))</f>
        <v>450</v>
      </c>
      <c r="G615" s="1" t="s">
        <v>134</v>
      </c>
      <c r="H615" s="1">
        <v>11</v>
      </c>
      <c r="I615" s="1">
        <f>IFERROR(DexModifier(Creatures[[#This Row],[Dex Score]]),NA())</f>
        <v>0</v>
      </c>
    </row>
    <row r="616" spans="1:9" x14ac:dyDescent="0.3">
      <c r="A616" s="3" t="s">
        <v>2130</v>
      </c>
      <c r="B616" s="1" t="s">
        <v>1131</v>
      </c>
      <c r="C616" s="1">
        <v>9</v>
      </c>
      <c r="D616" s="1" t="s">
        <v>2131</v>
      </c>
      <c r="E616" s="2" t="s">
        <v>26</v>
      </c>
      <c r="F616" s="1">
        <f>IF(Creatures[[#This Row],[CR]]="","",VLOOKUP(Creatures[[#This Row],[CR]],CREXP[#All],2,FALSE))</f>
        <v>100</v>
      </c>
      <c r="G616" s="1" t="s">
        <v>134</v>
      </c>
      <c r="H616" s="1">
        <v>8</v>
      </c>
      <c r="I616" s="1">
        <f>IFERROR(DexModifier(Creatures[[#This Row],[Dex Score]]),NA())</f>
        <v>-1</v>
      </c>
    </row>
    <row r="617" spans="1:9" x14ac:dyDescent="0.3">
      <c r="A617" s="3" t="s">
        <v>2132</v>
      </c>
      <c r="B617" s="1" t="s">
        <v>1131</v>
      </c>
      <c r="C617" s="1">
        <v>15</v>
      </c>
      <c r="D617" s="1" t="s">
        <v>1356</v>
      </c>
      <c r="E617" s="2">
        <v>3</v>
      </c>
      <c r="F617" s="1">
        <f>IF(Creatures[[#This Row],[CR]]="","",VLOOKUP(Creatures[[#This Row],[CR]],CREXP[#All],2,FALSE))</f>
        <v>700</v>
      </c>
      <c r="G617" s="1" t="s">
        <v>134</v>
      </c>
      <c r="H617" s="1">
        <v>16</v>
      </c>
      <c r="I617" s="1">
        <f>IFERROR(DexModifier(Creatures[[#This Row],[Dex Score]]),NA())</f>
        <v>3</v>
      </c>
    </row>
    <row r="618" spans="1:9" x14ac:dyDescent="0.3">
      <c r="A618" s="3" t="s">
        <v>2133</v>
      </c>
      <c r="B618" s="1" t="s">
        <v>1411</v>
      </c>
      <c r="C618" s="1">
        <v>16</v>
      </c>
      <c r="D618" s="1" t="s">
        <v>1696</v>
      </c>
      <c r="E618" s="2">
        <v>4</v>
      </c>
      <c r="F618" s="1">
        <f>IF(Creatures[[#This Row],[CR]]="","",VLOOKUP(Creatures[[#This Row],[CR]],CREXP[#All],2,FALSE))</f>
        <v>1100</v>
      </c>
      <c r="G618" s="1" t="s">
        <v>111</v>
      </c>
      <c r="H618" s="1">
        <v>12</v>
      </c>
      <c r="I618" s="1">
        <f>IFERROR(DexModifier(Creatures[[#This Row],[Dex Score]]),NA())</f>
        <v>1</v>
      </c>
    </row>
    <row r="619" spans="1:9" x14ac:dyDescent="0.3">
      <c r="A619" s="3" t="s">
        <v>2134</v>
      </c>
      <c r="B619" s="1" t="s">
        <v>1280</v>
      </c>
      <c r="C619" s="1">
        <v>16</v>
      </c>
      <c r="D619" s="1" t="s">
        <v>1295</v>
      </c>
      <c r="E619" s="4">
        <v>6</v>
      </c>
      <c r="F619" s="1">
        <f>IF(Creatures[[#This Row],[CR]]="","",VLOOKUP(Creatures[[#This Row],[CR]],CREXP[#All],2,FALSE))</f>
        <v>2300</v>
      </c>
      <c r="G619" s="1" t="s">
        <v>1148</v>
      </c>
      <c r="H619" s="1">
        <v>18</v>
      </c>
      <c r="I619" s="1">
        <v>4</v>
      </c>
    </row>
    <row r="620" spans="1:9" x14ac:dyDescent="0.3">
      <c r="A620" s="3" t="s">
        <v>2135</v>
      </c>
      <c r="B620" s="1" t="s">
        <v>1338</v>
      </c>
      <c r="C620" s="1">
        <v>17</v>
      </c>
      <c r="D620" s="1" t="s">
        <v>2136</v>
      </c>
      <c r="E620" s="2">
        <v>26</v>
      </c>
      <c r="F620" s="1">
        <f>IF(Creatures[[#This Row],[CR]]="","",VLOOKUP(Creatures[[#This Row],[CR]],CREXP[#All],2,FALSE))</f>
        <v>90000</v>
      </c>
      <c r="G620" s="1" t="s">
        <v>113</v>
      </c>
      <c r="H620" s="1">
        <v>14</v>
      </c>
      <c r="I620" s="1">
        <f>IFERROR(DexModifier(Creatures[[#This Row],[Dex Score]]),NA())</f>
        <v>2</v>
      </c>
    </row>
    <row r="621" spans="1:9" x14ac:dyDescent="0.3">
      <c r="A621" s="3" t="s">
        <v>2137</v>
      </c>
      <c r="B621" s="1" t="s">
        <v>1411</v>
      </c>
      <c r="C621" s="1">
        <v>16</v>
      </c>
      <c r="D621" s="1" t="s">
        <v>1314</v>
      </c>
      <c r="E621" s="4">
        <v>5</v>
      </c>
      <c r="F621" s="1">
        <f>IF(Creatures[[#This Row],[CR]]="","",VLOOKUP(Creatures[[#This Row],[CR]],CREXP[#All],2,FALSE))</f>
        <v>1800</v>
      </c>
      <c r="G621" s="1" t="s">
        <v>1148</v>
      </c>
      <c r="H621" s="1">
        <v>12</v>
      </c>
      <c r="I621" s="1">
        <v>1</v>
      </c>
    </row>
    <row r="622" spans="1:9" x14ac:dyDescent="0.3">
      <c r="A622" s="3" t="s">
        <v>2138</v>
      </c>
      <c r="B622" s="1" t="s">
        <v>1411</v>
      </c>
      <c r="C622" s="1">
        <v>18</v>
      </c>
      <c r="D622" s="1" t="s">
        <v>2139</v>
      </c>
      <c r="E622" s="2">
        <v>2</v>
      </c>
      <c r="F622" s="1">
        <f>IF(Creatures[[#This Row],[CR]]="","",VLOOKUP(Creatures[[#This Row],[CR]],CREXP[#All],2,FALSE))</f>
        <v>450</v>
      </c>
      <c r="G622" s="1" t="s">
        <v>111</v>
      </c>
      <c r="H622" s="1">
        <v>12</v>
      </c>
      <c r="I622" s="1">
        <f>IFERROR(DexModifier(Creatures[[#This Row],[Dex Score]]),NA())</f>
        <v>1</v>
      </c>
    </row>
    <row r="623" spans="1:9" x14ac:dyDescent="0.3">
      <c r="A623" s="3" t="s">
        <v>2140</v>
      </c>
      <c r="B623" s="1" t="s">
        <v>1320</v>
      </c>
      <c r="C623" s="1">
        <v>17</v>
      </c>
      <c r="D623" s="1" t="s">
        <v>2141</v>
      </c>
      <c r="E623" s="2">
        <v>10</v>
      </c>
      <c r="F623" s="1">
        <f>IF(Creatures[[#This Row],[CR]]="","",VLOOKUP(Creatures[[#This Row],[CR]],CREXP[#All],2,FALSE))</f>
        <v>5900</v>
      </c>
      <c r="G623" s="1" t="s">
        <v>113</v>
      </c>
      <c r="H623" s="1">
        <v>16</v>
      </c>
      <c r="I623" s="1">
        <f>IFERROR(DexModifier(Creatures[[#This Row],[Dex Score]]),NA())</f>
        <v>3</v>
      </c>
    </row>
    <row r="624" spans="1:9" x14ac:dyDescent="0.3">
      <c r="A624" s="3" t="s">
        <v>2142</v>
      </c>
      <c r="B624" s="1" t="s">
        <v>1660</v>
      </c>
      <c r="C624" s="1">
        <v>6</v>
      </c>
      <c r="D624" s="1" t="s">
        <v>1278</v>
      </c>
      <c r="E624" s="2">
        <v>6</v>
      </c>
      <c r="F624" s="1">
        <f>IF(Creatures[[#This Row],[CR]]="","",VLOOKUP(Creatures[[#This Row],[CR]],CREXP[#All],2,FALSE))</f>
        <v>2300</v>
      </c>
      <c r="G624" s="1" t="s">
        <v>99</v>
      </c>
      <c r="H624" s="1">
        <v>13</v>
      </c>
      <c r="I624" s="1">
        <f>IFERROR(DexModifier(Creatures[[#This Row],[Dex Score]]),NA())</f>
        <v>1</v>
      </c>
    </row>
    <row r="625" spans="1:9" x14ac:dyDescent="0.3">
      <c r="A625" s="3" t="s">
        <v>2143</v>
      </c>
      <c r="B625" s="1" t="s">
        <v>1134</v>
      </c>
      <c r="C625" s="1">
        <v>14</v>
      </c>
      <c r="D625" s="1" t="s">
        <v>1323</v>
      </c>
      <c r="E625" s="2">
        <v>5</v>
      </c>
      <c r="F625" s="1">
        <f>IF(Creatures[[#This Row],[CR]]="","",VLOOKUP(Creatures[[#This Row],[CR]],CREXP[#All],2,FALSE))</f>
        <v>1800</v>
      </c>
      <c r="G625" s="1" t="s">
        <v>111</v>
      </c>
      <c r="H625" s="1">
        <v>11</v>
      </c>
      <c r="I625" s="1">
        <f>IFERROR(DexModifier(Creatures[[#This Row],[Dex Score]]),NA())</f>
        <v>0</v>
      </c>
    </row>
    <row r="626" spans="1:9" x14ac:dyDescent="0.3">
      <c r="A626" s="3" t="s">
        <v>2144</v>
      </c>
      <c r="B626" s="1" t="s">
        <v>431</v>
      </c>
      <c r="C626" s="1">
        <v>11</v>
      </c>
      <c r="D626" s="1" t="s">
        <v>1352</v>
      </c>
      <c r="E626" s="2">
        <v>0</v>
      </c>
      <c r="F626" s="1">
        <f>IF(Creatures[[#This Row],[CR]]="","",VLOOKUP(Creatures[[#This Row],[CR]],CREXP[#All],2,FALSE))</f>
        <v>10</v>
      </c>
      <c r="G626" s="1" t="s">
        <v>111</v>
      </c>
      <c r="H626" s="1">
        <v>13</v>
      </c>
      <c r="I626" s="1">
        <f>IFERROR(DexModifier(Creatures[[#This Row],[Dex Score]]),NA())</f>
        <v>1</v>
      </c>
    </row>
    <row r="627" spans="1:9" x14ac:dyDescent="0.3">
      <c r="A627" s="3" t="s">
        <v>2145</v>
      </c>
      <c r="B627" s="1" t="s">
        <v>1247</v>
      </c>
      <c r="C627" s="1">
        <v>13</v>
      </c>
      <c r="D627" s="1" t="s">
        <v>1800</v>
      </c>
      <c r="E627" s="2">
        <v>3</v>
      </c>
      <c r="F627" s="1">
        <f>IF(Creatures[[#This Row],[CR]]="","",VLOOKUP(Creatures[[#This Row],[CR]],CREXP[#All],2,FALSE))</f>
        <v>700</v>
      </c>
      <c r="G627" s="1" t="s">
        <v>111</v>
      </c>
      <c r="H627" s="1">
        <v>12</v>
      </c>
      <c r="I627" s="1">
        <f>IFERROR(DexModifier(Creatures[[#This Row],[Dex Score]]),NA())</f>
        <v>1</v>
      </c>
    </row>
    <row r="628" spans="1:9" x14ac:dyDescent="0.3">
      <c r="A628" s="3" t="s">
        <v>2146</v>
      </c>
      <c r="B628" s="1" t="s">
        <v>1203</v>
      </c>
      <c r="C628" s="1">
        <v>10</v>
      </c>
      <c r="D628" s="1" t="s">
        <v>1505</v>
      </c>
      <c r="E628" s="2" t="s">
        <v>25</v>
      </c>
      <c r="F628" s="1">
        <f>IF(Creatures[[#This Row],[CR]]="","",VLOOKUP(Creatures[[#This Row],[CR]],CREXP[#All],2,FALSE))</f>
        <v>50</v>
      </c>
      <c r="G628" s="1" t="s">
        <v>134</v>
      </c>
      <c r="H628" s="1">
        <v>10</v>
      </c>
      <c r="I628" s="1">
        <f>IFERROR(DexModifier(Creatures[[#This Row],[Dex Score]]),NA())</f>
        <v>0</v>
      </c>
    </row>
    <row r="629" spans="1:9" x14ac:dyDescent="0.3">
      <c r="A629" s="3" t="s">
        <v>2147</v>
      </c>
      <c r="B629" s="1" t="s">
        <v>1263</v>
      </c>
      <c r="C629" s="1">
        <v>12</v>
      </c>
      <c r="D629" s="1" t="s">
        <v>1132</v>
      </c>
      <c r="E629" s="4" t="s">
        <v>25</v>
      </c>
      <c r="F629" s="1">
        <f>IF(Creatures[[#This Row],[CR]]="","",VLOOKUP(Creatures[[#This Row],[CR]],CREXP[#All],2,FALSE))</f>
        <v>50</v>
      </c>
      <c r="G629" s="1" t="s">
        <v>111</v>
      </c>
      <c r="H629" s="1">
        <v>15</v>
      </c>
      <c r="I629" s="1">
        <f>IFERROR(DexModifier(Creatures[[#This Row],[Dex Score]]),NA())</f>
        <v>2</v>
      </c>
    </row>
    <row r="630" spans="1:9" x14ac:dyDescent="0.3">
      <c r="A630" s="3" t="s">
        <v>2148</v>
      </c>
      <c r="B630" s="1" t="s">
        <v>1198</v>
      </c>
      <c r="C630" s="1">
        <v>12</v>
      </c>
      <c r="D630" s="1" t="s">
        <v>1800</v>
      </c>
      <c r="E630" s="2">
        <v>2</v>
      </c>
      <c r="F630" s="1">
        <f>IF(Creatures[[#This Row],[CR]]="","",VLOOKUP(Creatures[[#This Row],[CR]],CREXP[#All],2,FALSE))</f>
        <v>450</v>
      </c>
      <c r="G630" s="1" t="s">
        <v>111</v>
      </c>
      <c r="H630" s="1">
        <v>15</v>
      </c>
      <c r="I630" s="1">
        <f>IFERROR(DexModifier(Creatures[[#This Row],[Dex Score]]),NA())</f>
        <v>2</v>
      </c>
    </row>
    <row r="631" spans="1:9" x14ac:dyDescent="0.3">
      <c r="A631" s="3" t="s">
        <v>2149</v>
      </c>
      <c r="B631" s="1" t="s">
        <v>1253</v>
      </c>
      <c r="C631" s="1">
        <v>16</v>
      </c>
      <c r="D631" s="1" t="s">
        <v>2150</v>
      </c>
      <c r="E631" s="2">
        <v>2</v>
      </c>
      <c r="F631" s="1">
        <f>IF(Creatures[[#This Row],[CR]]="","",VLOOKUP(Creatures[[#This Row],[CR]],CREXP[#All],2,FALSE))</f>
        <v>450</v>
      </c>
      <c r="G631" s="1" t="s">
        <v>111</v>
      </c>
      <c r="H631" s="1">
        <v>14</v>
      </c>
      <c r="I631" s="1">
        <f>IFERROR(DexModifier(Creatures[[#This Row],[Dex Score]]),NA())</f>
        <v>2</v>
      </c>
    </row>
    <row r="632" spans="1:9" x14ac:dyDescent="0.3">
      <c r="A632" s="3" t="s">
        <v>2151</v>
      </c>
      <c r="B632" s="1" t="s">
        <v>1168</v>
      </c>
      <c r="C632" s="1">
        <v>13</v>
      </c>
      <c r="D632" s="1" t="s">
        <v>1377</v>
      </c>
      <c r="E632" s="2">
        <v>2</v>
      </c>
      <c r="F632" s="1">
        <f>IF(Creatures[[#This Row],[CR]]="","",VLOOKUP(Creatures[[#This Row],[CR]],CREXP[#All],2,FALSE))</f>
        <v>450</v>
      </c>
      <c r="G632" s="1" t="s">
        <v>111</v>
      </c>
      <c r="H632" s="1">
        <v>12</v>
      </c>
      <c r="I632" s="1">
        <f>IFERROR(DexModifier(Creatures[[#This Row],[Dex Score]]),NA())</f>
        <v>1</v>
      </c>
    </row>
    <row r="633" spans="1:9" x14ac:dyDescent="0.3">
      <c r="A633" s="3" t="s">
        <v>2152</v>
      </c>
      <c r="B633" s="1" t="s">
        <v>1193</v>
      </c>
      <c r="C633" s="1">
        <v>16</v>
      </c>
      <c r="D633" s="1">
        <v>45</v>
      </c>
      <c r="E633" s="2">
        <v>3</v>
      </c>
      <c r="F633" s="1">
        <f>IF(Creatures[[#This Row],[CR]]="","",VLOOKUP(Creatures[[#This Row],[CR]],CREXP[#All],2,FALSE))</f>
        <v>700</v>
      </c>
      <c r="G633" s="1" t="s">
        <v>61</v>
      </c>
      <c r="H633" s="1">
        <v>11</v>
      </c>
      <c r="I633" s="1">
        <f>IFERROR(DexModifier(Creatures[[#This Row],[Dex Score]]),NA())</f>
        <v>0</v>
      </c>
    </row>
    <row r="634" spans="1:9" x14ac:dyDescent="0.3">
      <c r="A634" s="3" t="s">
        <v>2153</v>
      </c>
      <c r="B634" s="1" t="s">
        <v>1247</v>
      </c>
      <c r="C634" s="1">
        <v>13</v>
      </c>
      <c r="D634" s="1" t="s">
        <v>2150</v>
      </c>
      <c r="E634" s="2">
        <v>3</v>
      </c>
      <c r="F634" s="1">
        <f>IF(Creatures[[#This Row],[CR]]="","",VLOOKUP(Creatures[[#This Row],[CR]],CREXP[#All],2,FALSE))</f>
        <v>700</v>
      </c>
      <c r="G634" s="1" t="s">
        <v>111</v>
      </c>
      <c r="H634" s="1">
        <v>15</v>
      </c>
      <c r="I634" s="1">
        <f>IFERROR(DexModifier(Creatures[[#This Row],[Dex Score]]),NA())</f>
        <v>2</v>
      </c>
    </row>
    <row r="635" spans="1:9" x14ac:dyDescent="0.3">
      <c r="A635" s="3" t="s">
        <v>2154</v>
      </c>
      <c r="B635" s="1" t="s">
        <v>1643</v>
      </c>
      <c r="C635" s="1">
        <v>18</v>
      </c>
      <c r="D635" s="1" t="s">
        <v>2155</v>
      </c>
      <c r="E635" s="2">
        <v>16</v>
      </c>
      <c r="F635" s="1">
        <f>IF(Creatures[[#This Row],[CR]]="","",VLOOKUP(Creatures[[#This Row],[CR]],CREXP[#All],2,FALSE))</f>
        <v>15000</v>
      </c>
      <c r="G635" s="1" t="s">
        <v>113</v>
      </c>
      <c r="H635" s="1">
        <v>26</v>
      </c>
      <c r="I635" s="1">
        <f>IFERROR(DexModifier(Creatures[[#This Row],[Dex Score]]),NA())</f>
        <v>8</v>
      </c>
    </row>
    <row r="636" spans="1:9" x14ac:dyDescent="0.3">
      <c r="A636" s="3" t="s">
        <v>2156</v>
      </c>
      <c r="B636" s="1" t="s">
        <v>1168</v>
      </c>
      <c r="C636" s="1">
        <v>15</v>
      </c>
      <c r="D636" s="1" t="s">
        <v>1727</v>
      </c>
      <c r="E636" s="4" t="s">
        <v>26</v>
      </c>
      <c r="F636" s="1">
        <f>IF(Creatures[[#This Row],[CR]]="","",VLOOKUP(Creatures[[#This Row],[CR]],CREXP[#All],2,FALSE))</f>
        <v>100</v>
      </c>
      <c r="G636" s="1" t="s">
        <v>111</v>
      </c>
      <c r="H636" s="1">
        <v>13</v>
      </c>
      <c r="I636" s="1">
        <f>IFERROR(DexModifier(Creatures[[#This Row],[Dex Score]]),NA())</f>
        <v>1</v>
      </c>
    </row>
    <row r="637" spans="1:9" x14ac:dyDescent="0.3">
      <c r="A637" s="3" t="s">
        <v>2157</v>
      </c>
      <c r="B637" s="1" t="s">
        <v>1184</v>
      </c>
      <c r="C637" s="1">
        <v>13</v>
      </c>
      <c r="D637" s="1" t="s">
        <v>2158</v>
      </c>
      <c r="E637" s="4">
        <v>7</v>
      </c>
      <c r="F637" s="1">
        <f>IF(Creatures[[#This Row],[CR]]="","",VLOOKUP(Creatures[[#This Row],[CR]],CREXP[#All],2,FALSE))</f>
        <v>2900</v>
      </c>
      <c r="G637" s="1" t="s">
        <v>1148</v>
      </c>
      <c r="H637" s="1">
        <v>5</v>
      </c>
      <c r="I637" s="1">
        <v>-3</v>
      </c>
    </row>
    <row r="638" spans="1:9" x14ac:dyDescent="0.3">
      <c r="A638" s="3" t="s">
        <v>2159</v>
      </c>
      <c r="B638" s="1" t="s">
        <v>1379</v>
      </c>
      <c r="C638" s="1">
        <v>12</v>
      </c>
      <c r="D638" s="1" t="s">
        <v>1474</v>
      </c>
      <c r="E638" s="4">
        <v>1</v>
      </c>
      <c r="F638" s="1">
        <f>IF(Creatures[[#This Row],[CR]]="","",VLOOKUP(Creatures[[#This Row],[CR]],CREXP[#All],2,FALSE))</f>
        <v>200</v>
      </c>
      <c r="G638" s="1" t="s">
        <v>1148</v>
      </c>
      <c r="H638" s="1">
        <v>8</v>
      </c>
      <c r="I638" s="1">
        <v>-1</v>
      </c>
    </row>
    <row r="639" spans="1:9" x14ac:dyDescent="0.3">
      <c r="A639" s="3" t="s">
        <v>2160</v>
      </c>
      <c r="B639" s="1" t="s">
        <v>1320</v>
      </c>
      <c r="C639" s="1">
        <v>19</v>
      </c>
      <c r="D639" s="1" t="s">
        <v>2161</v>
      </c>
      <c r="E639" s="2">
        <v>20</v>
      </c>
      <c r="F639" s="1">
        <f>IF(Creatures[[#This Row],[CR]]="","",VLOOKUP(Creatures[[#This Row],[CR]],CREXP[#All],2,FALSE))</f>
        <v>25000</v>
      </c>
      <c r="G639" s="1" t="s">
        <v>111</v>
      </c>
      <c r="H639" s="1">
        <v>14</v>
      </c>
      <c r="I639" s="1">
        <f>IFERROR(DexModifier(Creatures[[#This Row],[Dex Score]]),NA())</f>
        <v>2</v>
      </c>
    </row>
    <row r="640" spans="1:9" x14ac:dyDescent="0.3">
      <c r="A640" s="3" t="s">
        <v>2162</v>
      </c>
      <c r="B640" s="1" t="s">
        <v>2163</v>
      </c>
      <c r="C640" s="1">
        <v>15</v>
      </c>
      <c r="D640" s="1" t="s">
        <v>1352</v>
      </c>
      <c r="E640" s="4" t="s">
        <v>25</v>
      </c>
      <c r="F640" s="1">
        <f>IF(Creatures[[#This Row],[CR]]="","",VLOOKUP(Creatures[[#This Row],[CR]],CREXP[#All],2,FALSE))</f>
        <v>50</v>
      </c>
      <c r="G640" s="1" t="s">
        <v>111</v>
      </c>
      <c r="H640" s="1">
        <v>20</v>
      </c>
      <c r="I640" s="1">
        <f>IFERROR(DexModifier(Creatures[[#This Row],[Dex Score]]),NA())</f>
        <v>5</v>
      </c>
    </row>
    <row r="641" spans="1:9" x14ac:dyDescent="0.3">
      <c r="A641" s="3" t="s">
        <v>2164</v>
      </c>
      <c r="B641" s="1" t="s">
        <v>1198</v>
      </c>
      <c r="C641" s="1">
        <v>19</v>
      </c>
      <c r="D641" s="1" t="s">
        <v>2165</v>
      </c>
      <c r="E641" s="2">
        <v>16</v>
      </c>
      <c r="F641" s="1">
        <f>IF(Creatures[[#This Row],[CR]]="","",VLOOKUP(Creatures[[#This Row],[CR]],CREXP[#All],2,FALSE))</f>
        <v>15000</v>
      </c>
      <c r="G641" s="1" t="s">
        <v>111</v>
      </c>
      <c r="H641" s="1">
        <v>20</v>
      </c>
      <c r="I641" s="1">
        <f>IFERROR(DexModifier(Creatures[[#This Row],[Dex Score]]),NA())</f>
        <v>5</v>
      </c>
    </row>
    <row r="642" spans="1:9" x14ac:dyDescent="0.3">
      <c r="A642" s="3" t="s">
        <v>2166</v>
      </c>
      <c r="B642" s="1" t="s">
        <v>1203</v>
      </c>
      <c r="C642" s="1">
        <v>13</v>
      </c>
      <c r="D642" s="1" t="s">
        <v>2004</v>
      </c>
      <c r="E642" s="2">
        <v>2</v>
      </c>
      <c r="F642" s="1">
        <f>IF(Creatures[[#This Row],[CR]]="","",VLOOKUP(Creatures[[#This Row],[CR]],CREXP[#All],2,FALSE))</f>
        <v>450</v>
      </c>
      <c r="G642" s="1" t="s">
        <v>111</v>
      </c>
      <c r="H642" s="1">
        <v>15</v>
      </c>
      <c r="I642" s="1">
        <f>IFERROR(DexModifier(Creatures[[#This Row],[Dex Score]]),NA())</f>
        <v>2</v>
      </c>
    </row>
    <row r="643" spans="1:9" x14ac:dyDescent="0.3">
      <c r="A643" s="3" t="s">
        <v>2167</v>
      </c>
      <c r="B643" s="1" t="s">
        <v>431</v>
      </c>
      <c r="C643" s="1">
        <v>13</v>
      </c>
      <c r="D643" s="1" t="s">
        <v>1452</v>
      </c>
      <c r="E643" s="4" t="s">
        <v>24</v>
      </c>
      <c r="F643" s="1">
        <f>IF(Creatures[[#This Row],[CR]]="","",VLOOKUP(Creatures[[#This Row],[CR]],CREXP[#All],2,FALSE))</f>
        <v>25</v>
      </c>
      <c r="G643" s="1" t="s">
        <v>111</v>
      </c>
      <c r="H643" s="1">
        <v>16</v>
      </c>
      <c r="I643" s="1">
        <f>IFERROR(DexModifier(Creatures[[#This Row],[Dex Score]]),NA())</f>
        <v>3</v>
      </c>
    </row>
    <row r="644" spans="1:9" x14ac:dyDescent="0.3">
      <c r="A644" s="3" t="s">
        <v>2168</v>
      </c>
      <c r="B644" s="1" t="s">
        <v>1203</v>
      </c>
      <c r="C644" s="1">
        <v>12</v>
      </c>
      <c r="D644" s="1" t="s">
        <v>1752</v>
      </c>
      <c r="E644" s="2">
        <v>2</v>
      </c>
      <c r="F644" s="1">
        <f>IF(Creatures[[#This Row],[CR]]="","",VLOOKUP(Creatures[[#This Row],[CR]],CREXP[#All],2,FALSE))</f>
        <v>450</v>
      </c>
      <c r="G644" s="1" t="s">
        <v>111</v>
      </c>
      <c r="H644" s="1">
        <v>10</v>
      </c>
      <c r="I644" s="1">
        <f>IFERROR(DexModifier(Creatures[[#This Row],[Dex Score]]),NA())</f>
        <v>0</v>
      </c>
    </row>
    <row r="645" spans="1:9" x14ac:dyDescent="0.3">
      <c r="A645" s="3" t="s">
        <v>2169</v>
      </c>
      <c r="B645" s="1" t="s">
        <v>1263</v>
      </c>
      <c r="C645" s="1">
        <v>10</v>
      </c>
      <c r="D645" s="1" t="s">
        <v>1215</v>
      </c>
      <c r="E645" s="4" t="s">
        <v>24</v>
      </c>
      <c r="F645" s="1">
        <f>IF(Creatures[[#This Row],[CR]]="","",VLOOKUP(Creatures[[#This Row],[CR]],CREXP[#All],2,FALSE))</f>
        <v>25</v>
      </c>
      <c r="G645" s="1" t="s">
        <v>111</v>
      </c>
      <c r="H645" s="1">
        <v>10</v>
      </c>
      <c r="I645" s="1">
        <f>IFERROR(DexModifier(Creatures[[#This Row],[Dex Score]]),NA())</f>
        <v>0</v>
      </c>
    </row>
    <row r="646" spans="1:9" x14ac:dyDescent="0.3">
      <c r="A646" s="3" t="s">
        <v>2170</v>
      </c>
      <c r="B646" s="1" t="s">
        <v>1143</v>
      </c>
      <c r="C646" s="1">
        <v>11</v>
      </c>
      <c r="D646" s="1" t="s">
        <v>2171</v>
      </c>
      <c r="E646" s="2">
        <v>3</v>
      </c>
      <c r="F646" s="1">
        <f>IF(Creatures[[#This Row],[CR]]="","",VLOOKUP(Creatures[[#This Row],[CR]],CREXP[#All],2,FALSE))</f>
        <v>700</v>
      </c>
      <c r="G646" s="1" t="s">
        <v>99</v>
      </c>
      <c r="H646" s="1">
        <v>13</v>
      </c>
      <c r="I646" s="1">
        <f>IFERROR(DexModifier(Creatures[[#This Row],[Dex Score]]),NA())</f>
        <v>1</v>
      </c>
    </row>
    <row r="647" spans="1:9" x14ac:dyDescent="0.3">
      <c r="A647" s="3" t="s">
        <v>2172</v>
      </c>
      <c r="B647" s="1" t="s">
        <v>1131</v>
      </c>
      <c r="C647" s="1">
        <v>13</v>
      </c>
      <c r="D647" s="1" t="s">
        <v>2173</v>
      </c>
      <c r="E647" s="2">
        <v>2</v>
      </c>
      <c r="F647" s="1">
        <f>IF(Creatures[[#This Row],[CR]]="","",VLOOKUP(Creatures[[#This Row],[CR]],CREXP[#All],2,FALSE))</f>
        <v>450</v>
      </c>
      <c r="G647" s="1" t="s">
        <v>111</v>
      </c>
      <c r="H647" s="1">
        <v>10</v>
      </c>
      <c r="I647" s="1">
        <f>IFERROR(DexModifier(Creatures[[#This Row],[Dex Score]]),NA())</f>
        <v>0</v>
      </c>
    </row>
    <row r="648" spans="1:9" x14ac:dyDescent="0.3">
      <c r="A648" s="3" t="s">
        <v>2174</v>
      </c>
      <c r="B648" s="1" t="s">
        <v>1272</v>
      </c>
      <c r="C648" s="1">
        <v>15</v>
      </c>
      <c r="D648" s="1" t="s">
        <v>1314</v>
      </c>
      <c r="E648" s="4">
        <v>5</v>
      </c>
      <c r="F648" s="1">
        <f>IF(Creatures[[#This Row],[CR]]="","",VLOOKUP(Creatures[[#This Row],[CR]],CREXP[#All],2,FALSE))</f>
        <v>1800</v>
      </c>
      <c r="G648" s="1" t="s">
        <v>1148</v>
      </c>
      <c r="H648" s="1">
        <v>15</v>
      </c>
      <c r="I648" s="1">
        <v>2</v>
      </c>
    </row>
    <row r="649" spans="1:9" x14ac:dyDescent="0.3">
      <c r="A649" s="3" t="s">
        <v>2175</v>
      </c>
      <c r="B649" s="1" t="s">
        <v>1662</v>
      </c>
      <c r="C649" s="1">
        <v>13</v>
      </c>
      <c r="D649" s="1" t="s">
        <v>2176</v>
      </c>
      <c r="E649" s="4" t="s">
        <v>25</v>
      </c>
      <c r="F649" s="1">
        <f>IF(Creatures[[#This Row],[CR]]="","",VLOOKUP(Creatures[[#This Row],[CR]],CREXP[#All],2,FALSE))</f>
        <v>50</v>
      </c>
      <c r="G649" s="1" t="s">
        <v>111</v>
      </c>
      <c r="H649" s="1">
        <v>15</v>
      </c>
      <c r="I649" s="1">
        <f>IFERROR(DexModifier(Creatures[[#This Row],[Dex Score]]),NA())</f>
        <v>2</v>
      </c>
    </row>
    <row r="650" spans="1:9" x14ac:dyDescent="0.3">
      <c r="A650" s="3" t="s">
        <v>2177</v>
      </c>
      <c r="B650" s="1" t="s">
        <v>1247</v>
      </c>
      <c r="C650" s="1">
        <v>12</v>
      </c>
      <c r="D650" s="1">
        <v>26</v>
      </c>
      <c r="E650" s="2">
        <v>1</v>
      </c>
      <c r="F650" s="1">
        <f>IF(Creatures[[#This Row],[CR]]="","",VLOOKUP(Creatures[[#This Row],[CR]],CREXP[#All],2,FALSE))</f>
        <v>200</v>
      </c>
      <c r="G650" s="1" t="s">
        <v>132</v>
      </c>
      <c r="H650" s="1">
        <v>13</v>
      </c>
      <c r="I650" s="1">
        <f>IFERROR(DexModifier(Creatures[[#This Row],[Dex Score]]),NA())</f>
        <v>1</v>
      </c>
    </row>
    <row r="651" spans="1:9" x14ac:dyDescent="0.3">
      <c r="A651" s="3" t="s">
        <v>2178</v>
      </c>
      <c r="B651" s="1" t="s">
        <v>1263</v>
      </c>
      <c r="C651" s="1">
        <v>13</v>
      </c>
      <c r="D651" s="1" t="s">
        <v>1132</v>
      </c>
      <c r="E651" s="4" t="s">
        <v>25</v>
      </c>
      <c r="F651" s="1">
        <f>IF(Creatures[[#This Row],[CR]]="","",VLOOKUP(Creatures[[#This Row],[CR]],CREXP[#All],2,FALSE))</f>
        <v>50</v>
      </c>
      <c r="G651" s="1" t="s">
        <v>111</v>
      </c>
      <c r="H651" s="1">
        <v>15</v>
      </c>
      <c r="I651" s="1">
        <f>IFERROR(DexModifier(Creatures[[#This Row],[Dex Score]]),NA())</f>
        <v>2</v>
      </c>
    </row>
    <row r="652" spans="1:9" x14ac:dyDescent="0.3">
      <c r="A652" s="3" t="s">
        <v>2179</v>
      </c>
      <c r="B652" s="1" t="s">
        <v>1928</v>
      </c>
      <c r="C652" s="1">
        <v>18</v>
      </c>
      <c r="D652" s="1" t="s">
        <v>2180</v>
      </c>
      <c r="E652" s="2">
        <v>15</v>
      </c>
      <c r="F652" s="1">
        <f>IF(Creatures[[#This Row],[CR]]="","",VLOOKUP(Creatures[[#This Row],[CR]],CREXP[#All],2,FALSE))</f>
        <v>13000</v>
      </c>
      <c r="G652" s="1" t="s">
        <v>111</v>
      </c>
      <c r="H652" s="1">
        <v>7</v>
      </c>
      <c r="I652" s="1">
        <f>IFERROR(DexModifier(Creatures[[#This Row],[Dex Score]]),NA())</f>
        <v>-2</v>
      </c>
    </row>
    <row r="653" spans="1:9" x14ac:dyDescent="0.3">
      <c r="A653" s="3" t="s">
        <v>2181</v>
      </c>
      <c r="B653" s="1" t="s">
        <v>1247</v>
      </c>
      <c r="C653" s="1">
        <v>12</v>
      </c>
      <c r="D653" s="1">
        <v>42</v>
      </c>
      <c r="E653" s="2">
        <v>2</v>
      </c>
      <c r="F653" s="1">
        <f>IF(Creatures[[#This Row],[CR]]="","",VLOOKUP(Creatures[[#This Row],[CR]],CREXP[#All],2,FALSE))</f>
        <v>450</v>
      </c>
      <c r="G653" s="1" t="s">
        <v>125</v>
      </c>
      <c r="H653" s="1">
        <v>7</v>
      </c>
      <c r="I653" s="1">
        <f>IFERROR(DexModifier(Creatures[[#This Row],[Dex Score]]),NA())</f>
        <v>-2</v>
      </c>
    </row>
    <row r="654" spans="1:9" x14ac:dyDescent="0.3">
      <c r="A654" s="3" t="s">
        <v>2182</v>
      </c>
      <c r="B654" s="1" t="s">
        <v>1250</v>
      </c>
      <c r="C654" s="1">
        <v>16</v>
      </c>
      <c r="D654" s="1" t="s">
        <v>1385</v>
      </c>
      <c r="E654" s="2">
        <v>1</v>
      </c>
      <c r="F654" s="1">
        <f>IF(Creatures[[#This Row],[CR]]="","",VLOOKUP(Creatures[[#This Row],[CR]],CREXP[#All],2,FALSE))</f>
        <v>200</v>
      </c>
      <c r="G654" s="1" t="s">
        <v>111</v>
      </c>
      <c r="H654" s="1">
        <v>14</v>
      </c>
      <c r="I654" s="1">
        <f>IFERROR(DexModifier(Creatures[[#This Row],[Dex Score]]),NA())</f>
        <v>2</v>
      </c>
    </row>
    <row r="655" spans="1:9" x14ac:dyDescent="0.3">
      <c r="A655" s="3" t="s">
        <v>2183</v>
      </c>
      <c r="B655" s="1" t="s">
        <v>1131</v>
      </c>
      <c r="C655" s="1">
        <v>13</v>
      </c>
      <c r="D655" s="1" t="s">
        <v>2026</v>
      </c>
      <c r="E655" s="2">
        <v>2</v>
      </c>
      <c r="F655" s="1">
        <f>IF(Creatures[[#This Row],[CR]]="","",VLOOKUP(Creatures[[#This Row],[CR]],CREXP[#All],2,FALSE))</f>
        <v>450</v>
      </c>
      <c r="G655" s="1" t="s">
        <v>111</v>
      </c>
      <c r="H655" s="1">
        <v>12</v>
      </c>
      <c r="I655" s="1">
        <f>IFERROR(DexModifier(Creatures[[#This Row],[Dex Score]]),NA())</f>
        <v>1</v>
      </c>
    </row>
    <row r="656" spans="1:9" x14ac:dyDescent="0.3">
      <c r="A656" s="3" t="s">
        <v>2184</v>
      </c>
      <c r="B656" s="1" t="s">
        <v>1941</v>
      </c>
      <c r="C656" s="1">
        <v>13</v>
      </c>
      <c r="D656" s="1" t="s">
        <v>2026</v>
      </c>
      <c r="E656" s="2">
        <v>1</v>
      </c>
      <c r="F656" s="1">
        <f>IF(Creatures[[#This Row],[CR]]="","",VLOOKUP(Creatures[[#This Row],[CR]],CREXP[#All],2,FALSE))</f>
        <v>200</v>
      </c>
      <c r="G656" s="1" t="s">
        <v>111</v>
      </c>
      <c r="H656" s="1">
        <v>12</v>
      </c>
      <c r="I656" s="1">
        <f>IFERROR(DexModifier(Creatures[[#This Row],[Dex Score]]),NA())</f>
        <v>1</v>
      </c>
    </row>
    <row r="657" spans="1:9" x14ac:dyDescent="0.3">
      <c r="A657" s="3" t="s">
        <v>2185</v>
      </c>
      <c r="B657" s="1" t="s">
        <v>2186</v>
      </c>
      <c r="C657" s="1">
        <v>13</v>
      </c>
      <c r="D657" s="1" t="s">
        <v>2076</v>
      </c>
      <c r="E657" s="2">
        <v>1</v>
      </c>
      <c r="F657" s="1">
        <f>IF(Creatures[[#This Row],[CR]]="","",VLOOKUP(Creatures[[#This Row],[CR]],CREXP[#All],2,FALSE))</f>
        <v>200</v>
      </c>
      <c r="G657" s="1" t="s">
        <v>111</v>
      </c>
      <c r="H657" s="1">
        <v>17</v>
      </c>
      <c r="I657" s="1">
        <f>IFERROR(DexModifier(Creatures[[#This Row],[Dex Score]]),NA())</f>
        <v>3</v>
      </c>
    </row>
    <row r="658" spans="1:9" x14ac:dyDescent="0.3">
      <c r="A658" s="3" t="s">
        <v>2187</v>
      </c>
      <c r="B658" s="1" t="s">
        <v>1257</v>
      </c>
      <c r="C658" s="1">
        <v>13</v>
      </c>
      <c r="D658" s="1" t="s">
        <v>2188</v>
      </c>
      <c r="E658" s="2">
        <v>2</v>
      </c>
      <c r="F658" s="1">
        <f>IF(Creatures[[#This Row],[CR]]="","",VLOOKUP(Creatures[[#This Row],[CR]],CREXP[#All],2,FALSE))</f>
        <v>450</v>
      </c>
      <c r="G658" s="1" t="s">
        <v>134</v>
      </c>
      <c r="H658" s="1">
        <v>13</v>
      </c>
      <c r="I658" s="1">
        <f>IFERROR(DexModifier(Creatures[[#This Row],[Dex Score]]),NA())</f>
        <v>1</v>
      </c>
    </row>
    <row r="659" spans="1:9" x14ac:dyDescent="0.3">
      <c r="A659" s="3" t="s">
        <v>2189</v>
      </c>
      <c r="B659" s="1" t="s">
        <v>2163</v>
      </c>
      <c r="C659" s="1">
        <v>16</v>
      </c>
      <c r="D659" s="1" t="s">
        <v>2190</v>
      </c>
      <c r="E659" s="2">
        <v>1</v>
      </c>
      <c r="F659" s="1">
        <f>IF(Creatures[[#This Row],[CR]]="","",VLOOKUP(Creatures[[#This Row],[CR]],CREXP[#All],2,FALSE))</f>
        <v>200</v>
      </c>
      <c r="G659" s="1" t="s">
        <v>134</v>
      </c>
      <c r="H659" s="1">
        <v>23</v>
      </c>
      <c r="I659" s="1">
        <f>IFERROR(DexModifier(Creatures[[#This Row],[Dex Score]]),NA())</f>
        <v>6</v>
      </c>
    </row>
    <row r="660" spans="1:9" x14ac:dyDescent="0.3">
      <c r="A660" s="3" t="s">
        <v>2191</v>
      </c>
      <c r="B660" s="1" t="s">
        <v>431</v>
      </c>
      <c r="C660" s="1">
        <v>13</v>
      </c>
      <c r="D660" s="1" t="s">
        <v>1352</v>
      </c>
      <c r="E660" s="2">
        <v>0</v>
      </c>
      <c r="F660" s="1">
        <f>IF(Creatures[[#This Row],[CR]]="","",VLOOKUP(Creatures[[#This Row],[CR]],CREXP[#All],2,FALSE))</f>
        <v>10</v>
      </c>
      <c r="G660" s="1" t="s">
        <v>111</v>
      </c>
      <c r="H660" s="1">
        <v>16</v>
      </c>
      <c r="I660" s="1">
        <f>IFERROR(DexModifier(Creatures[[#This Row],[Dex Score]]),NA())</f>
        <v>3</v>
      </c>
    </row>
    <row r="661" spans="1:9" x14ac:dyDescent="0.3">
      <c r="A661" s="3" t="s">
        <v>2192</v>
      </c>
      <c r="B661" s="1" t="s">
        <v>1338</v>
      </c>
      <c r="C661" s="1">
        <v>20</v>
      </c>
      <c r="D661" s="1" t="s">
        <v>1741</v>
      </c>
      <c r="E661" s="2">
        <v>24</v>
      </c>
      <c r="F661" s="1">
        <f>IF(Creatures[[#This Row],[CR]]="","",VLOOKUP(Creatures[[#This Row],[CR]],CREXP[#All],2,FALSE))</f>
        <v>62000</v>
      </c>
      <c r="G661" s="1" t="s">
        <v>99</v>
      </c>
      <c r="H661" s="1">
        <v>15</v>
      </c>
      <c r="I661" s="1">
        <f>IFERROR(DexModifier(Creatures[[#This Row],[Dex Score]]),NA())</f>
        <v>2</v>
      </c>
    </row>
    <row r="662" spans="1:9" x14ac:dyDescent="0.3">
      <c r="A662" s="3" t="s">
        <v>2193</v>
      </c>
      <c r="B662" s="1" t="s">
        <v>1143</v>
      </c>
      <c r="C662" s="1">
        <v>12</v>
      </c>
      <c r="D662" s="1" t="s">
        <v>1523</v>
      </c>
      <c r="E662" s="2">
        <v>2</v>
      </c>
      <c r="F662" s="1">
        <f>IF(Creatures[[#This Row],[CR]]="","",VLOOKUP(Creatures[[#This Row],[CR]],CREXP[#All],2,FALSE))</f>
        <v>450</v>
      </c>
      <c r="G662" s="1" t="s">
        <v>99</v>
      </c>
      <c r="H662" s="1">
        <v>12</v>
      </c>
      <c r="I662" s="1">
        <f>IFERROR(DexModifier(Creatures[[#This Row],[Dex Score]]),NA())</f>
        <v>1</v>
      </c>
    </row>
    <row r="663" spans="1:9" x14ac:dyDescent="0.3">
      <c r="A663" s="3" t="s">
        <v>2194</v>
      </c>
      <c r="B663" s="1" t="s">
        <v>1143</v>
      </c>
      <c r="C663" s="1">
        <v>13</v>
      </c>
      <c r="D663" s="1" t="s">
        <v>1385</v>
      </c>
      <c r="E663" s="2">
        <v>1</v>
      </c>
      <c r="F663" s="1">
        <f>IF(Creatures[[#This Row],[CR]]="","",VLOOKUP(Creatures[[#This Row],[CR]],CREXP[#All],2,FALSE))</f>
        <v>200</v>
      </c>
      <c r="G663" s="1" t="s">
        <v>99</v>
      </c>
      <c r="H663" s="1">
        <v>17</v>
      </c>
      <c r="I663" s="1">
        <f>IFERROR(DexModifier(Creatures[[#This Row],[Dex Score]]),NA())</f>
        <v>3</v>
      </c>
    </row>
    <row r="664" spans="1:9" x14ac:dyDescent="0.3">
      <c r="A664" s="3" t="s">
        <v>2195</v>
      </c>
      <c r="B664" s="1" t="s">
        <v>1266</v>
      </c>
      <c r="C664" s="1">
        <v>16</v>
      </c>
      <c r="D664" s="1" t="s">
        <v>1341</v>
      </c>
      <c r="E664" s="2">
        <v>13</v>
      </c>
      <c r="F664" s="1">
        <f>IF(Creatures[[#This Row],[CR]]="","",VLOOKUP(Creatures[[#This Row],[CR]],CREXP[#All],2,FALSE))</f>
        <v>10000</v>
      </c>
      <c r="G664" s="1" t="s">
        <v>111</v>
      </c>
      <c r="H664" s="1">
        <v>17</v>
      </c>
      <c r="I664" s="1">
        <f>IFERROR(DexModifier(Creatures[[#This Row],[Dex Score]]),NA())</f>
        <v>3</v>
      </c>
    </row>
    <row r="665" spans="1:9" x14ac:dyDescent="0.3">
      <c r="A665" s="3" t="s">
        <v>2196</v>
      </c>
      <c r="B665" s="1" t="s">
        <v>1325</v>
      </c>
      <c r="C665" s="1">
        <v>15</v>
      </c>
      <c r="D665" s="1">
        <v>100</v>
      </c>
      <c r="E665" s="2"/>
      <c r="F665" s="1" t="str">
        <f>IF(Creatures[[#This Row],[CR]]="","",VLOOKUP(Creatures[[#This Row],[CR]],CREXP[#All],2,FALSE))</f>
        <v/>
      </c>
      <c r="G665" s="1" t="s">
        <v>67</v>
      </c>
      <c r="H665" s="1"/>
      <c r="I665" s="1"/>
    </row>
    <row r="666" spans="1:9" x14ac:dyDescent="0.3">
      <c r="A666" s="3" t="s">
        <v>443</v>
      </c>
      <c r="B666" s="1" t="s">
        <v>431</v>
      </c>
      <c r="C666" s="1">
        <v>10</v>
      </c>
      <c r="D666" s="1" t="s">
        <v>1352</v>
      </c>
      <c r="E666" s="2">
        <v>0</v>
      </c>
      <c r="F666" s="1">
        <f>IF(Creatures[[#This Row],[CR]]="","",VLOOKUP(Creatures[[#This Row],[CR]],CREXP[#All],2,FALSE))</f>
        <v>10</v>
      </c>
      <c r="G666" s="1" t="s">
        <v>111</v>
      </c>
      <c r="H666" s="1">
        <v>11</v>
      </c>
      <c r="I666" s="1">
        <f>IFERROR(DexModifier(Creatures[[#This Row],[Dex Score]]),NA())</f>
        <v>0</v>
      </c>
    </row>
    <row r="667" spans="1:9" x14ac:dyDescent="0.3">
      <c r="A667" s="3" t="s">
        <v>2197</v>
      </c>
      <c r="B667" s="1" t="s">
        <v>431</v>
      </c>
      <c r="C667" s="1">
        <v>12</v>
      </c>
      <c r="D667" s="1" t="s">
        <v>1352</v>
      </c>
      <c r="E667" s="2">
        <v>0</v>
      </c>
      <c r="F667" s="1">
        <f>IF(Creatures[[#This Row],[CR]]="","",VLOOKUP(Creatures[[#This Row],[CR]],CREXP[#All],2,FALSE))</f>
        <v>10</v>
      </c>
      <c r="G667" s="1" t="s">
        <v>111</v>
      </c>
      <c r="H667" s="1">
        <v>14</v>
      </c>
      <c r="I667" s="1">
        <f>IFERROR(DexModifier(Creatures[[#This Row],[Dex Score]]),NA())</f>
        <v>2</v>
      </c>
    </row>
    <row r="668" spans="1:9" x14ac:dyDescent="0.3">
      <c r="A668" s="3" t="s">
        <v>2198</v>
      </c>
      <c r="B668" s="1" t="s">
        <v>1379</v>
      </c>
      <c r="C668" s="1">
        <v>17</v>
      </c>
      <c r="D668" s="1">
        <v>112</v>
      </c>
      <c r="E668" s="2">
        <v>5</v>
      </c>
      <c r="F668" s="1">
        <f>IF(Creatures[[#This Row],[CR]]="","",VLOOKUP(Creatures[[#This Row],[CR]],CREXP[#All],2,FALSE))</f>
        <v>1800</v>
      </c>
      <c r="G668" s="1" t="s">
        <v>121</v>
      </c>
      <c r="H668" s="1">
        <v>11</v>
      </c>
      <c r="I668" s="1">
        <f>IFERROR(DexModifier(Creatures[[#This Row],[Dex Score]]),NA())</f>
        <v>0</v>
      </c>
    </row>
    <row r="669" spans="1:9" x14ac:dyDescent="0.3">
      <c r="A669" s="3" t="s">
        <v>2199</v>
      </c>
      <c r="B669" s="1" t="s">
        <v>1143</v>
      </c>
      <c r="C669" s="1">
        <v>18</v>
      </c>
      <c r="D669" s="1" t="s">
        <v>1356</v>
      </c>
      <c r="E669" s="2">
        <v>4</v>
      </c>
      <c r="F669" s="1">
        <f>IF(Creatures[[#This Row],[CR]]="","",VLOOKUP(Creatures[[#This Row],[CR]],CREXP[#All],2,FALSE))</f>
        <v>1100</v>
      </c>
      <c r="G669" s="1" t="s">
        <v>99</v>
      </c>
      <c r="H669" s="1">
        <v>12</v>
      </c>
      <c r="I669" s="1">
        <f>IFERROR(DexModifier(Creatures[[#This Row],[Dex Score]]),NA())</f>
        <v>1</v>
      </c>
    </row>
    <row r="670" spans="1:9" x14ac:dyDescent="0.3">
      <c r="A670" s="3" t="s">
        <v>2200</v>
      </c>
      <c r="B670" s="1" t="s">
        <v>1211</v>
      </c>
      <c r="C670" s="1">
        <v>22</v>
      </c>
      <c r="D670" s="1" t="s">
        <v>2201</v>
      </c>
      <c r="E670" s="2">
        <v>19</v>
      </c>
      <c r="F670" s="1">
        <f>IF(Creatures[[#This Row],[CR]]="","",VLOOKUP(Creatures[[#This Row],[CR]],CREXP[#All],2,FALSE))</f>
        <v>22000</v>
      </c>
      <c r="G670" s="1" t="s">
        <v>113</v>
      </c>
      <c r="H670" s="1">
        <v>16</v>
      </c>
      <c r="I670" s="1">
        <f>IFERROR(DexModifier(Creatures[[#This Row],[Dex Score]]),NA())</f>
        <v>3</v>
      </c>
    </row>
    <row r="671" spans="1:9" x14ac:dyDescent="0.3">
      <c r="A671" s="3" t="s">
        <v>2202</v>
      </c>
      <c r="B671" s="1" t="s">
        <v>1207</v>
      </c>
      <c r="C671" s="1">
        <v>17</v>
      </c>
      <c r="D671" s="1" t="s">
        <v>2203</v>
      </c>
      <c r="E671" s="2">
        <v>4</v>
      </c>
      <c r="F671" s="1">
        <f>IF(Creatures[[#This Row],[CR]]="","",VLOOKUP(Creatures[[#This Row],[CR]],CREXP[#All],2,FALSE))</f>
        <v>1100</v>
      </c>
      <c r="G671" s="1" t="s">
        <v>111</v>
      </c>
      <c r="H671" s="1">
        <v>10</v>
      </c>
      <c r="I671" s="1">
        <f>IFERROR(DexModifier(Creatures[[#This Row],[Dex Score]]),NA())</f>
        <v>0</v>
      </c>
    </row>
    <row r="672" spans="1:9" x14ac:dyDescent="0.3">
      <c r="A672" s="3" t="s">
        <v>2202</v>
      </c>
      <c r="B672" s="1" t="s">
        <v>1207</v>
      </c>
      <c r="C672" s="1">
        <v>17</v>
      </c>
      <c r="D672" s="1" t="s">
        <v>1172</v>
      </c>
      <c r="E672" s="2">
        <v>4</v>
      </c>
      <c r="F672" s="1">
        <f>IF(Creatures[[#This Row],[CR]]="","",VLOOKUP(Creatures[[#This Row],[CR]],CREXP[#All],2,FALSE))</f>
        <v>1100</v>
      </c>
      <c r="G672" s="1" t="s">
        <v>111</v>
      </c>
      <c r="H672" s="1">
        <v>10</v>
      </c>
      <c r="I672" s="1">
        <f>IFERROR(DexModifier(Creatures[[#This Row],[Dex Score]]),NA())</f>
        <v>0</v>
      </c>
    </row>
    <row r="673" spans="1:9" x14ac:dyDescent="0.3">
      <c r="A673" s="3" t="s">
        <v>2204</v>
      </c>
      <c r="B673" s="1" t="s">
        <v>1134</v>
      </c>
      <c r="C673" s="1">
        <v>14</v>
      </c>
      <c r="D673" s="1" t="s">
        <v>1670</v>
      </c>
      <c r="E673" s="2">
        <v>5</v>
      </c>
      <c r="F673" s="1">
        <f>IF(Creatures[[#This Row],[CR]]="","",VLOOKUP(Creatures[[#This Row],[CR]],CREXP[#All],2,FALSE))</f>
        <v>1800</v>
      </c>
      <c r="G673" s="1" t="s">
        <v>111</v>
      </c>
      <c r="H673" s="1">
        <v>12</v>
      </c>
      <c r="I673" s="1">
        <f>IFERROR(DexModifier(Creatures[[#This Row],[Dex Score]]),NA())</f>
        <v>1</v>
      </c>
    </row>
    <row r="674" spans="1:9" x14ac:dyDescent="0.3">
      <c r="A674" s="3" t="s">
        <v>2205</v>
      </c>
      <c r="B674" s="1" t="s">
        <v>1404</v>
      </c>
      <c r="C674" s="1">
        <v>13</v>
      </c>
      <c r="D674" s="1" t="s">
        <v>2206</v>
      </c>
      <c r="E674" s="2">
        <v>3</v>
      </c>
      <c r="F674" s="1">
        <f>IF(Creatures[[#This Row],[CR]]="","",VLOOKUP(Creatures[[#This Row],[CR]],CREXP[#All],2,FALSE))</f>
        <v>700</v>
      </c>
      <c r="G674" s="1" t="s">
        <v>134</v>
      </c>
      <c r="H674" s="1">
        <v>13</v>
      </c>
      <c r="I674" s="1">
        <f>IFERROR(DexModifier(Creatures[[#This Row],[Dex Score]]),NA())</f>
        <v>1</v>
      </c>
    </row>
    <row r="675" spans="1:9" x14ac:dyDescent="0.3">
      <c r="A675" s="3" t="s">
        <v>2207</v>
      </c>
      <c r="B675" s="1" t="s">
        <v>1263</v>
      </c>
      <c r="C675" s="1">
        <v>12</v>
      </c>
      <c r="D675" s="1" t="s">
        <v>1385</v>
      </c>
      <c r="E675" s="4" t="s">
        <v>26</v>
      </c>
      <c r="F675" s="1">
        <f>IF(Creatures[[#This Row],[CR]]="","",VLOOKUP(Creatures[[#This Row],[CR]],CREXP[#All],2,FALSE))</f>
        <v>100</v>
      </c>
      <c r="G675" s="1" t="s">
        <v>111</v>
      </c>
      <c r="H675" s="1">
        <v>13</v>
      </c>
      <c r="I675" s="1">
        <f>IFERROR(DexModifier(Creatures[[#This Row],[Dex Score]]),NA())</f>
        <v>1</v>
      </c>
    </row>
    <row r="676" spans="1:9" x14ac:dyDescent="0.3">
      <c r="A676" s="3" t="s">
        <v>2208</v>
      </c>
      <c r="B676" s="1" t="s">
        <v>1137</v>
      </c>
      <c r="C676" s="1">
        <v>17</v>
      </c>
      <c r="D676" s="1" t="s">
        <v>2209</v>
      </c>
      <c r="E676" s="2">
        <v>11</v>
      </c>
      <c r="F676" s="1">
        <f>IF(Creatures[[#This Row],[CR]]="","",VLOOKUP(Creatures[[#This Row],[CR]],CREXP[#All],2,FALSE))</f>
        <v>7200</v>
      </c>
      <c r="G676" s="1" t="s">
        <v>111</v>
      </c>
      <c r="H676" s="1">
        <v>13</v>
      </c>
      <c r="I676" s="1">
        <f>IFERROR(DexModifier(Creatures[[#This Row],[Dex Score]]),NA())</f>
        <v>1</v>
      </c>
    </row>
    <row r="677" spans="1:9" x14ac:dyDescent="0.3">
      <c r="A677" s="3" t="s">
        <v>2210</v>
      </c>
      <c r="B677" s="1" t="s">
        <v>1253</v>
      </c>
      <c r="C677" s="1">
        <v>19</v>
      </c>
      <c r="D677" s="1" t="s">
        <v>1638</v>
      </c>
      <c r="E677" s="2">
        <v>14</v>
      </c>
      <c r="F677" s="1">
        <f>IF(Creatures[[#This Row],[CR]]="","",VLOOKUP(Creatures[[#This Row],[CR]],CREXP[#All],2,FALSE))</f>
        <v>11500</v>
      </c>
      <c r="G677" s="1" t="s">
        <v>113</v>
      </c>
      <c r="H677" s="1">
        <v>16</v>
      </c>
      <c r="I677" s="1">
        <f>IFERROR(DexModifier(Creatures[[#This Row],[Dex Score]]),NA())</f>
        <v>3</v>
      </c>
    </row>
    <row r="678" spans="1:9" x14ac:dyDescent="0.3">
      <c r="A678" s="3" t="s">
        <v>2211</v>
      </c>
      <c r="B678" s="1" t="s">
        <v>1193</v>
      </c>
      <c r="C678" s="1">
        <v>13</v>
      </c>
      <c r="D678" s="1" t="s">
        <v>1666</v>
      </c>
      <c r="E678" s="2">
        <v>5</v>
      </c>
      <c r="F678" s="1">
        <f>IF(Creatures[[#This Row],[CR]]="","",VLOOKUP(Creatures[[#This Row],[CR]],CREXP[#All],2,FALSE))</f>
        <v>1800</v>
      </c>
      <c r="G678" s="1" t="s">
        <v>111</v>
      </c>
      <c r="H678" s="1">
        <v>14</v>
      </c>
      <c r="I678" s="1">
        <f>IFERROR(DexModifier(Creatures[[#This Row],[Dex Score]]),NA())</f>
        <v>2</v>
      </c>
    </row>
    <row r="679" spans="1:9" x14ac:dyDescent="0.3">
      <c r="A679" s="3" t="s">
        <v>2212</v>
      </c>
      <c r="B679" s="1" t="s">
        <v>1203</v>
      </c>
      <c r="C679" s="1">
        <v>11</v>
      </c>
      <c r="D679" s="1" t="s">
        <v>1772</v>
      </c>
      <c r="E679" s="2">
        <v>2</v>
      </c>
      <c r="F679" s="1">
        <f>IF(Creatures[[#This Row],[CR]]="","",VLOOKUP(Creatures[[#This Row],[CR]],CREXP[#All],2,FALSE))</f>
        <v>450</v>
      </c>
      <c r="G679" s="1" t="s">
        <v>111</v>
      </c>
      <c r="H679" s="1">
        <v>8</v>
      </c>
      <c r="I679" s="1">
        <f>IFERROR(DexModifier(Creatures[[#This Row],[Dex Score]]),NA())</f>
        <v>-1</v>
      </c>
    </row>
    <row r="680" spans="1:9" x14ac:dyDescent="0.3">
      <c r="A680" s="3" t="s">
        <v>2213</v>
      </c>
      <c r="B680" s="1" t="s">
        <v>1203</v>
      </c>
      <c r="C680" s="1">
        <v>10</v>
      </c>
      <c r="D680" s="1" t="s">
        <v>1495</v>
      </c>
      <c r="E680" s="4" t="s">
        <v>25</v>
      </c>
      <c r="F680" s="1">
        <f>IF(Creatures[[#This Row],[CR]]="","",VLOOKUP(Creatures[[#This Row],[CR]],CREXP[#All],2,FALSE))</f>
        <v>50</v>
      </c>
      <c r="G680" s="1" t="s">
        <v>111</v>
      </c>
      <c r="H680" s="1">
        <v>10</v>
      </c>
      <c r="I680" s="1">
        <f>IFERROR(DexModifier(Creatures[[#This Row],[Dex Score]]),NA())</f>
        <v>0</v>
      </c>
    </row>
    <row r="681" spans="1:9" x14ac:dyDescent="0.3">
      <c r="A681" s="3" t="s">
        <v>2214</v>
      </c>
      <c r="B681" s="1" t="s">
        <v>1928</v>
      </c>
      <c r="C681" s="1">
        <v>15</v>
      </c>
      <c r="D681" s="1" t="s">
        <v>2215</v>
      </c>
      <c r="E681" s="2">
        <v>11</v>
      </c>
      <c r="F681" s="1">
        <f>IF(Creatures[[#This Row],[CR]]="","",VLOOKUP(Creatures[[#This Row],[CR]],CREXP[#All],2,FALSE))</f>
        <v>7200</v>
      </c>
      <c r="G681" s="1" t="s">
        <v>111</v>
      </c>
      <c r="H681" s="1">
        <v>10</v>
      </c>
      <c r="I681" s="1">
        <f>IFERROR(DexModifier(Creatures[[#This Row],[Dex Score]]),NA())</f>
        <v>0</v>
      </c>
    </row>
    <row r="682" spans="1:9" x14ac:dyDescent="0.3">
      <c r="A682" s="3" t="s">
        <v>2216</v>
      </c>
      <c r="B682" s="1" t="s">
        <v>1247</v>
      </c>
      <c r="C682" s="1">
        <v>20</v>
      </c>
      <c r="D682" s="1" t="s">
        <v>1670</v>
      </c>
      <c r="E682" s="2">
        <v>5</v>
      </c>
      <c r="F682" s="1">
        <f>IF(Creatures[[#This Row],[CR]]="","",VLOOKUP(Creatures[[#This Row],[CR]],CREXP[#All],2,FALSE))</f>
        <v>1800</v>
      </c>
      <c r="G682" s="1" t="s">
        <v>111</v>
      </c>
      <c r="H682" s="1">
        <v>8</v>
      </c>
      <c r="I682" s="1">
        <f>IFERROR(DexModifier(Creatures[[#This Row],[Dex Score]]),NA())</f>
        <v>-1</v>
      </c>
    </row>
    <row r="683" spans="1:9" x14ac:dyDescent="0.3">
      <c r="A683" s="3" t="s">
        <v>2217</v>
      </c>
      <c r="B683" s="1" t="s">
        <v>1660</v>
      </c>
      <c r="C683" s="1">
        <v>16</v>
      </c>
      <c r="D683" s="1" t="s">
        <v>2218</v>
      </c>
      <c r="E683" s="2">
        <v>16</v>
      </c>
      <c r="F683" s="1">
        <f>IF(Creatures[[#This Row],[CR]]="","",VLOOKUP(Creatures[[#This Row],[CR]],CREXP[#All],2,FALSE))</f>
        <v>15000</v>
      </c>
      <c r="G683" s="1" t="s">
        <v>113</v>
      </c>
      <c r="H683" s="1">
        <v>13</v>
      </c>
      <c r="I683" s="1">
        <f>IFERROR(DexModifier(Creatures[[#This Row],[Dex Score]]),NA())</f>
        <v>1</v>
      </c>
    </row>
    <row r="684" spans="1:9" x14ac:dyDescent="0.3">
      <c r="A684" s="3" t="s">
        <v>2219</v>
      </c>
      <c r="B684" s="1" t="s">
        <v>1203</v>
      </c>
      <c r="C684" s="1">
        <v>10</v>
      </c>
      <c r="D684" s="1" t="s">
        <v>1505</v>
      </c>
      <c r="E684" s="2" t="s">
        <v>25</v>
      </c>
      <c r="F684" s="1">
        <f>IF(Creatures[[#This Row],[CR]]="","",VLOOKUP(Creatures[[#This Row],[CR]],CREXP[#All],2,FALSE))</f>
        <v>50</v>
      </c>
      <c r="G684" s="1" t="s">
        <v>134</v>
      </c>
      <c r="H684" s="1">
        <v>10</v>
      </c>
      <c r="I684" s="1">
        <f>IFERROR(DexModifier(Creatures[[#This Row],[Dex Score]]),NA())</f>
        <v>0</v>
      </c>
    </row>
    <row r="685" spans="1:9" x14ac:dyDescent="0.3">
      <c r="A685" s="3" t="s">
        <v>2220</v>
      </c>
      <c r="B685" s="1" t="s">
        <v>1143</v>
      </c>
      <c r="C685" s="1">
        <v>14</v>
      </c>
      <c r="D685" s="1" t="s">
        <v>1215</v>
      </c>
      <c r="E685" s="4" t="s">
        <v>26</v>
      </c>
      <c r="F685" s="1">
        <f>IF(Creatures[[#This Row],[CR]]="","",VLOOKUP(Creatures[[#This Row],[CR]],CREXP[#All],2,FALSE))</f>
        <v>100</v>
      </c>
      <c r="G685" s="1" t="s">
        <v>99</v>
      </c>
      <c r="H685" s="1">
        <v>15</v>
      </c>
      <c r="I685" s="1">
        <f>IFERROR(DexModifier(Creatures[[#This Row],[Dex Score]]),NA())</f>
        <v>2</v>
      </c>
    </row>
    <row r="686" spans="1:9" x14ac:dyDescent="0.3">
      <c r="A686" s="3" t="s">
        <v>2221</v>
      </c>
      <c r="B686" s="1" t="s">
        <v>1207</v>
      </c>
      <c r="C686" s="1">
        <v>17</v>
      </c>
      <c r="D686" s="1" t="s">
        <v>1705</v>
      </c>
      <c r="E686" s="4">
        <v>3</v>
      </c>
      <c r="F686" s="1">
        <f>IF(Creatures[[#This Row],[CR]]="","",VLOOKUP(Creatures[[#This Row],[CR]],CREXP[#All],2,FALSE))</f>
        <v>700</v>
      </c>
      <c r="G686" s="1" t="s">
        <v>1148</v>
      </c>
      <c r="H686" s="1">
        <v>14</v>
      </c>
      <c r="I686" s="1">
        <v>2</v>
      </c>
    </row>
    <row r="687" spans="1:9" x14ac:dyDescent="0.3">
      <c r="A687" s="3" t="s">
        <v>2222</v>
      </c>
      <c r="B687" s="1" t="s">
        <v>1253</v>
      </c>
      <c r="C687" s="1">
        <v>12</v>
      </c>
      <c r="D687" s="1" t="s">
        <v>2223</v>
      </c>
      <c r="E687" s="2">
        <v>2</v>
      </c>
      <c r="F687" s="1">
        <f>IF(Creatures[[#This Row],[CR]]="","",VLOOKUP(Creatures[[#This Row],[CR]],CREXP[#All],2,FALSE))</f>
        <v>450</v>
      </c>
      <c r="G687" s="1" t="s">
        <v>111</v>
      </c>
      <c r="H687" s="1">
        <v>14</v>
      </c>
      <c r="I687" s="1">
        <f>IFERROR(DexModifier(Creatures[[#This Row],[Dex Score]]),NA())</f>
        <v>2</v>
      </c>
    </row>
    <row r="688" spans="1:9" x14ac:dyDescent="0.3">
      <c r="A688" s="3" t="s">
        <v>2224</v>
      </c>
      <c r="B688" s="1" t="s">
        <v>2225</v>
      </c>
      <c r="C688" s="1">
        <v>14</v>
      </c>
      <c r="D688" s="1" t="s">
        <v>1523</v>
      </c>
      <c r="E688" s="4" t="s">
        <v>26</v>
      </c>
      <c r="F688" s="1">
        <f>IF(Creatures[[#This Row],[CR]]="","",VLOOKUP(Creatures[[#This Row],[CR]],CREXP[#All],2,FALSE))</f>
        <v>100</v>
      </c>
      <c r="G688" s="1" t="s">
        <v>111</v>
      </c>
      <c r="H688" s="1">
        <v>12</v>
      </c>
      <c r="I688" s="1">
        <f>IFERROR(DexModifier(Creatures[[#This Row],[Dex Score]]),NA())</f>
        <v>1</v>
      </c>
    </row>
    <row r="689" spans="1:9" x14ac:dyDescent="0.3">
      <c r="A689" s="3" t="s">
        <v>2226</v>
      </c>
      <c r="B689" s="1" t="s">
        <v>1140</v>
      </c>
      <c r="C689" s="1">
        <v>12</v>
      </c>
      <c r="D689" s="1" t="s">
        <v>1500</v>
      </c>
      <c r="E689" s="2">
        <v>2</v>
      </c>
      <c r="F689" s="1">
        <f>IF(Creatures[[#This Row],[CR]]="","",VLOOKUP(Creatures[[#This Row],[CR]],CREXP[#All],2,FALSE))</f>
        <v>450</v>
      </c>
      <c r="G689" s="1" t="s">
        <v>113</v>
      </c>
      <c r="H689" s="1">
        <v>15</v>
      </c>
      <c r="I689" s="1">
        <f>IFERROR(DexModifier(Creatures[[#This Row],[Dex Score]]),NA())</f>
        <v>2</v>
      </c>
    </row>
    <row r="690" spans="1:9" x14ac:dyDescent="0.3">
      <c r="A690" s="3" t="s">
        <v>2227</v>
      </c>
      <c r="B690" s="1" t="s">
        <v>1203</v>
      </c>
      <c r="C690" s="1">
        <v>12</v>
      </c>
      <c r="D690" s="1" t="s">
        <v>1781</v>
      </c>
      <c r="E690" s="2">
        <v>2</v>
      </c>
      <c r="F690" s="1">
        <f>IF(Creatures[[#This Row],[CR]]="","",VLOOKUP(Creatures[[#This Row],[CR]],CREXP[#All],2,FALSE))</f>
        <v>450</v>
      </c>
      <c r="G690" s="1" t="s">
        <v>111</v>
      </c>
      <c r="H690" s="1">
        <v>14</v>
      </c>
      <c r="I690" s="1">
        <f>IFERROR(DexModifier(Creatures[[#This Row],[Dex Score]]),NA())</f>
        <v>2</v>
      </c>
    </row>
    <row r="691" spans="1:9" x14ac:dyDescent="0.3">
      <c r="A691" s="3" t="s">
        <v>2228</v>
      </c>
      <c r="B691" s="1" t="s">
        <v>1253</v>
      </c>
      <c r="C691" s="1">
        <v>19</v>
      </c>
      <c r="D691" s="1" t="s">
        <v>2229</v>
      </c>
      <c r="E691" s="2" t="s">
        <v>137</v>
      </c>
      <c r="F691" s="1">
        <f>IF(Creatures[[#This Row],[CR]]="","",VLOOKUP(Creatures[[#This Row],[CR]],CREXP[#All],2,FALSE))</f>
        <v>0</v>
      </c>
      <c r="G691" s="1" t="s">
        <v>113</v>
      </c>
      <c r="H691" s="1">
        <v>8</v>
      </c>
      <c r="I691" s="1">
        <f>IFERROR(DexModifier(Creatures[[#This Row],[Dex Score]]),NA())</f>
        <v>-1</v>
      </c>
    </row>
    <row r="692" spans="1:9" x14ac:dyDescent="0.3">
      <c r="A692" s="3" t="s">
        <v>2230</v>
      </c>
      <c r="B692" s="1" t="s">
        <v>1379</v>
      </c>
      <c r="C692" s="1">
        <v>14</v>
      </c>
      <c r="D692" s="1">
        <v>22</v>
      </c>
      <c r="E692" s="2" t="s">
        <v>26</v>
      </c>
      <c r="F692" s="1">
        <f>IF(Creatures[[#This Row],[CR]]="","",VLOOKUP(Creatures[[#This Row],[CR]],CREXP[#All],2,FALSE))</f>
        <v>100</v>
      </c>
      <c r="G692" s="1" t="s">
        <v>121</v>
      </c>
      <c r="H692" s="1">
        <v>15</v>
      </c>
      <c r="I692" s="1">
        <f>IFERROR(DexModifier(Creatures[[#This Row],[Dex Score]]),NA())</f>
        <v>2</v>
      </c>
    </row>
    <row r="693" spans="1:9" x14ac:dyDescent="0.3">
      <c r="A693" s="3" t="s">
        <v>2231</v>
      </c>
      <c r="B693" s="1" t="s">
        <v>1131</v>
      </c>
      <c r="C693" s="1">
        <v>12</v>
      </c>
      <c r="D693" s="1" t="s">
        <v>1385</v>
      </c>
      <c r="E693" s="4" t="s">
        <v>26</v>
      </c>
      <c r="F693" s="1">
        <f>IF(Creatures[[#This Row],[CR]]="","",VLOOKUP(Creatures[[#This Row],[CR]],CREXP[#All],2,FALSE))</f>
        <v>100</v>
      </c>
      <c r="G693" s="1" t="s">
        <v>111</v>
      </c>
      <c r="H693" s="1">
        <v>11</v>
      </c>
      <c r="I693" s="1">
        <f>IFERROR(DexModifier(Creatures[[#This Row],[Dex Score]]),NA())</f>
        <v>0</v>
      </c>
    </row>
    <row r="694" spans="1:9" x14ac:dyDescent="0.3">
      <c r="A694" s="3" t="s">
        <v>2232</v>
      </c>
      <c r="B694" s="1" t="s">
        <v>2233</v>
      </c>
      <c r="C694" s="1">
        <v>16</v>
      </c>
      <c r="D694" s="1" t="s">
        <v>2234</v>
      </c>
      <c r="E694" s="2">
        <v>5</v>
      </c>
      <c r="F694" s="1">
        <f>IF(Creatures[[#This Row],[CR]]="","",VLOOKUP(Creatures[[#This Row],[CR]],CREXP[#All],2,FALSE))</f>
        <v>1800</v>
      </c>
      <c r="G694" s="1" t="s">
        <v>111</v>
      </c>
      <c r="H694" s="1">
        <v>15</v>
      </c>
      <c r="I694" s="1">
        <f>IFERROR(DexModifier(Creatures[[#This Row],[Dex Score]]),NA())</f>
        <v>2</v>
      </c>
    </row>
    <row r="695" spans="1:9" x14ac:dyDescent="0.3">
      <c r="A695" s="3" t="s">
        <v>2235</v>
      </c>
      <c r="B695" s="1" t="s">
        <v>1131</v>
      </c>
      <c r="C695" s="1">
        <v>12</v>
      </c>
      <c r="D695" s="1" t="s">
        <v>1377</v>
      </c>
      <c r="E695" s="2">
        <v>2</v>
      </c>
      <c r="F695" s="1">
        <f>IF(Creatures[[#This Row],[CR]]="","",VLOOKUP(Creatures[[#This Row],[CR]],CREXP[#All],2,FALSE))</f>
        <v>450</v>
      </c>
      <c r="G695" s="1" t="s">
        <v>111</v>
      </c>
      <c r="H695" s="1">
        <v>11</v>
      </c>
      <c r="I695" s="1">
        <f>IFERROR(DexModifier(Creatures[[#This Row],[Dex Score]]),NA())</f>
        <v>0</v>
      </c>
    </row>
    <row r="696" spans="1:9" x14ac:dyDescent="0.3">
      <c r="A696" s="3" t="s">
        <v>2236</v>
      </c>
      <c r="B696" s="1" t="s">
        <v>1184</v>
      </c>
      <c r="C696" s="1">
        <v>15</v>
      </c>
      <c r="D696" s="1" t="s">
        <v>1185</v>
      </c>
      <c r="E696" s="2">
        <v>5</v>
      </c>
      <c r="F696" s="1">
        <f>IF(Creatures[[#This Row],[CR]]="","",VLOOKUP(Creatures[[#This Row],[CR]],CREXP[#All],2,FALSE))</f>
        <v>1800</v>
      </c>
      <c r="G696" s="1" t="s">
        <v>111</v>
      </c>
      <c r="H696" s="1">
        <v>14</v>
      </c>
      <c r="I696" s="1">
        <f>IFERROR(DexModifier(Creatures[[#This Row],[Dex Score]]),NA())</f>
        <v>2</v>
      </c>
    </row>
    <row r="697" spans="1:9" x14ac:dyDescent="0.3">
      <c r="A697" s="3" t="s">
        <v>2237</v>
      </c>
      <c r="B697" s="1" t="s">
        <v>1207</v>
      </c>
      <c r="C697" s="1">
        <v>18</v>
      </c>
      <c r="D697" s="1" t="s">
        <v>1701</v>
      </c>
      <c r="E697" s="4">
        <v>4</v>
      </c>
      <c r="F697" s="1">
        <f>IF(Creatures[[#This Row],[CR]]="","",VLOOKUP(Creatures[[#This Row],[CR]],CREXP[#All],2,FALSE))</f>
        <v>1100</v>
      </c>
      <c r="G697" s="1" t="s">
        <v>1148</v>
      </c>
      <c r="H697" s="1">
        <v>15</v>
      </c>
      <c r="I697" s="1">
        <v>2</v>
      </c>
    </row>
    <row r="698" spans="1:9" x14ac:dyDescent="0.3">
      <c r="A698" s="3" t="s">
        <v>2238</v>
      </c>
      <c r="B698" s="1" t="s">
        <v>1280</v>
      </c>
      <c r="C698" s="1">
        <v>14</v>
      </c>
      <c r="D698" s="1" t="s">
        <v>2239</v>
      </c>
      <c r="E698" s="4" t="s">
        <v>26</v>
      </c>
      <c r="F698" s="1">
        <f>IF(Creatures[[#This Row],[CR]]="","",VLOOKUP(Creatures[[#This Row],[CR]],CREXP[#All],2,FALSE))</f>
        <v>100</v>
      </c>
      <c r="G698" s="1" t="s">
        <v>111</v>
      </c>
      <c r="H698" s="1">
        <v>16</v>
      </c>
      <c r="I698" s="1">
        <f>IFERROR(DexModifier(Creatures[[#This Row],[Dex Score]]),NA())</f>
        <v>3</v>
      </c>
    </row>
    <row r="699" spans="1:9" x14ac:dyDescent="0.3">
      <c r="A699" s="3" t="s">
        <v>2240</v>
      </c>
      <c r="B699" s="1" t="s">
        <v>1250</v>
      </c>
      <c r="C699" s="1">
        <v>11</v>
      </c>
      <c r="D699" s="1" t="s">
        <v>1539</v>
      </c>
      <c r="E699" s="2">
        <v>1</v>
      </c>
      <c r="F699" s="1">
        <f>IF(Creatures[[#This Row],[CR]]="","",VLOOKUP(Creatures[[#This Row],[CR]],CREXP[#All],2,FALSE))</f>
        <v>200</v>
      </c>
      <c r="G699" s="1" t="s">
        <v>111</v>
      </c>
      <c r="H699" s="1">
        <v>13</v>
      </c>
      <c r="I699" s="1">
        <f>IFERROR(DexModifier(Creatures[[#This Row],[Dex Score]]),NA())</f>
        <v>1</v>
      </c>
    </row>
    <row r="700" spans="1:9" x14ac:dyDescent="0.3">
      <c r="A700" s="3" t="s">
        <v>2241</v>
      </c>
      <c r="B700" s="1" t="s">
        <v>1143</v>
      </c>
      <c r="C700" s="1">
        <v>16</v>
      </c>
      <c r="D700" s="1" t="s">
        <v>1215</v>
      </c>
      <c r="E700" s="4" t="s">
        <v>26</v>
      </c>
      <c r="F700" s="1">
        <f>IF(Creatures[[#This Row],[CR]]="","",VLOOKUP(Creatures[[#This Row],[CR]],CREXP[#All],2,FALSE))</f>
        <v>100</v>
      </c>
      <c r="G700" s="1" t="s">
        <v>99</v>
      </c>
      <c r="H700" s="1">
        <v>14</v>
      </c>
      <c r="I700" s="1">
        <f>IFERROR(DexModifier(Creatures[[#This Row],[Dex Score]]),NA())</f>
        <v>2</v>
      </c>
    </row>
    <row r="701" spans="1:9" x14ac:dyDescent="0.3">
      <c r="A701" s="3" t="s">
        <v>2242</v>
      </c>
      <c r="B701" s="1" t="s">
        <v>431</v>
      </c>
      <c r="C701" s="1">
        <v>11</v>
      </c>
      <c r="D701" s="1" t="s">
        <v>1352</v>
      </c>
      <c r="E701" s="2">
        <v>0</v>
      </c>
      <c r="F701" s="1">
        <f>IF(Creatures[[#This Row],[CR]]="","",VLOOKUP(Creatures[[#This Row],[CR]],CREXP[#All],2,FALSE))</f>
        <v>10</v>
      </c>
      <c r="G701" s="1" t="s">
        <v>111</v>
      </c>
      <c r="H701" s="1">
        <v>11</v>
      </c>
      <c r="I701" s="1">
        <f>IFERROR(DexModifier(Creatures[[#This Row],[Dex Score]]),NA())</f>
        <v>0</v>
      </c>
    </row>
    <row r="702" spans="1:9" x14ac:dyDescent="0.3">
      <c r="A702" s="3" t="s">
        <v>2243</v>
      </c>
      <c r="B702" s="1" t="s">
        <v>1131</v>
      </c>
      <c r="C702" s="1">
        <v>13</v>
      </c>
      <c r="D702" s="1" t="s">
        <v>2244</v>
      </c>
      <c r="E702" s="4" t="s">
        <v>26</v>
      </c>
      <c r="F702" s="1">
        <f>IF(Creatures[[#This Row],[CR]]="","",VLOOKUP(Creatures[[#This Row],[CR]],CREXP[#All],2,FALSE))</f>
        <v>100</v>
      </c>
      <c r="G702" s="1" t="s">
        <v>111</v>
      </c>
      <c r="H702" s="1">
        <v>14</v>
      </c>
      <c r="I702" s="1">
        <f>IFERROR(DexModifier(Creatures[[#This Row],[Dex Score]]),NA())</f>
        <v>2</v>
      </c>
    </row>
    <row r="703" spans="1:9" x14ac:dyDescent="0.3">
      <c r="A703" s="3" t="s">
        <v>2245</v>
      </c>
      <c r="B703" s="1" t="s">
        <v>1280</v>
      </c>
      <c r="C703" s="1">
        <v>14</v>
      </c>
      <c r="D703" s="1" t="s">
        <v>1435</v>
      </c>
      <c r="E703" s="2">
        <v>2</v>
      </c>
      <c r="F703" s="1">
        <f>IF(Creatures[[#This Row],[CR]]="","",VLOOKUP(Creatures[[#This Row],[CR]],CREXP[#All],2,FALSE))</f>
        <v>450</v>
      </c>
      <c r="G703" s="1" t="s">
        <v>111</v>
      </c>
      <c r="H703" s="1">
        <v>13</v>
      </c>
      <c r="I703" s="1">
        <f>IFERROR(DexModifier(Creatures[[#This Row],[Dex Score]]),NA())</f>
        <v>1</v>
      </c>
    </row>
    <row r="704" spans="1:9" x14ac:dyDescent="0.3">
      <c r="A704" s="3" t="s">
        <v>2246</v>
      </c>
      <c r="B704" s="1" t="s">
        <v>431</v>
      </c>
      <c r="C704" s="1">
        <v>11</v>
      </c>
      <c r="D704" s="1" t="s">
        <v>1352</v>
      </c>
      <c r="E704" s="2">
        <v>0</v>
      </c>
      <c r="F704" s="1">
        <f>IF(Creatures[[#This Row],[CR]]="","",VLOOKUP(Creatures[[#This Row],[CR]],CREXP[#All],2,FALSE))</f>
        <v>10</v>
      </c>
      <c r="G704" s="1" t="s">
        <v>111</v>
      </c>
      <c r="H704" s="1">
        <v>12</v>
      </c>
      <c r="I704" s="1">
        <f>IFERROR(DexModifier(Creatures[[#This Row],[Dex Score]]),NA())</f>
        <v>1</v>
      </c>
    </row>
    <row r="705" spans="1:9" x14ac:dyDescent="0.3">
      <c r="A705" s="3" t="s">
        <v>2247</v>
      </c>
      <c r="B705" s="1" t="s">
        <v>1247</v>
      </c>
      <c r="C705" s="1">
        <v>15</v>
      </c>
      <c r="D705" s="1">
        <v>90</v>
      </c>
      <c r="E705" s="2">
        <v>5</v>
      </c>
      <c r="F705" s="1">
        <f>IF(Creatures[[#This Row],[CR]]="","",VLOOKUP(Creatures[[#This Row],[CR]],CREXP[#All],2,FALSE))</f>
        <v>1800</v>
      </c>
      <c r="G705" s="1" t="s">
        <v>128</v>
      </c>
      <c r="H705" s="1">
        <v>15</v>
      </c>
      <c r="I705" s="1">
        <f>IFERROR(DexModifier(Creatures[[#This Row],[Dex Score]]),NA())</f>
        <v>2</v>
      </c>
    </row>
    <row r="706" spans="1:9" x14ac:dyDescent="0.3">
      <c r="A706" s="3" t="s">
        <v>2248</v>
      </c>
      <c r="B706" s="1" t="s">
        <v>1131</v>
      </c>
      <c r="C706" s="1">
        <v>11</v>
      </c>
      <c r="D706" s="1" t="s">
        <v>1423</v>
      </c>
      <c r="E706" s="2">
        <v>1</v>
      </c>
      <c r="F706" s="1">
        <f>IF(Creatures[[#This Row],[CR]]="","",VLOOKUP(Creatures[[#This Row],[CR]],CREXP[#All],2,FALSE))</f>
        <v>200</v>
      </c>
      <c r="G706" s="1" t="s">
        <v>134</v>
      </c>
      <c r="H706" s="1">
        <v>8</v>
      </c>
      <c r="I706" s="1">
        <f>IFERROR(DexModifier(Creatures[[#This Row],[Dex Score]]),NA())</f>
        <v>-1</v>
      </c>
    </row>
    <row r="707" spans="1:9" x14ac:dyDescent="0.3">
      <c r="A707" s="3" t="s">
        <v>2249</v>
      </c>
      <c r="B707" s="1" t="s">
        <v>1198</v>
      </c>
      <c r="C707" s="1">
        <v>17</v>
      </c>
      <c r="D707" s="1" t="s">
        <v>1321</v>
      </c>
      <c r="E707" s="4">
        <v>10</v>
      </c>
      <c r="F707" s="1">
        <f>IF(Creatures[[#This Row],[CR]]="","",VLOOKUP(Creatures[[#This Row],[CR]],CREXP[#All],2,FALSE))</f>
        <v>5900</v>
      </c>
      <c r="G707" s="1" t="s">
        <v>1148</v>
      </c>
      <c r="H707" s="1">
        <v>18</v>
      </c>
      <c r="I707" s="1">
        <v>4</v>
      </c>
    </row>
    <row r="708" spans="1:9" x14ac:dyDescent="0.3">
      <c r="A708" s="3" t="s">
        <v>2250</v>
      </c>
      <c r="B708" s="1" t="s">
        <v>1426</v>
      </c>
      <c r="C708" s="1">
        <v>11</v>
      </c>
      <c r="D708" s="1" t="s">
        <v>2251</v>
      </c>
      <c r="E708" s="4" t="s">
        <v>25</v>
      </c>
      <c r="F708" s="1">
        <f>IF(Creatures[[#This Row],[CR]]="","",VLOOKUP(Creatures[[#This Row],[CR]],CREXP[#All],2,FALSE))</f>
        <v>50</v>
      </c>
      <c r="G708" s="1" t="s">
        <v>99</v>
      </c>
      <c r="H708" s="1">
        <v>13</v>
      </c>
      <c r="I708" s="1">
        <f>IFERROR(DexModifier(Creatures[[#This Row],[Dex Score]]),NA())</f>
        <v>1</v>
      </c>
    </row>
    <row r="709" spans="1:9" x14ac:dyDescent="0.3">
      <c r="A709" s="3" t="s">
        <v>2252</v>
      </c>
      <c r="B709" s="1" t="s">
        <v>1193</v>
      </c>
      <c r="C709" s="1">
        <v>12</v>
      </c>
      <c r="D709" s="1" t="s">
        <v>2253</v>
      </c>
      <c r="E709" s="4" t="s">
        <v>26</v>
      </c>
      <c r="F709" s="1">
        <f>IF(Creatures[[#This Row],[CR]]="","",VLOOKUP(Creatures[[#This Row],[CR]],CREXP[#All],2,FALSE))</f>
        <v>100</v>
      </c>
      <c r="G709" s="1" t="s">
        <v>111</v>
      </c>
      <c r="H709" s="1">
        <v>17</v>
      </c>
      <c r="I709" s="1">
        <f>IFERROR(DexModifier(Creatures[[#This Row],[Dex Score]]),NA())</f>
        <v>3</v>
      </c>
    </row>
    <row r="710" spans="1:9" x14ac:dyDescent="0.3">
      <c r="A710" s="3" t="s">
        <v>2254</v>
      </c>
      <c r="B710" s="1" t="s">
        <v>1592</v>
      </c>
      <c r="C710" s="1">
        <v>15</v>
      </c>
      <c r="D710" s="1" t="s">
        <v>1604</v>
      </c>
      <c r="E710" s="2">
        <v>7</v>
      </c>
      <c r="F710" s="1">
        <f>IF(Creatures[[#This Row],[CR]]="","",VLOOKUP(Creatures[[#This Row],[CR]],CREXP[#All],2,FALSE))</f>
        <v>2900</v>
      </c>
      <c r="G710" s="1" t="s">
        <v>113</v>
      </c>
      <c r="H710" s="1">
        <v>16</v>
      </c>
      <c r="I710" s="1">
        <f>IFERROR(DexModifier(Creatures[[#This Row],[Dex Score]]),NA())</f>
        <v>3</v>
      </c>
    </row>
    <row r="711" spans="1:9" x14ac:dyDescent="0.3">
      <c r="A711" s="3" t="s">
        <v>2255</v>
      </c>
      <c r="B711" s="1" t="s">
        <v>1266</v>
      </c>
      <c r="C711" s="1">
        <v>13</v>
      </c>
      <c r="D711" s="1" t="s">
        <v>1354</v>
      </c>
      <c r="E711" s="2">
        <v>4</v>
      </c>
      <c r="F711" s="1">
        <f>IF(Creatures[[#This Row],[CR]]="","",VLOOKUP(Creatures[[#This Row],[CR]],CREXP[#All],2,FALSE))</f>
        <v>1100</v>
      </c>
      <c r="G711" s="1" t="s">
        <v>111</v>
      </c>
      <c r="H711" s="1">
        <v>17</v>
      </c>
      <c r="I711" s="1">
        <f>IFERROR(DexModifier(Creatures[[#This Row],[Dex Score]]),NA())</f>
        <v>3</v>
      </c>
    </row>
    <row r="712" spans="1:9" x14ac:dyDescent="0.3">
      <c r="A712" s="3" t="s">
        <v>2256</v>
      </c>
      <c r="B712" s="1" t="s">
        <v>1134</v>
      </c>
      <c r="C712" s="1">
        <v>9</v>
      </c>
      <c r="D712" s="1" t="s">
        <v>2257</v>
      </c>
      <c r="E712" s="2">
        <v>9</v>
      </c>
      <c r="F712" s="1">
        <f>IF(Creatures[[#This Row],[CR]]="","",VLOOKUP(Creatures[[#This Row],[CR]],CREXP[#All],2,FALSE))</f>
        <v>5000</v>
      </c>
      <c r="G712" s="1" t="s">
        <v>99</v>
      </c>
      <c r="H712" s="1">
        <v>16</v>
      </c>
      <c r="I712" s="1">
        <f>IFERROR(DexModifier(Creatures[[#This Row],[Dex Score]]),NA())</f>
        <v>3</v>
      </c>
    </row>
    <row r="713" spans="1:9" x14ac:dyDescent="0.3">
      <c r="A713" s="3" t="s">
        <v>2258</v>
      </c>
      <c r="B713" s="1" t="s">
        <v>1168</v>
      </c>
      <c r="C713" s="1">
        <v>12</v>
      </c>
      <c r="D713" s="1" t="s">
        <v>1377</v>
      </c>
      <c r="E713" s="2">
        <v>2</v>
      </c>
      <c r="F713" s="1">
        <f>IF(Creatures[[#This Row],[CR]]="","",VLOOKUP(Creatures[[#This Row],[CR]],CREXP[#All],2,FALSE))</f>
        <v>450</v>
      </c>
      <c r="G713" s="1" t="s">
        <v>134</v>
      </c>
      <c r="H713" s="1">
        <v>14</v>
      </c>
      <c r="I713" s="1">
        <f>IFERROR(DexModifier(Creatures[[#This Row],[Dex Score]]),NA())</f>
        <v>2</v>
      </c>
    </row>
    <row r="714" spans="1:9" x14ac:dyDescent="0.3">
      <c r="A714" s="3" t="s">
        <v>2259</v>
      </c>
      <c r="B714" s="1" t="s">
        <v>1285</v>
      </c>
      <c r="C714" s="1">
        <v>15</v>
      </c>
      <c r="D714" s="1" t="s">
        <v>1455</v>
      </c>
      <c r="E714" s="2">
        <v>5</v>
      </c>
      <c r="F714" s="1">
        <f>IF(Creatures[[#This Row],[CR]]="","",VLOOKUP(Creatures[[#This Row],[CR]],CREXP[#All],2,FALSE))</f>
        <v>1800</v>
      </c>
      <c r="G714" s="1" t="s">
        <v>111</v>
      </c>
      <c r="H714" s="1">
        <v>8</v>
      </c>
      <c r="I714" s="1">
        <f>IFERROR(DexModifier(Creatures[[#This Row],[Dex Score]]),NA())</f>
        <v>-1</v>
      </c>
    </row>
    <row r="715" spans="1:9" x14ac:dyDescent="0.3">
      <c r="A715" s="3" t="s">
        <v>2260</v>
      </c>
      <c r="B715" s="1" t="s">
        <v>1253</v>
      </c>
      <c r="C715" s="1">
        <v>17</v>
      </c>
      <c r="D715" s="1" t="s">
        <v>1407</v>
      </c>
      <c r="E715" s="2">
        <v>7</v>
      </c>
      <c r="F715" s="1">
        <f>IF(Creatures[[#This Row],[CR]]="","",VLOOKUP(Creatures[[#This Row],[CR]],CREXP[#All],2,FALSE))</f>
        <v>2900</v>
      </c>
      <c r="G715" s="1" t="s">
        <v>111</v>
      </c>
      <c r="H715" s="1">
        <v>8</v>
      </c>
      <c r="I715" s="1">
        <f>IFERROR(DexModifier(Creatures[[#This Row],[Dex Score]]),NA())</f>
        <v>-1</v>
      </c>
    </row>
    <row r="716" spans="1:9" x14ac:dyDescent="0.3">
      <c r="A716" s="3" t="s">
        <v>2261</v>
      </c>
      <c r="B716" s="1" t="s">
        <v>1343</v>
      </c>
      <c r="C716" s="1">
        <v>14</v>
      </c>
      <c r="D716" s="1" t="s">
        <v>2044</v>
      </c>
      <c r="E716" s="2">
        <v>8</v>
      </c>
      <c r="F716" s="1">
        <f>IF(Creatures[[#This Row],[CR]]="","",VLOOKUP(Creatures[[#This Row],[CR]],CREXP[#All],2,FALSE))</f>
        <v>3900</v>
      </c>
      <c r="G716" s="1" t="s">
        <v>134</v>
      </c>
      <c r="H716" s="1">
        <v>13</v>
      </c>
      <c r="I716" s="1">
        <f>IFERROR(DexModifier(Creatures[[#This Row],[Dex Score]]),NA())</f>
        <v>1</v>
      </c>
    </row>
    <row r="717" spans="1:9" x14ac:dyDescent="0.3">
      <c r="A717" s="3" t="s">
        <v>2262</v>
      </c>
      <c r="B717" s="1" t="s">
        <v>1941</v>
      </c>
      <c r="C717" s="1">
        <v>5</v>
      </c>
      <c r="D717" s="1" t="s">
        <v>1132</v>
      </c>
      <c r="E717" s="4">
        <v>0</v>
      </c>
      <c r="F717" s="1">
        <f>IF(Creatures[[#This Row],[CR]]="","",VLOOKUP(Creatures[[#This Row],[CR]],CREXP[#All],2,FALSE))</f>
        <v>10</v>
      </c>
      <c r="G717" s="1" t="s">
        <v>111</v>
      </c>
      <c r="H717" s="1">
        <v>1</v>
      </c>
      <c r="I717" s="1">
        <f>IFERROR(DexModifier(Creatures[[#This Row],[Dex Score]]),NA())</f>
        <v>-5</v>
      </c>
    </row>
    <row r="718" spans="1:9" x14ac:dyDescent="0.3">
      <c r="A718" s="3" t="s">
        <v>2263</v>
      </c>
      <c r="B718" s="1" t="s">
        <v>1338</v>
      </c>
      <c r="C718" s="1">
        <v>19</v>
      </c>
      <c r="D718" s="1" t="s">
        <v>2264</v>
      </c>
      <c r="E718" s="2">
        <v>18</v>
      </c>
      <c r="F718" s="1">
        <f>IF(Creatures[[#This Row],[CR]]="","",VLOOKUP(Creatures[[#This Row],[CR]],CREXP[#All],2,FALSE))</f>
        <v>20000</v>
      </c>
      <c r="G718" s="1" t="s">
        <v>113</v>
      </c>
      <c r="H718" s="1">
        <v>3</v>
      </c>
      <c r="I718" s="1">
        <f>IFERROR(DexModifier(Creatures[[#This Row],[Dex Score]]),NA())</f>
        <v>-4</v>
      </c>
    </row>
    <row r="719" spans="1:9" x14ac:dyDescent="0.3">
      <c r="A719" s="3" t="s">
        <v>2265</v>
      </c>
      <c r="B719" s="1" t="s">
        <v>1280</v>
      </c>
      <c r="C719" s="1">
        <v>19</v>
      </c>
      <c r="D719" s="1" t="s">
        <v>2266</v>
      </c>
      <c r="E719" s="4">
        <v>10</v>
      </c>
      <c r="F719" s="1">
        <f>IF(Creatures[[#This Row],[CR]]="","",VLOOKUP(Creatures[[#This Row],[CR]],CREXP[#All],2,FALSE))</f>
        <v>5900</v>
      </c>
      <c r="G719" s="1" t="s">
        <v>1148</v>
      </c>
      <c r="H719" s="1">
        <v>18</v>
      </c>
      <c r="I719" s="1">
        <v>4</v>
      </c>
    </row>
    <row r="720" spans="1:9" x14ac:dyDescent="0.3">
      <c r="A720" s="3" t="s">
        <v>2267</v>
      </c>
      <c r="B720" s="1" t="s">
        <v>2268</v>
      </c>
      <c r="C720" s="1">
        <v>15</v>
      </c>
      <c r="D720" s="1">
        <v>200</v>
      </c>
      <c r="E720" s="2"/>
      <c r="F720" s="1" t="str">
        <f>IF(Creatures[[#This Row],[CR]]="","",VLOOKUP(Creatures[[#This Row],[CR]],CREXP[#All],2,FALSE))</f>
        <v/>
      </c>
      <c r="G720" s="1" t="s">
        <v>67</v>
      </c>
      <c r="H720" s="1"/>
      <c r="I720" s="1"/>
    </row>
    <row r="721" spans="1:9" x14ac:dyDescent="0.3">
      <c r="A721" s="3" t="s">
        <v>2269</v>
      </c>
      <c r="B721" s="1" t="s">
        <v>1207</v>
      </c>
      <c r="C721" s="1">
        <v>17</v>
      </c>
      <c r="D721" s="1" t="s">
        <v>2026</v>
      </c>
      <c r="E721" s="2">
        <v>2</v>
      </c>
      <c r="F721" s="1">
        <f>IF(Creatures[[#This Row],[CR]]="","",VLOOKUP(Creatures[[#This Row],[CR]],CREXP[#All],2,FALSE))</f>
        <v>450</v>
      </c>
      <c r="G721" s="1" t="s">
        <v>111</v>
      </c>
      <c r="H721" s="1">
        <v>10</v>
      </c>
      <c r="I721" s="1">
        <f>IFERROR(DexModifier(Creatures[[#This Row],[Dex Score]]),NA())</f>
        <v>0</v>
      </c>
    </row>
    <row r="722" spans="1:9" x14ac:dyDescent="0.3">
      <c r="A722" s="3" t="s">
        <v>2270</v>
      </c>
      <c r="B722" s="1" t="s">
        <v>1379</v>
      </c>
      <c r="C722" s="1">
        <v>20</v>
      </c>
      <c r="D722" s="1" t="s">
        <v>1199</v>
      </c>
      <c r="E722" s="4">
        <v>5</v>
      </c>
      <c r="F722" s="1">
        <f>IF(Creatures[[#This Row],[CR]]="","",VLOOKUP(Creatures[[#This Row],[CR]],CREXP[#All],2,FALSE))</f>
        <v>1800</v>
      </c>
      <c r="G722" s="1" t="s">
        <v>1148</v>
      </c>
      <c r="H722" s="1">
        <v>8</v>
      </c>
      <c r="I722" s="1">
        <v>-1</v>
      </c>
    </row>
    <row r="723" spans="1:9" x14ac:dyDescent="0.3">
      <c r="A723" s="3" t="s">
        <v>2271</v>
      </c>
      <c r="B723" s="1" t="s">
        <v>1338</v>
      </c>
      <c r="C723" s="1">
        <v>17</v>
      </c>
      <c r="D723" s="1" t="s">
        <v>1746</v>
      </c>
      <c r="E723" s="2">
        <v>12</v>
      </c>
      <c r="F723" s="1">
        <f>IF(Creatures[[#This Row],[CR]]="","",VLOOKUP(Creatures[[#This Row],[CR]],CREXP[#All],2,FALSE))</f>
        <v>8400</v>
      </c>
      <c r="G723" s="1" t="s">
        <v>99</v>
      </c>
      <c r="H723" s="1">
        <v>6</v>
      </c>
      <c r="I723" s="1">
        <f>IFERROR(DexModifier(Creatures[[#This Row],[Dex Score]]),NA())</f>
        <v>-2</v>
      </c>
    </row>
    <row r="724" spans="1:9" x14ac:dyDescent="0.3">
      <c r="A724" s="3" t="s">
        <v>2272</v>
      </c>
      <c r="B724" s="1" t="s">
        <v>1280</v>
      </c>
      <c r="C724" s="1">
        <v>14</v>
      </c>
      <c r="D724" s="1">
        <v>38</v>
      </c>
      <c r="E724" s="2">
        <v>3</v>
      </c>
      <c r="F724" s="1">
        <f>IF(Creatures[[#This Row],[CR]]="","",VLOOKUP(Creatures[[#This Row],[CR]],CREXP[#All],2,FALSE))</f>
        <v>700</v>
      </c>
      <c r="G724" s="1" t="s">
        <v>128</v>
      </c>
      <c r="H724" s="1">
        <v>18</v>
      </c>
      <c r="I724" s="1">
        <f>IFERROR(DexModifier(Creatures[[#This Row],[Dex Score]]),NA())</f>
        <v>4</v>
      </c>
    </row>
    <row r="725" spans="1:9" x14ac:dyDescent="0.3">
      <c r="A725" s="3" t="s">
        <v>2273</v>
      </c>
      <c r="B725" s="1" t="s">
        <v>1193</v>
      </c>
      <c r="C725" s="1">
        <v>13</v>
      </c>
      <c r="D725" s="1" t="s">
        <v>1748</v>
      </c>
      <c r="E725" s="4" t="s">
        <v>25</v>
      </c>
      <c r="F725" s="1">
        <f>IF(Creatures[[#This Row],[CR]]="","",VLOOKUP(Creatures[[#This Row],[CR]],CREXP[#All],2,FALSE))</f>
        <v>50</v>
      </c>
      <c r="G725" s="1" t="s">
        <v>111</v>
      </c>
      <c r="H725" s="1">
        <v>14</v>
      </c>
      <c r="I725" s="1">
        <f>IFERROR(DexModifier(Creatures[[#This Row],[Dex Score]]),NA())</f>
        <v>2</v>
      </c>
    </row>
    <row r="726" spans="1:9" x14ac:dyDescent="0.3">
      <c r="A726" s="3" t="s">
        <v>2274</v>
      </c>
      <c r="B726" s="1" t="s">
        <v>2088</v>
      </c>
      <c r="C726" s="1">
        <v>17</v>
      </c>
      <c r="D726" s="1">
        <v>115</v>
      </c>
      <c r="E726" s="2">
        <v>7</v>
      </c>
      <c r="F726" s="1">
        <f>IF(Creatures[[#This Row],[CR]]="","",VLOOKUP(Creatures[[#This Row],[CR]],CREXP[#All],2,FALSE))</f>
        <v>2900</v>
      </c>
      <c r="G726" s="1" t="s">
        <v>128</v>
      </c>
      <c r="H726" s="1">
        <v>10</v>
      </c>
      <c r="I726" s="1">
        <f>IFERROR(DexModifier(Creatures[[#This Row],[Dex Score]]),NA())</f>
        <v>0</v>
      </c>
    </row>
    <row r="727" spans="1:9" x14ac:dyDescent="0.3">
      <c r="A727" s="3" t="s">
        <v>2275</v>
      </c>
      <c r="B727" s="1" t="s">
        <v>1995</v>
      </c>
      <c r="C727" s="1">
        <v>15</v>
      </c>
      <c r="D727" s="1" t="s">
        <v>2276</v>
      </c>
      <c r="E727" s="2">
        <v>15</v>
      </c>
      <c r="F727" s="1">
        <f>IF(Creatures[[#This Row],[CR]]="","",VLOOKUP(Creatures[[#This Row],[CR]],CREXP[#All],2,FALSE))</f>
        <v>13000</v>
      </c>
      <c r="G727" s="1" t="s">
        <v>99</v>
      </c>
      <c r="H727" s="1">
        <v>16</v>
      </c>
      <c r="I727" s="1">
        <f>IFERROR(DexModifier(Creatures[[#This Row],[Dex Score]]),NA())</f>
        <v>3</v>
      </c>
    </row>
    <row r="728" spans="1:9" x14ac:dyDescent="0.3">
      <c r="A728" s="3" t="s">
        <v>2277</v>
      </c>
      <c r="B728" s="1" t="s">
        <v>1131</v>
      </c>
      <c r="C728" s="1">
        <v>14</v>
      </c>
      <c r="D728" s="1" t="s">
        <v>1141</v>
      </c>
      <c r="E728" s="2" t="s">
        <v>26</v>
      </c>
      <c r="F728" s="1">
        <f>IF(Creatures[[#This Row],[CR]]="","",VLOOKUP(Creatures[[#This Row],[CR]],CREXP[#All],2,FALSE))</f>
        <v>100</v>
      </c>
      <c r="G728" s="1" t="s">
        <v>113</v>
      </c>
      <c r="H728" s="1">
        <v>19</v>
      </c>
      <c r="I728" s="1">
        <f>IFERROR(DexModifier(Creatures[[#This Row],[Dex Score]]),NA())</f>
        <v>4</v>
      </c>
    </row>
    <row r="729" spans="1:9" x14ac:dyDescent="0.3">
      <c r="A729" s="3" t="s">
        <v>2278</v>
      </c>
      <c r="B729" s="1" t="s">
        <v>1131</v>
      </c>
      <c r="C729" s="1">
        <v>18</v>
      </c>
      <c r="D729" s="1" t="s">
        <v>2086</v>
      </c>
      <c r="E729" s="2">
        <v>15</v>
      </c>
      <c r="F729" s="1">
        <f>IF(Creatures[[#This Row],[CR]]="","",VLOOKUP(Creatures[[#This Row],[CR]],CREXP[#All],2,FALSE))</f>
        <v>13000</v>
      </c>
      <c r="G729" s="1" t="s">
        <v>113</v>
      </c>
      <c r="H729" s="1">
        <v>16</v>
      </c>
      <c r="I729" s="1">
        <f>IFERROR(DexModifier(Creatures[[#This Row],[Dex Score]]),NA())</f>
        <v>3</v>
      </c>
    </row>
    <row r="730" spans="1:9" x14ac:dyDescent="0.3">
      <c r="A730" s="3" t="s">
        <v>2279</v>
      </c>
      <c r="B730" s="1" t="s">
        <v>1247</v>
      </c>
      <c r="C730" s="1">
        <v>15</v>
      </c>
      <c r="D730" s="1" t="s">
        <v>1569</v>
      </c>
      <c r="E730" s="2">
        <v>2</v>
      </c>
      <c r="F730" s="1">
        <f>IF(Creatures[[#This Row],[CR]]="","",VLOOKUP(Creatures[[#This Row],[CR]],CREXP[#All],2,FALSE))</f>
        <v>450</v>
      </c>
      <c r="G730" s="1" t="s">
        <v>99</v>
      </c>
      <c r="H730" s="1">
        <v>13</v>
      </c>
      <c r="I730" s="1">
        <f>IFERROR(DexModifier(Creatures[[#This Row],[Dex Score]]),NA())</f>
        <v>1</v>
      </c>
    </row>
    <row r="731" spans="1:9" x14ac:dyDescent="0.3">
      <c r="A731" s="3" t="s">
        <v>2280</v>
      </c>
      <c r="B731" s="1" t="s">
        <v>1928</v>
      </c>
      <c r="C731" s="1">
        <v>18</v>
      </c>
      <c r="D731" s="1" t="s">
        <v>2281</v>
      </c>
      <c r="E731" s="2">
        <v>13</v>
      </c>
      <c r="F731" s="1">
        <f>IF(Creatures[[#This Row],[CR]]="","",VLOOKUP(Creatures[[#This Row],[CR]],CREXP[#All],2,FALSE))</f>
        <v>10000</v>
      </c>
      <c r="G731" s="1" t="s">
        <v>99</v>
      </c>
      <c r="H731" s="1">
        <v>15</v>
      </c>
      <c r="I731" s="1">
        <f>IFERROR(DexModifier(Creatures[[#This Row],[Dex Score]]),NA())</f>
        <v>2</v>
      </c>
    </row>
    <row r="732" spans="1:9" x14ac:dyDescent="0.3">
      <c r="A732" s="3" t="s">
        <v>2282</v>
      </c>
      <c r="B732" s="1" t="s">
        <v>1379</v>
      </c>
      <c r="C732" s="1">
        <v>12</v>
      </c>
      <c r="D732" s="1">
        <v>44</v>
      </c>
      <c r="E732" s="2">
        <v>3</v>
      </c>
      <c r="F732" s="1">
        <f>IF(Creatures[[#This Row],[CR]]="","",VLOOKUP(Creatures[[#This Row],[CR]],CREXP[#All],2,FALSE))</f>
        <v>700</v>
      </c>
      <c r="G732" s="1" t="s">
        <v>121</v>
      </c>
      <c r="H732" s="1">
        <v>14</v>
      </c>
      <c r="I732" s="1">
        <f>IFERROR(DexModifier(Creatures[[#This Row],[Dex Score]]),NA())</f>
        <v>2</v>
      </c>
    </row>
    <row r="733" spans="1:9" x14ac:dyDescent="0.3">
      <c r="A733" s="3" t="s">
        <v>2283</v>
      </c>
      <c r="B733" s="1" t="s">
        <v>1733</v>
      </c>
      <c r="C733" s="1">
        <v>12</v>
      </c>
      <c r="D733" s="1" t="s">
        <v>2284</v>
      </c>
      <c r="E733" s="4" t="s">
        <v>24</v>
      </c>
      <c r="F733" s="1">
        <f>IF(Creatures[[#This Row],[CR]]="","",VLOOKUP(Creatures[[#This Row],[CR]],CREXP[#All],2,FALSE))</f>
        <v>25</v>
      </c>
      <c r="G733" s="1" t="s">
        <v>111</v>
      </c>
      <c r="H733" s="1">
        <v>15</v>
      </c>
      <c r="I733" s="1">
        <f>IFERROR(DexModifier(Creatures[[#This Row],[Dex Score]]),NA())</f>
        <v>2</v>
      </c>
    </row>
    <row r="734" spans="1:9" x14ac:dyDescent="0.3">
      <c r="A734" s="3" t="s">
        <v>2285</v>
      </c>
      <c r="B734" s="1" t="s">
        <v>1171</v>
      </c>
      <c r="C734" s="1">
        <v>14</v>
      </c>
      <c r="D734" s="1" t="s">
        <v>1423</v>
      </c>
      <c r="E734" s="2">
        <v>3</v>
      </c>
      <c r="F734" s="1">
        <f>IF(Creatures[[#This Row],[CR]]="","",VLOOKUP(Creatures[[#This Row],[CR]],CREXP[#All],2,FALSE))</f>
        <v>700</v>
      </c>
      <c r="G734" s="1" t="s">
        <v>134</v>
      </c>
      <c r="H734" s="1">
        <v>19</v>
      </c>
      <c r="I734" s="1">
        <f>IFERROR(DexModifier(Creatures[[#This Row],[Dex Score]]),NA())</f>
        <v>4</v>
      </c>
    </row>
    <row r="735" spans="1:9" x14ac:dyDescent="0.3">
      <c r="A735" s="3" t="s">
        <v>2286</v>
      </c>
      <c r="B735" s="1" t="s">
        <v>1625</v>
      </c>
      <c r="C735" s="1">
        <v>12</v>
      </c>
      <c r="D735" s="1" t="s">
        <v>1525</v>
      </c>
      <c r="E735" s="4" t="s">
        <v>25</v>
      </c>
      <c r="F735" s="1">
        <f>IF(Creatures[[#This Row],[CR]]="","",VLOOKUP(Creatures[[#This Row],[CR]],CREXP[#All],2,FALSE))</f>
        <v>50</v>
      </c>
      <c r="G735" s="1" t="s">
        <v>111</v>
      </c>
      <c r="H735" s="1">
        <v>14</v>
      </c>
      <c r="I735" s="1">
        <f>IFERROR(DexModifier(Creatures[[#This Row],[Dex Score]]),NA())</f>
        <v>2</v>
      </c>
    </row>
    <row r="736" spans="1:9" x14ac:dyDescent="0.3">
      <c r="A736" s="3" t="s">
        <v>2287</v>
      </c>
      <c r="B736" s="1" t="s">
        <v>1198</v>
      </c>
      <c r="C736" s="1">
        <v>21</v>
      </c>
      <c r="D736" s="1" t="s">
        <v>2288</v>
      </c>
      <c r="E736" s="2">
        <v>21</v>
      </c>
      <c r="F736" s="1">
        <f>IF(Creatures[[#This Row],[CR]]="","",VLOOKUP(Creatures[[#This Row],[CR]],CREXP[#All],2,FALSE))</f>
        <v>33000</v>
      </c>
      <c r="G736" s="1" t="s">
        <v>111</v>
      </c>
      <c r="H736" s="1">
        <v>22</v>
      </c>
      <c r="I736" s="1">
        <f>IFERROR(DexModifier(Creatures[[#This Row],[Dex Score]]),NA())</f>
        <v>6</v>
      </c>
    </row>
    <row r="737" spans="1:9" x14ac:dyDescent="0.3">
      <c r="A737" s="3" t="s">
        <v>2289</v>
      </c>
      <c r="B737" s="1" t="s">
        <v>1143</v>
      </c>
      <c r="C737" s="1">
        <v>18</v>
      </c>
      <c r="D737" s="1" t="s">
        <v>1418</v>
      </c>
      <c r="E737" s="4" t="s">
        <v>26</v>
      </c>
      <c r="F737" s="1">
        <f>IF(Creatures[[#This Row],[CR]]="","",VLOOKUP(Creatures[[#This Row],[CR]],CREXP[#All],2,FALSE))</f>
        <v>100</v>
      </c>
      <c r="G737" s="1" t="s">
        <v>99</v>
      </c>
      <c r="H737" s="1">
        <v>12</v>
      </c>
      <c r="I737" s="1">
        <f>IFERROR(DexModifier(Creatures[[#This Row],[Dex Score]]),NA())</f>
        <v>1</v>
      </c>
    </row>
    <row r="738" spans="1:9" x14ac:dyDescent="0.3">
      <c r="A738" s="3" t="s">
        <v>2290</v>
      </c>
      <c r="B738" s="1" t="s">
        <v>1592</v>
      </c>
      <c r="C738" s="1">
        <v>15</v>
      </c>
      <c r="D738" s="1" t="s">
        <v>1676</v>
      </c>
      <c r="E738" s="2">
        <v>11</v>
      </c>
      <c r="F738" s="1">
        <f>IF(Creatures[[#This Row],[CR]]="","",VLOOKUP(Creatures[[#This Row],[CR]],CREXP[#All],2,FALSE))</f>
        <v>7200</v>
      </c>
      <c r="G738" s="1" t="s">
        <v>113</v>
      </c>
      <c r="H738" s="1">
        <v>17</v>
      </c>
      <c r="I738" s="1">
        <f>IFERROR(DexModifier(Creatures[[#This Row],[Dex Score]]),NA())</f>
        <v>3</v>
      </c>
    </row>
    <row r="739" spans="1:9" x14ac:dyDescent="0.3">
      <c r="A739" s="3" t="s">
        <v>2291</v>
      </c>
      <c r="B739" s="1" t="s">
        <v>1187</v>
      </c>
      <c r="C739" s="1">
        <v>17</v>
      </c>
      <c r="D739" s="1" t="s">
        <v>2292</v>
      </c>
      <c r="E739" s="4">
        <v>6</v>
      </c>
      <c r="F739" s="1">
        <f>IF(Creatures[[#This Row],[CR]]="","",VLOOKUP(Creatures[[#This Row],[CR]],CREXP[#All],2,FALSE))</f>
        <v>2300</v>
      </c>
      <c r="G739" s="1" t="s">
        <v>1148</v>
      </c>
      <c r="H739" s="1">
        <v>9</v>
      </c>
      <c r="I739" s="1">
        <v>-1</v>
      </c>
    </row>
    <row r="740" spans="1:9" x14ac:dyDescent="0.3">
      <c r="A740" s="3" t="s">
        <v>2293</v>
      </c>
      <c r="B740" s="1" t="s">
        <v>1250</v>
      </c>
      <c r="C740" s="1">
        <v>16</v>
      </c>
      <c r="D740" s="1" t="s">
        <v>1527</v>
      </c>
      <c r="E740" s="4">
        <v>5</v>
      </c>
      <c r="F740" s="1">
        <f>IF(Creatures[[#This Row],[CR]]="","",VLOOKUP(Creatures[[#This Row],[CR]],CREXP[#All],2,FALSE))</f>
        <v>1800</v>
      </c>
      <c r="G740" s="1" t="s">
        <v>1148</v>
      </c>
      <c r="H740" s="1">
        <v>14</v>
      </c>
      <c r="I740" s="1">
        <v>2</v>
      </c>
    </row>
    <row r="741" spans="1:9" x14ac:dyDescent="0.3">
      <c r="A741" s="3" t="s">
        <v>2294</v>
      </c>
      <c r="B741" s="1" t="s">
        <v>1193</v>
      </c>
      <c r="C741" s="1">
        <v>10</v>
      </c>
      <c r="D741" s="1" t="s">
        <v>2295</v>
      </c>
      <c r="E741" s="2">
        <v>5</v>
      </c>
      <c r="F741" s="1">
        <f>IF(Creatures[[#This Row],[CR]]="","",VLOOKUP(Creatures[[#This Row],[CR]],CREXP[#All],2,FALSE))</f>
        <v>1800</v>
      </c>
      <c r="G741" s="1" t="s">
        <v>134</v>
      </c>
      <c r="H741" s="1">
        <v>11</v>
      </c>
      <c r="I741" s="1">
        <f>IFERROR(DexModifier(Creatures[[#This Row],[Dex Score]]),NA())</f>
        <v>0</v>
      </c>
    </row>
    <row r="742" spans="1:9" x14ac:dyDescent="0.3">
      <c r="A742" s="3" t="s">
        <v>2296</v>
      </c>
      <c r="B742" s="1" t="s">
        <v>1347</v>
      </c>
      <c r="C742" s="1">
        <v>14</v>
      </c>
      <c r="D742" s="1" t="s">
        <v>1310</v>
      </c>
      <c r="E742" s="2">
        <v>3</v>
      </c>
      <c r="F742" s="1">
        <f>IF(Creatures[[#This Row],[CR]]="","",VLOOKUP(Creatures[[#This Row],[CR]],CREXP[#All],2,FALSE))</f>
        <v>700</v>
      </c>
      <c r="G742" s="1" t="s">
        <v>111</v>
      </c>
      <c r="H742" s="1">
        <v>14</v>
      </c>
      <c r="I742" s="1">
        <f>IFERROR(DexModifier(Creatures[[#This Row],[Dex Score]]),NA())</f>
        <v>2</v>
      </c>
    </row>
    <row r="743" spans="1:9" x14ac:dyDescent="0.3">
      <c r="A743" s="3" t="s">
        <v>2297</v>
      </c>
      <c r="B743" s="1" t="s">
        <v>2298</v>
      </c>
      <c r="C743" s="1">
        <v>12</v>
      </c>
      <c r="D743" s="1" t="s">
        <v>1609</v>
      </c>
      <c r="E743" s="2">
        <v>1</v>
      </c>
      <c r="F743" s="1">
        <f>IF(Creatures[[#This Row],[CR]]="","",VLOOKUP(Creatures[[#This Row],[CR]],CREXP[#All],2,FALSE))</f>
        <v>200</v>
      </c>
      <c r="G743" s="1" t="s">
        <v>111</v>
      </c>
      <c r="H743" s="1">
        <v>14</v>
      </c>
      <c r="I743" s="1">
        <f>IFERROR(DexModifier(Creatures[[#This Row],[Dex Score]]),NA())</f>
        <v>2</v>
      </c>
    </row>
    <row r="744" spans="1:9" x14ac:dyDescent="0.3">
      <c r="A744" s="3" t="s">
        <v>2299</v>
      </c>
      <c r="B744" s="1" t="s">
        <v>431</v>
      </c>
      <c r="C744" s="1">
        <v>12</v>
      </c>
      <c r="D744" s="1" t="s">
        <v>1352</v>
      </c>
      <c r="E744" s="2">
        <v>0</v>
      </c>
      <c r="F744" s="1">
        <f>IF(Creatures[[#This Row],[CR]]="","",VLOOKUP(Creatures[[#This Row],[CR]],CREXP[#All],2,FALSE))</f>
        <v>10</v>
      </c>
      <c r="G744" s="1" t="s">
        <v>111</v>
      </c>
      <c r="H744" s="1">
        <v>14</v>
      </c>
      <c r="I744" s="1">
        <f>IFERROR(DexModifier(Creatures[[#This Row],[Dex Score]]),NA())</f>
        <v>2</v>
      </c>
    </row>
    <row r="745" spans="1:9" x14ac:dyDescent="0.3">
      <c r="A745" s="3" t="s">
        <v>2300</v>
      </c>
      <c r="B745" s="1" t="s">
        <v>2301</v>
      </c>
      <c r="C745" s="1">
        <v>15</v>
      </c>
      <c r="D745" s="1" t="s">
        <v>1525</v>
      </c>
      <c r="E745" s="2">
        <v>2</v>
      </c>
      <c r="F745" s="1">
        <f>IF(Creatures[[#This Row],[CR]]="","",VLOOKUP(Creatures[[#This Row],[CR]],CREXP[#All],2,FALSE))</f>
        <v>450</v>
      </c>
      <c r="G745" s="1" t="s">
        <v>111</v>
      </c>
      <c r="H745" s="1">
        <v>15</v>
      </c>
      <c r="I745" s="1">
        <f>IFERROR(DexModifier(Creatures[[#This Row],[Dex Score]]),NA())</f>
        <v>2</v>
      </c>
    </row>
    <row r="746" spans="1:9" x14ac:dyDescent="0.3">
      <c r="A746" s="3" t="s">
        <v>2302</v>
      </c>
      <c r="B746" s="1" t="s">
        <v>1247</v>
      </c>
      <c r="C746" s="1">
        <v>15</v>
      </c>
      <c r="D746" s="1" t="s">
        <v>1261</v>
      </c>
      <c r="E746" s="2">
        <v>8</v>
      </c>
      <c r="F746" s="1">
        <f>IF(Creatures[[#This Row],[CR]]="","",VLOOKUP(Creatures[[#This Row],[CR]],CREXP[#All],2,FALSE))</f>
        <v>3900</v>
      </c>
      <c r="G746" s="1" t="s">
        <v>111</v>
      </c>
      <c r="H746" s="1">
        <v>17</v>
      </c>
      <c r="I746" s="1">
        <f>IFERROR(DexModifier(Creatures[[#This Row],[Dex Score]]),NA())</f>
        <v>3</v>
      </c>
    </row>
    <row r="747" spans="1:9" x14ac:dyDescent="0.3">
      <c r="A747" s="3" t="s">
        <v>2303</v>
      </c>
      <c r="B747" s="1" t="s">
        <v>1660</v>
      </c>
      <c r="C747" s="1">
        <v>17</v>
      </c>
      <c r="D747" s="1" t="s">
        <v>2304</v>
      </c>
      <c r="E747" s="2">
        <v>11</v>
      </c>
      <c r="F747" s="1">
        <f>IF(Creatures[[#This Row],[CR]]="","",VLOOKUP(Creatures[[#This Row],[CR]],CREXP[#All],2,FALSE))</f>
        <v>7200</v>
      </c>
      <c r="G747" s="1" t="s">
        <v>113</v>
      </c>
      <c r="H747" s="1">
        <v>17</v>
      </c>
      <c r="I747" s="1">
        <f>IFERROR(DexModifier(Creatures[[#This Row],[Dex Score]]),NA())</f>
        <v>3</v>
      </c>
    </row>
    <row r="748" spans="1:9" x14ac:dyDescent="0.3">
      <c r="A748" s="3" t="s">
        <v>2305</v>
      </c>
      <c r="B748" s="1" t="s">
        <v>1297</v>
      </c>
      <c r="C748" s="1">
        <v>19</v>
      </c>
      <c r="D748" s="1" t="s">
        <v>1298</v>
      </c>
      <c r="E748" s="2">
        <v>10</v>
      </c>
      <c r="F748" s="1">
        <f>IF(Creatures[[#This Row],[CR]]="","",VLOOKUP(Creatures[[#This Row],[CR]],CREXP[#All],2,FALSE))</f>
        <v>5900</v>
      </c>
      <c r="G748" s="1" t="s">
        <v>113</v>
      </c>
      <c r="H748" s="1">
        <v>16</v>
      </c>
      <c r="I748" s="1">
        <f>IFERROR(DexModifier(Creatures[[#This Row],[Dex Score]]),NA())</f>
        <v>3</v>
      </c>
    </row>
    <row r="749" spans="1:9" x14ac:dyDescent="0.3">
      <c r="A749" s="3" t="s">
        <v>2306</v>
      </c>
      <c r="B749" s="1" t="s">
        <v>2163</v>
      </c>
      <c r="C749" s="1">
        <v>15</v>
      </c>
      <c r="D749" s="1" t="s">
        <v>1452</v>
      </c>
      <c r="E749" s="4" t="s">
        <v>25</v>
      </c>
      <c r="F749" s="1">
        <f>IF(Creatures[[#This Row],[CR]]="","",VLOOKUP(Creatures[[#This Row],[CR]],CREXP[#All],2,FALSE))</f>
        <v>50</v>
      </c>
      <c r="G749" s="1" t="s">
        <v>111</v>
      </c>
      <c r="H749" s="1">
        <v>18</v>
      </c>
      <c r="I749" s="1">
        <f>IFERROR(DexModifier(Creatures[[#This Row],[Dex Score]]),NA())</f>
        <v>4</v>
      </c>
    </row>
    <row r="750" spans="1:9" x14ac:dyDescent="0.3">
      <c r="A750" s="3" t="s">
        <v>2307</v>
      </c>
      <c r="B750" s="1" t="s">
        <v>1131</v>
      </c>
      <c r="C750" s="1">
        <v>12</v>
      </c>
      <c r="D750" s="1" t="s">
        <v>1852</v>
      </c>
      <c r="E750" s="2">
        <v>1</v>
      </c>
      <c r="F750" s="1">
        <f>IF(Creatures[[#This Row],[CR]]="","",VLOOKUP(Creatures[[#This Row],[CR]],CREXP[#All],2,FALSE))</f>
        <v>200</v>
      </c>
      <c r="G750" s="1" t="s">
        <v>111</v>
      </c>
      <c r="H750" s="1">
        <v>15</v>
      </c>
      <c r="I750" s="1">
        <f>IFERROR(DexModifier(Creatures[[#This Row],[Dex Score]]),NA())</f>
        <v>2</v>
      </c>
    </row>
    <row r="751" spans="1:9" x14ac:dyDescent="0.3">
      <c r="A751" s="3" t="s">
        <v>2308</v>
      </c>
      <c r="B751" s="1" t="s">
        <v>1473</v>
      </c>
      <c r="C751" s="1">
        <v>11</v>
      </c>
      <c r="D751" s="1" t="s">
        <v>1626</v>
      </c>
      <c r="E751" s="2" t="s">
        <v>25</v>
      </c>
      <c r="F751" s="1">
        <f>IF(Creatures[[#This Row],[CR]]="","",VLOOKUP(Creatures[[#This Row],[CR]],CREXP[#All],2,FALSE))</f>
        <v>50</v>
      </c>
      <c r="G751" s="1" t="s">
        <v>113</v>
      </c>
      <c r="H751" s="1">
        <v>13</v>
      </c>
      <c r="I751" s="1">
        <f>IFERROR(DexModifier(Creatures[[#This Row],[Dex Score]]),NA())</f>
        <v>1</v>
      </c>
    </row>
    <row r="752" spans="1:9" x14ac:dyDescent="0.3">
      <c r="A752" s="3" t="s">
        <v>2309</v>
      </c>
      <c r="B752" s="1" t="s">
        <v>1134</v>
      </c>
      <c r="C752" s="1">
        <v>16</v>
      </c>
      <c r="D752" s="1" t="s">
        <v>2310</v>
      </c>
      <c r="E752" s="2">
        <v>10</v>
      </c>
      <c r="F752" s="1">
        <f>IF(Creatures[[#This Row],[CR]]="","",VLOOKUP(Creatures[[#This Row],[CR]],CREXP[#All],2,FALSE))</f>
        <v>5900</v>
      </c>
      <c r="G752" s="1" t="s">
        <v>113</v>
      </c>
      <c r="H752" s="1">
        <v>8</v>
      </c>
      <c r="I752" s="1">
        <f>IFERROR(DexModifier(Creatures[[#This Row],[Dex Score]]),NA())</f>
        <v>-1</v>
      </c>
    </row>
    <row r="753" spans="1:9" x14ac:dyDescent="0.3">
      <c r="A753" s="3" t="s">
        <v>2311</v>
      </c>
      <c r="B753" s="1" t="s">
        <v>1347</v>
      </c>
      <c r="C753" s="1">
        <v>16</v>
      </c>
      <c r="D753" s="1" t="s">
        <v>2312</v>
      </c>
      <c r="E753" s="2">
        <v>16</v>
      </c>
      <c r="F753" s="1">
        <f>IF(Creatures[[#This Row],[CR]]="","",VLOOKUP(Creatures[[#This Row],[CR]],CREXP[#All],2,FALSE))</f>
        <v>15000</v>
      </c>
      <c r="G753" s="1" t="s">
        <v>113</v>
      </c>
      <c r="H753" s="1">
        <v>12</v>
      </c>
      <c r="I753" s="1">
        <f>IFERROR(DexModifier(Creatures[[#This Row],[Dex Score]]),NA())</f>
        <v>1</v>
      </c>
    </row>
    <row r="754" spans="1:9" x14ac:dyDescent="0.3">
      <c r="A754" s="3" t="s">
        <v>2313</v>
      </c>
      <c r="B754" s="1" t="s">
        <v>1347</v>
      </c>
      <c r="C754" s="1">
        <v>14</v>
      </c>
      <c r="D754" s="1" t="s">
        <v>1604</v>
      </c>
      <c r="E754" s="2">
        <v>5</v>
      </c>
      <c r="F754" s="1">
        <f>IF(Creatures[[#This Row],[CR]]="","",VLOOKUP(Creatures[[#This Row],[CR]],CREXP[#All],2,FALSE))</f>
        <v>1800</v>
      </c>
      <c r="G754" s="1" t="s">
        <v>113</v>
      </c>
      <c r="H754" s="1">
        <v>18</v>
      </c>
      <c r="I754" s="1">
        <f>IFERROR(DexModifier(Creatures[[#This Row],[Dex Score]]),NA())</f>
        <v>4</v>
      </c>
    </row>
    <row r="755" spans="1:9" x14ac:dyDescent="0.3">
      <c r="A755" s="3" t="s">
        <v>2314</v>
      </c>
      <c r="B755" s="1" t="s">
        <v>1347</v>
      </c>
      <c r="C755" s="1">
        <v>17</v>
      </c>
      <c r="D755" s="1" t="s">
        <v>1654</v>
      </c>
      <c r="E755" s="2">
        <v>13</v>
      </c>
      <c r="F755" s="1">
        <f>IF(Creatures[[#This Row],[CR]]="","",VLOOKUP(Creatures[[#This Row],[CR]],CREXP[#All],2,FALSE))</f>
        <v>10000</v>
      </c>
      <c r="G755" s="1" t="s">
        <v>113</v>
      </c>
      <c r="H755" s="1">
        <v>12</v>
      </c>
      <c r="I755" s="1">
        <f>IFERROR(DexModifier(Creatures[[#This Row],[Dex Score]]),NA())</f>
        <v>1</v>
      </c>
    </row>
    <row r="756" spans="1:9" x14ac:dyDescent="0.3">
      <c r="A756" s="3" t="s">
        <v>2315</v>
      </c>
      <c r="B756" s="1" t="s">
        <v>1625</v>
      </c>
      <c r="C756" s="1">
        <v>10</v>
      </c>
      <c r="D756" s="1" t="s">
        <v>1831</v>
      </c>
      <c r="E756" s="4" t="s">
        <v>25</v>
      </c>
      <c r="F756" s="1">
        <f>IF(Creatures[[#This Row],[CR]]="","",VLOOKUP(Creatures[[#This Row],[CR]],CREXP[#All],2,FALSE))</f>
        <v>50</v>
      </c>
      <c r="G756" s="1" t="s">
        <v>111</v>
      </c>
      <c r="H756" s="1">
        <v>11</v>
      </c>
      <c r="I756" s="1">
        <f>IFERROR(DexModifier(Creatures[[#This Row],[Dex Score]]),NA())</f>
        <v>0</v>
      </c>
    </row>
    <row r="757" spans="1:9" x14ac:dyDescent="0.3">
      <c r="A757" s="3" t="s">
        <v>2316</v>
      </c>
      <c r="B757" s="1" t="s">
        <v>1253</v>
      </c>
      <c r="C757" s="1">
        <v>20</v>
      </c>
      <c r="D757" s="1" t="s">
        <v>2317</v>
      </c>
      <c r="E757" s="2">
        <v>16</v>
      </c>
      <c r="F757" s="1">
        <f>IF(Creatures[[#This Row],[CR]]="","",VLOOKUP(Creatures[[#This Row],[CR]],CREXP[#All],2,FALSE))</f>
        <v>15000</v>
      </c>
      <c r="G757" s="1" t="s">
        <v>113</v>
      </c>
      <c r="H757" s="1">
        <v>17</v>
      </c>
      <c r="I757" s="1">
        <f>IFERROR(DexModifier(Creatures[[#This Row],[Dex Score]]),NA())</f>
        <v>3</v>
      </c>
    </row>
    <row r="758" spans="1:9" x14ac:dyDescent="0.3">
      <c r="A758" s="3" t="s">
        <v>2318</v>
      </c>
      <c r="B758" s="1" t="s">
        <v>1257</v>
      </c>
      <c r="C758" s="1">
        <v>13</v>
      </c>
      <c r="D758" s="1" t="s">
        <v>2319</v>
      </c>
      <c r="E758" s="2">
        <v>4</v>
      </c>
      <c r="F758" s="1">
        <f>IF(Creatures[[#This Row],[CR]]="","",VLOOKUP(Creatures[[#This Row],[CR]],CREXP[#All],2,FALSE))</f>
        <v>1100</v>
      </c>
      <c r="G758" s="1" t="s">
        <v>134</v>
      </c>
      <c r="H758" s="1">
        <v>9</v>
      </c>
      <c r="I758" s="1">
        <f>IFERROR(DexModifier(Creatures[[#This Row],[Dex Score]]),NA())</f>
        <v>-1</v>
      </c>
    </row>
    <row r="759" spans="1:9" x14ac:dyDescent="0.3">
      <c r="A759" s="3" t="s">
        <v>2320</v>
      </c>
      <c r="B759" s="1" t="s">
        <v>1203</v>
      </c>
      <c r="C759" s="1">
        <v>10</v>
      </c>
      <c r="D759" s="1" t="s">
        <v>1505</v>
      </c>
      <c r="E759" s="2" t="s">
        <v>25</v>
      </c>
      <c r="F759" s="1">
        <f>IF(Creatures[[#This Row],[CR]]="","",VLOOKUP(Creatures[[#This Row],[CR]],CREXP[#All],2,FALSE))</f>
        <v>50</v>
      </c>
      <c r="G759" s="1" t="s">
        <v>134</v>
      </c>
      <c r="H759" s="1">
        <v>10</v>
      </c>
      <c r="I759" s="1">
        <f>IFERROR(DexModifier(Creatures[[#This Row],[Dex Score]]),NA())</f>
        <v>0</v>
      </c>
    </row>
    <row r="760" spans="1:9" x14ac:dyDescent="0.3">
      <c r="A760" s="3" t="s">
        <v>2321</v>
      </c>
      <c r="B760" s="1" t="s">
        <v>431</v>
      </c>
      <c r="C760" s="1">
        <v>14</v>
      </c>
      <c r="D760" s="1" t="s">
        <v>1452</v>
      </c>
      <c r="E760" s="4" t="s">
        <v>24</v>
      </c>
      <c r="F760" s="1">
        <f>IF(Creatures[[#This Row],[CR]]="","",VLOOKUP(Creatures[[#This Row],[CR]],CREXP[#All],2,FALSE))</f>
        <v>25</v>
      </c>
      <c r="G760" s="1" t="s">
        <v>111</v>
      </c>
      <c r="H760" s="1">
        <v>16</v>
      </c>
      <c r="I760" s="1">
        <f>IFERROR(DexModifier(Creatures[[#This Row],[Dex Score]]),NA())</f>
        <v>3</v>
      </c>
    </row>
    <row r="761" spans="1:9" x14ac:dyDescent="0.3">
      <c r="A761" s="3" t="s">
        <v>2322</v>
      </c>
      <c r="B761" s="1" t="s">
        <v>1250</v>
      </c>
      <c r="C761" s="1">
        <v>17</v>
      </c>
      <c r="D761" s="1" t="s">
        <v>1375</v>
      </c>
      <c r="E761" s="2">
        <v>1</v>
      </c>
      <c r="F761" s="1">
        <f>IF(Creatures[[#This Row],[CR]]="","",VLOOKUP(Creatures[[#This Row],[CR]],CREXP[#All],2,FALSE))</f>
        <v>200</v>
      </c>
      <c r="G761" s="1" t="s">
        <v>113</v>
      </c>
      <c r="H761" s="1">
        <v>5</v>
      </c>
      <c r="I761" s="1">
        <f>IFERROR(DexModifier(Creatures[[#This Row],[Dex Score]]),NA())</f>
        <v>-3</v>
      </c>
    </row>
    <row r="762" spans="1:9" x14ac:dyDescent="0.3">
      <c r="A762" s="3" t="s">
        <v>2323</v>
      </c>
      <c r="B762" s="1" t="s">
        <v>1250</v>
      </c>
      <c r="C762" s="1">
        <v>16</v>
      </c>
      <c r="D762" s="1" t="s">
        <v>1435</v>
      </c>
      <c r="E762" s="2">
        <v>4</v>
      </c>
      <c r="F762" s="1">
        <f>IF(Creatures[[#This Row],[CR]]="","",VLOOKUP(Creatures[[#This Row],[CR]],CREXP[#All],2,FALSE))</f>
        <v>1100</v>
      </c>
      <c r="G762" s="1" t="s">
        <v>113</v>
      </c>
      <c r="H762" s="1">
        <v>10</v>
      </c>
      <c r="I762" s="1">
        <f>IFERROR(DexModifier(Creatures[[#This Row],[Dex Score]]),NA())</f>
        <v>0</v>
      </c>
    </row>
    <row r="763" spans="1:9" x14ac:dyDescent="0.3">
      <c r="A763" s="3" t="s">
        <v>2324</v>
      </c>
      <c r="B763" s="1" t="s">
        <v>1394</v>
      </c>
      <c r="C763" s="1">
        <v>17</v>
      </c>
      <c r="D763" s="1" t="s">
        <v>1785</v>
      </c>
      <c r="E763" s="2">
        <v>7</v>
      </c>
      <c r="F763" s="1">
        <f>IF(Creatures[[#This Row],[CR]]="","",VLOOKUP(Creatures[[#This Row],[CR]],CREXP[#All],2,FALSE))</f>
        <v>2900</v>
      </c>
      <c r="G763" s="1" t="s">
        <v>111</v>
      </c>
      <c r="H763" s="1">
        <v>15</v>
      </c>
      <c r="I763" s="1">
        <f>IFERROR(DexModifier(Creatures[[#This Row],[Dex Score]]),NA())</f>
        <v>2</v>
      </c>
    </row>
    <row r="764" spans="1:9" x14ac:dyDescent="0.3">
      <c r="A764" s="3" t="s">
        <v>2325</v>
      </c>
      <c r="B764" s="1" t="s">
        <v>1394</v>
      </c>
      <c r="C764" s="1">
        <v>18</v>
      </c>
      <c r="D764" s="1" t="s">
        <v>2326</v>
      </c>
      <c r="E764" s="2">
        <v>10</v>
      </c>
      <c r="F764" s="1">
        <f>IF(Creatures[[#This Row],[CR]]="","",VLOOKUP(Creatures[[#This Row],[CR]],CREXP[#All],2,FALSE))</f>
        <v>5900</v>
      </c>
      <c r="G764" s="1" t="s">
        <v>134</v>
      </c>
      <c r="H764" s="1">
        <v>14</v>
      </c>
      <c r="I764" s="1">
        <f>IFERROR(DexModifier(Creatures[[#This Row],[Dex Score]]),NA())</f>
        <v>2</v>
      </c>
    </row>
    <row r="765" spans="1:9" x14ac:dyDescent="0.3">
      <c r="A765" s="3" t="s">
        <v>2327</v>
      </c>
      <c r="B765" s="1" t="s">
        <v>1253</v>
      </c>
      <c r="C765" s="1">
        <v>17</v>
      </c>
      <c r="D765" s="1" t="s">
        <v>1563</v>
      </c>
      <c r="E765" s="2">
        <v>10</v>
      </c>
      <c r="F765" s="1">
        <f>IF(Creatures[[#This Row],[CR]]="","",VLOOKUP(Creatures[[#This Row],[CR]],CREXP[#All],2,FALSE))</f>
        <v>5900</v>
      </c>
      <c r="G765" s="1" t="s">
        <v>111</v>
      </c>
      <c r="H765" s="1">
        <v>9</v>
      </c>
      <c r="I765" s="1">
        <f>IFERROR(DexModifier(Creatures[[#This Row],[Dex Score]]),NA())</f>
        <v>-1</v>
      </c>
    </row>
    <row r="766" spans="1:9" x14ac:dyDescent="0.3">
      <c r="A766" s="3" t="s">
        <v>2328</v>
      </c>
      <c r="B766" s="1" t="s">
        <v>1253</v>
      </c>
      <c r="C766" s="1">
        <v>15</v>
      </c>
      <c r="D766" s="1">
        <v>157</v>
      </c>
      <c r="E766" s="2">
        <v>12</v>
      </c>
      <c r="F766" s="1">
        <f>IF(Creatures[[#This Row],[CR]]="","",VLOOKUP(Creatures[[#This Row],[CR]],CREXP[#All],2,FALSE))</f>
        <v>8400</v>
      </c>
      <c r="G766" s="1" t="s">
        <v>132</v>
      </c>
      <c r="H766" s="1">
        <v>1</v>
      </c>
      <c r="I766" s="1">
        <f>IFERROR(DexModifier(Creatures[[#This Row],[Dex Score]]),NA())</f>
        <v>-5</v>
      </c>
    </row>
    <row r="767" spans="1:9" x14ac:dyDescent="0.3">
      <c r="A767" s="3" t="s">
        <v>2329</v>
      </c>
      <c r="B767" s="1" t="s">
        <v>1379</v>
      </c>
      <c r="C767" s="1">
        <v>17</v>
      </c>
      <c r="D767" s="1">
        <v>75</v>
      </c>
      <c r="E767" s="2">
        <v>4</v>
      </c>
      <c r="F767" s="1">
        <f>IF(Creatures[[#This Row],[CR]]="","",VLOOKUP(Creatures[[#This Row],[CR]],CREXP[#All],2,FALSE))</f>
        <v>1100</v>
      </c>
      <c r="G767" s="1" t="s">
        <v>121</v>
      </c>
      <c r="H767" s="1">
        <v>10</v>
      </c>
      <c r="I767" s="1">
        <f>IFERROR(DexModifier(Creatures[[#This Row],[Dex Score]]),NA())</f>
        <v>0</v>
      </c>
    </row>
    <row r="768" spans="1:9" x14ac:dyDescent="0.3">
      <c r="A768" s="3" t="s">
        <v>2330</v>
      </c>
      <c r="B768" s="1" t="s">
        <v>1394</v>
      </c>
      <c r="C768" s="1">
        <v>16</v>
      </c>
      <c r="D768" s="1" t="s">
        <v>2331</v>
      </c>
      <c r="E768" s="2">
        <v>13</v>
      </c>
      <c r="F768" s="1">
        <f>IF(Creatures[[#This Row],[CR]]="","",VLOOKUP(Creatures[[#This Row],[CR]],CREXP[#All],2,FALSE))</f>
        <v>10000</v>
      </c>
      <c r="G768" s="1" t="s">
        <v>111</v>
      </c>
      <c r="H768" s="1">
        <v>14</v>
      </c>
      <c r="I768" s="1">
        <f>IFERROR(DexModifier(Creatures[[#This Row],[Dex Score]]),NA())</f>
        <v>2</v>
      </c>
    </row>
    <row r="769" spans="1:9" x14ac:dyDescent="0.3">
      <c r="A769" s="3" t="s">
        <v>2332</v>
      </c>
      <c r="B769" s="1" t="s">
        <v>1394</v>
      </c>
      <c r="C769" s="1">
        <v>18</v>
      </c>
      <c r="D769" s="1" t="s">
        <v>2331</v>
      </c>
      <c r="E769" s="2">
        <v>16</v>
      </c>
      <c r="F769" s="1">
        <f>IF(Creatures[[#This Row],[CR]]="","",VLOOKUP(Creatures[[#This Row],[CR]],CREXP[#All],2,FALSE))</f>
        <v>15000</v>
      </c>
      <c r="G769" s="1" t="s">
        <v>134</v>
      </c>
      <c r="H769" s="1">
        <v>14</v>
      </c>
      <c r="I769" s="1">
        <f>IFERROR(DexModifier(Creatures[[#This Row],[Dex Score]]),NA())</f>
        <v>2</v>
      </c>
    </row>
    <row r="770" spans="1:9" x14ac:dyDescent="0.3">
      <c r="A770" s="3" t="s">
        <v>2333</v>
      </c>
      <c r="B770" s="1" t="s">
        <v>1184</v>
      </c>
      <c r="C770" s="1">
        <v>16</v>
      </c>
      <c r="D770" s="1" t="s">
        <v>1281</v>
      </c>
      <c r="E770" s="4">
        <v>9</v>
      </c>
      <c r="F770" s="1">
        <f>IF(Creatures[[#This Row],[CR]]="","",VLOOKUP(Creatures[[#This Row],[CR]],CREXP[#All],2,FALSE))</f>
        <v>5000</v>
      </c>
      <c r="G770" s="1" t="s">
        <v>1148</v>
      </c>
      <c r="H770" s="1">
        <v>12</v>
      </c>
      <c r="I770" s="1">
        <v>1</v>
      </c>
    </row>
    <row r="771" spans="1:9" x14ac:dyDescent="0.3">
      <c r="A771" s="3" t="s">
        <v>2334</v>
      </c>
      <c r="B771" s="1" t="s">
        <v>1193</v>
      </c>
      <c r="C771" s="1">
        <v>8</v>
      </c>
      <c r="D771" s="1">
        <v>30</v>
      </c>
      <c r="E771" s="2">
        <v>1</v>
      </c>
      <c r="F771" s="1">
        <f>IF(Creatures[[#This Row],[CR]]="","",VLOOKUP(Creatures[[#This Row],[CR]],CREXP[#All],2,FALSE))</f>
        <v>200</v>
      </c>
      <c r="G771" s="1" t="s">
        <v>61</v>
      </c>
      <c r="H771" s="1">
        <v>6</v>
      </c>
      <c r="I771" s="1">
        <f>IFERROR(DexModifier(Creatures[[#This Row],[Dex Score]]),NA())</f>
        <v>-2</v>
      </c>
    </row>
    <row r="772" spans="1:9" x14ac:dyDescent="0.3">
      <c r="A772" s="3" t="s">
        <v>2335</v>
      </c>
      <c r="B772" s="1" t="s">
        <v>1250</v>
      </c>
      <c r="C772" s="1">
        <v>21</v>
      </c>
      <c r="D772" s="1">
        <v>112</v>
      </c>
      <c r="E772" s="2">
        <v>6</v>
      </c>
      <c r="F772" s="1">
        <f>IF(Creatures[[#This Row],[CR]]="","",VLOOKUP(Creatures[[#This Row],[CR]],CREXP[#All],2,FALSE))</f>
        <v>2300</v>
      </c>
      <c r="G772" s="1" t="s">
        <v>61</v>
      </c>
      <c r="H772" s="1">
        <v>13</v>
      </c>
      <c r="I772" s="1">
        <f>IFERROR(DexModifier(Creatures[[#This Row],[Dex Score]]),NA())</f>
        <v>1</v>
      </c>
    </row>
    <row r="773" spans="1:9" x14ac:dyDescent="0.3">
      <c r="A773" s="3" t="s">
        <v>2336</v>
      </c>
      <c r="B773" s="1" t="s">
        <v>1266</v>
      </c>
      <c r="C773" s="1">
        <v>15</v>
      </c>
      <c r="D773" s="1" t="s">
        <v>1354</v>
      </c>
      <c r="E773" s="2">
        <v>4</v>
      </c>
      <c r="F773" s="1">
        <f>IF(Creatures[[#This Row],[CR]]="","",VLOOKUP(Creatures[[#This Row],[CR]],CREXP[#All],2,FALSE))</f>
        <v>1100</v>
      </c>
      <c r="G773" s="1" t="s">
        <v>111</v>
      </c>
      <c r="H773" s="1">
        <v>17</v>
      </c>
      <c r="I773" s="1">
        <f>IFERROR(DexModifier(Creatures[[#This Row],[Dex Score]]),NA())</f>
        <v>3</v>
      </c>
    </row>
    <row r="774" spans="1:9" x14ac:dyDescent="0.3">
      <c r="A774" s="3" t="s">
        <v>2337</v>
      </c>
      <c r="B774" s="1" t="s">
        <v>1297</v>
      </c>
      <c r="C774" s="1">
        <v>19</v>
      </c>
      <c r="D774" s="1" t="s">
        <v>1298</v>
      </c>
      <c r="E774" s="2">
        <v>10</v>
      </c>
      <c r="F774" s="1">
        <f>IF(Creatures[[#This Row],[CR]]="","",VLOOKUP(Creatures[[#This Row],[CR]],CREXP[#All],2,FALSE))</f>
        <v>5900</v>
      </c>
      <c r="G774" s="1" t="s">
        <v>113</v>
      </c>
      <c r="H774" s="1">
        <v>21</v>
      </c>
      <c r="I774" s="1">
        <f>IFERROR(DexModifier(Creatures[[#This Row],[Dex Score]]),NA())</f>
        <v>5</v>
      </c>
    </row>
    <row r="775" spans="1:9" x14ac:dyDescent="0.3">
      <c r="A775" s="3" t="s">
        <v>2338</v>
      </c>
      <c r="B775" s="1" t="s">
        <v>1168</v>
      </c>
      <c r="C775" s="1">
        <v>12</v>
      </c>
      <c r="D775" s="1">
        <v>27</v>
      </c>
      <c r="E775" s="2">
        <v>1</v>
      </c>
      <c r="F775" s="1">
        <f>IF(Creatures[[#This Row],[CR]]="","",VLOOKUP(Creatures[[#This Row],[CR]],CREXP[#All],2,FALSE))</f>
        <v>200</v>
      </c>
      <c r="G775" s="1" t="s">
        <v>132</v>
      </c>
      <c r="H775" s="1">
        <v>15</v>
      </c>
      <c r="I775" s="1">
        <f>IFERROR(DexModifier(Creatures[[#This Row],[Dex Score]]),NA())</f>
        <v>2</v>
      </c>
    </row>
    <row r="776" spans="1:9" x14ac:dyDescent="0.3">
      <c r="A776" s="3" t="s">
        <v>2339</v>
      </c>
      <c r="B776" s="1" t="s">
        <v>1394</v>
      </c>
      <c r="C776" s="1">
        <v>20</v>
      </c>
      <c r="D776" s="1" t="s">
        <v>1717</v>
      </c>
      <c r="E776" s="2">
        <v>10</v>
      </c>
      <c r="F776" s="1">
        <f>IF(Creatures[[#This Row],[CR]]="","",VLOOKUP(Creatures[[#This Row],[CR]],CREXP[#All],2,FALSE))</f>
        <v>5900</v>
      </c>
      <c r="G776" s="1" t="s">
        <v>99</v>
      </c>
      <c r="H776" s="1">
        <v>15</v>
      </c>
      <c r="I776" s="1">
        <f>IFERROR(DexModifier(Creatures[[#This Row],[Dex Score]]),NA())</f>
        <v>2</v>
      </c>
    </row>
    <row r="777" spans="1:9" x14ac:dyDescent="0.3">
      <c r="A777" s="3" t="s">
        <v>2340</v>
      </c>
      <c r="B777" s="1" t="s">
        <v>1263</v>
      </c>
      <c r="C777" s="1">
        <v>12</v>
      </c>
      <c r="D777" s="1" t="s">
        <v>1609</v>
      </c>
      <c r="E777" s="4" t="s">
        <v>25</v>
      </c>
      <c r="F777" s="1">
        <f>IF(Creatures[[#This Row],[CR]]="","",VLOOKUP(Creatures[[#This Row],[CR]],CREXP[#All],2,FALSE))</f>
        <v>50</v>
      </c>
      <c r="G777" s="1" t="s">
        <v>111</v>
      </c>
      <c r="H777" s="1">
        <v>15</v>
      </c>
      <c r="I777" s="1">
        <f>IFERROR(DexModifier(Creatures[[#This Row],[Dex Score]]),NA())</f>
        <v>2</v>
      </c>
    </row>
    <row r="778" spans="1:9" x14ac:dyDescent="0.3">
      <c r="A778" s="3" t="s">
        <v>2341</v>
      </c>
      <c r="B778" s="1" t="s">
        <v>1263</v>
      </c>
      <c r="C778" s="1">
        <v>12</v>
      </c>
      <c r="D778" s="1" t="s">
        <v>1539</v>
      </c>
      <c r="E778" s="2">
        <v>5</v>
      </c>
      <c r="F778" s="1">
        <f>IF(Creatures[[#This Row],[CR]]="","",VLOOKUP(Creatures[[#This Row],[CR]],CREXP[#All],2,FALSE))</f>
        <v>1800</v>
      </c>
      <c r="G778" s="1" t="s">
        <v>134</v>
      </c>
      <c r="H778" s="1">
        <v>14</v>
      </c>
      <c r="I778" s="1">
        <f>IFERROR(DexModifier(Creatures[[#This Row],[Dex Score]]),NA())</f>
        <v>2</v>
      </c>
    </row>
    <row r="779" spans="1:9" x14ac:dyDescent="0.3">
      <c r="A779" s="3" t="s">
        <v>2342</v>
      </c>
      <c r="B779" s="1" t="s">
        <v>2343</v>
      </c>
      <c r="C779" s="1">
        <v>12</v>
      </c>
      <c r="D779" s="1" t="s">
        <v>1609</v>
      </c>
      <c r="E779" s="4" t="s">
        <v>26</v>
      </c>
      <c r="F779" s="1">
        <f>IF(Creatures[[#This Row],[CR]]="","",VLOOKUP(Creatures[[#This Row],[CR]],CREXP[#All],2,FALSE))</f>
        <v>100</v>
      </c>
      <c r="G779" s="1" t="s">
        <v>111</v>
      </c>
      <c r="H779" s="1">
        <v>13</v>
      </c>
      <c r="I779" s="1">
        <f>IFERROR(DexModifier(Creatures[[#This Row],[Dex Score]]),NA())</f>
        <v>1</v>
      </c>
    </row>
    <row r="780" spans="1:9" x14ac:dyDescent="0.3">
      <c r="A780" s="3" t="s">
        <v>2344</v>
      </c>
      <c r="B780" s="1" t="s">
        <v>1263</v>
      </c>
      <c r="C780" s="1">
        <v>14</v>
      </c>
      <c r="D780" s="1" t="s">
        <v>1539</v>
      </c>
      <c r="E780" s="2">
        <v>2</v>
      </c>
      <c r="F780" s="1">
        <f>IF(Creatures[[#This Row],[CR]]="","",VLOOKUP(Creatures[[#This Row],[CR]],CREXP[#All],2,FALSE))</f>
        <v>450</v>
      </c>
      <c r="G780" s="1" t="s">
        <v>111</v>
      </c>
      <c r="H780" s="1">
        <v>18</v>
      </c>
      <c r="I780" s="1">
        <f>IFERROR(DexModifier(Creatures[[#This Row],[Dex Score]]),NA())</f>
        <v>4</v>
      </c>
    </row>
    <row r="781" spans="1:9" x14ac:dyDescent="0.3">
      <c r="A781" s="3" t="s">
        <v>2345</v>
      </c>
      <c r="B781" s="1" t="s">
        <v>1263</v>
      </c>
      <c r="C781" s="1">
        <v>13</v>
      </c>
      <c r="D781" s="1" t="s">
        <v>2346</v>
      </c>
      <c r="E781" s="2">
        <v>1</v>
      </c>
      <c r="F781" s="1">
        <f>IF(Creatures[[#This Row],[CR]]="","",VLOOKUP(Creatures[[#This Row],[CR]],CREXP[#All],2,FALSE))</f>
        <v>200</v>
      </c>
      <c r="G781" s="1" t="s">
        <v>111</v>
      </c>
      <c r="H781" s="1">
        <v>16</v>
      </c>
      <c r="I781" s="1">
        <f>IFERROR(DexModifier(Creatures[[#This Row],[Dex Score]]),NA())</f>
        <v>3</v>
      </c>
    </row>
    <row r="782" spans="1:9" x14ac:dyDescent="0.3">
      <c r="A782" s="3" t="s">
        <v>2347</v>
      </c>
      <c r="B782" s="1" t="s">
        <v>1263</v>
      </c>
      <c r="C782" s="1">
        <v>10</v>
      </c>
      <c r="D782" s="1" t="s">
        <v>2348</v>
      </c>
      <c r="E782" s="4" t="s">
        <v>25</v>
      </c>
      <c r="F782" s="1">
        <f>IF(Creatures[[#This Row],[CR]]="","",VLOOKUP(Creatures[[#This Row],[CR]],CREXP[#All],2,FALSE))</f>
        <v>50</v>
      </c>
      <c r="G782" s="1" t="s">
        <v>111</v>
      </c>
      <c r="H782" s="1">
        <v>11</v>
      </c>
      <c r="I782" s="1">
        <f>IFERROR(DexModifier(Creatures[[#This Row],[Dex Score]]),NA())</f>
        <v>0</v>
      </c>
    </row>
    <row r="783" spans="1:9" x14ac:dyDescent="0.3">
      <c r="A783" s="3" t="s">
        <v>2349</v>
      </c>
      <c r="B783" s="1" t="s">
        <v>1263</v>
      </c>
      <c r="C783" s="1">
        <v>12</v>
      </c>
      <c r="D783" s="1" t="s">
        <v>2348</v>
      </c>
      <c r="E783" s="4" t="s">
        <v>25</v>
      </c>
      <c r="F783" s="1">
        <f>IF(Creatures[[#This Row],[CR]]="","",VLOOKUP(Creatures[[#This Row],[CR]],CREXP[#All],2,FALSE))</f>
        <v>50</v>
      </c>
      <c r="G783" s="1" t="s">
        <v>111</v>
      </c>
      <c r="H783" s="1">
        <v>14</v>
      </c>
      <c r="I783" s="1">
        <f>IFERROR(DexModifier(Creatures[[#This Row],[Dex Score]]),NA())</f>
        <v>2</v>
      </c>
    </row>
    <row r="784" spans="1:9" x14ac:dyDescent="0.3">
      <c r="A784" s="3" t="s">
        <v>2350</v>
      </c>
      <c r="B784" s="1" t="s">
        <v>1263</v>
      </c>
      <c r="C784" s="1">
        <v>8</v>
      </c>
      <c r="D784" s="1" t="s">
        <v>1609</v>
      </c>
      <c r="E784" s="2" t="s">
        <v>26</v>
      </c>
      <c r="F784" s="1">
        <f>IF(Creatures[[#This Row],[CR]]="","",VLOOKUP(Creatures[[#This Row],[CR]],CREXP[#All],2,FALSE))</f>
        <v>100</v>
      </c>
      <c r="G784" s="1" t="s">
        <v>134</v>
      </c>
      <c r="H784" s="1">
        <v>7</v>
      </c>
      <c r="I784" s="1">
        <f>IFERROR(DexModifier(Creatures[[#This Row],[Dex Score]]),NA())</f>
        <v>-2</v>
      </c>
    </row>
    <row r="785" spans="1:9" x14ac:dyDescent="0.3">
      <c r="A785" s="3" t="s">
        <v>2351</v>
      </c>
      <c r="B785" s="1" t="s">
        <v>1193</v>
      </c>
      <c r="C785" s="1">
        <v>18</v>
      </c>
      <c r="D785" s="1" t="s">
        <v>1698</v>
      </c>
      <c r="E785" s="2">
        <v>8</v>
      </c>
      <c r="F785" s="1">
        <f>IF(Creatures[[#This Row],[CR]]="","",VLOOKUP(Creatures[[#This Row],[CR]],CREXP[#All],2,FALSE))</f>
        <v>3900</v>
      </c>
      <c r="G785" s="1" t="s">
        <v>113</v>
      </c>
      <c r="H785" s="1">
        <v>14</v>
      </c>
      <c r="I785" s="1">
        <f>IFERROR(DexModifier(Creatures[[#This Row],[Dex Score]]),NA())</f>
        <v>2</v>
      </c>
    </row>
    <row r="786" spans="1:9" x14ac:dyDescent="0.3">
      <c r="A786" s="3" t="s">
        <v>2352</v>
      </c>
      <c r="B786" s="1" t="s">
        <v>1193</v>
      </c>
      <c r="C786" s="1">
        <v>16</v>
      </c>
      <c r="D786" s="1" t="s">
        <v>2026</v>
      </c>
      <c r="E786" s="2">
        <v>3</v>
      </c>
      <c r="F786" s="1">
        <f>IF(Creatures[[#This Row],[CR]]="","",VLOOKUP(Creatures[[#This Row],[CR]],CREXP[#All],2,FALSE))</f>
        <v>700</v>
      </c>
      <c r="G786" s="1" t="s">
        <v>113</v>
      </c>
      <c r="H786" s="1">
        <v>12</v>
      </c>
      <c r="I786" s="1">
        <f>IFERROR(DexModifier(Creatures[[#This Row],[Dex Score]]),NA())</f>
        <v>1</v>
      </c>
    </row>
    <row r="787" spans="1:9" x14ac:dyDescent="0.3">
      <c r="A787" s="3" t="s">
        <v>2353</v>
      </c>
      <c r="B787" s="1" t="s">
        <v>2354</v>
      </c>
      <c r="C787" s="1">
        <v>14</v>
      </c>
      <c r="D787" s="1">
        <v>40</v>
      </c>
      <c r="E787" s="2">
        <v>1</v>
      </c>
      <c r="F787" s="1">
        <f>IF(Creatures[[#This Row],[CR]]="","",VLOOKUP(Creatures[[#This Row],[CR]],CREXP[#All],2,FALSE))</f>
        <v>200</v>
      </c>
      <c r="G787" s="1" t="s">
        <v>132</v>
      </c>
      <c r="H787" s="1">
        <v>17</v>
      </c>
      <c r="I787" s="1">
        <f>IFERROR(DexModifier(Creatures[[#This Row],[Dex Score]]),NA())</f>
        <v>3</v>
      </c>
    </row>
    <row r="788" spans="1:9" x14ac:dyDescent="0.3">
      <c r="A788" s="3" t="s">
        <v>2355</v>
      </c>
      <c r="B788" s="1" t="s">
        <v>2354</v>
      </c>
      <c r="C788" s="1">
        <v>12</v>
      </c>
      <c r="D788" s="1">
        <v>22</v>
      </c>
      <c r="E788" s="2" t="s">
        <v>25</v>
      </c>
      <c r="F788" s="1">
        <f>IF(Creatures[[#This Row],[CR]]="","",VLOOKUP(Creatures[[#This Row],[CR]],CREXP[#All],2,FALSE))</f>
        <v>50</v>
      </c>
      <c r="G788" s="1" t="s">
        <v>132</v>
      </c>
      <c r="H788" s="1">
        <v>15</v>
      </c>
      <c r="I788" s="1">
        <f>IFERROR(DexModifier(Creatures[[#This Row],[Dex Score]]),NA())</f>
        <v>2</v>
      </c>
    </row>
    <row r="789" spans="1:9" x14ac:dyDescent="0.3">
      <c r="A789" s="3" t="s">
        <v>2356</v>
      </c>
      <c r="B789" s="1" t="s">
        <v>1266</v>
      </c>
      <c r="C789" s="1">
        <v>14</v>
      </c>
      <c r="D789" s="1" t="s">
        <v>2357</v>
      </c>
      <c r="E789" s="2">
        <v>5</v>
      </c>
      <c r="F789" s="1">
        <f>IF(Creatures[[#This Row],[CR]]="","",VLOOKUP(Creatures[[#This Row],[CR]],CREXP[#All],2,FALSE))</f>
        <v>1800</v>
      </c>
      <c r="G789" s="1" t="s">
        <v>134</v>
      </c>
      <c r="H789" s="1">
        <v>13</v>
      </c>
      <c r="I789" s="1">
        <f>IFERROR(DexModifier(Creatures[[#This Row],[Dex Score]]),NA())</f>
        <v>1</v>
      </c>
    </row>
    <row r="790" spans="1:9" x14ac:dyDescent="0.3">
      <c r="A790" s="3" t="s">
        <v>2358</v>
      </c>
      <c r="B790" s="1" t="s">
        <v>1928</v>
      </c>
      <c r="C790" s="1">
        <v>25</v>
      </c>
      <c r="D790" s="1" t="s">
        <v>2359</v>
      </c>
      <c r="E790" s="2">
        <v>30</v>
      </c>
      <c r="F790" s="1">
        <f>IF(Creatures[[#This Row],[CR]]="","",VLOOKUP(Creatures[[#This Row],[CR]],CREXP[#All],2,FALSE))</f>
        <v>155000</v>
      </c>
      <c r="G790" s="1" t="s">
        <v>111</v>
      </c>
      <c r="H790" s="1">
        <v>11</v>
      </c>
      <c r="I790" s="1">
        <f>IFERROR(DexModifier(Creatures[[#This Row],[Dex Score]]),NA())</f>
        <v>0</v>
      </c>
    </row>
    <row r="791" spans="1:9" x14ac:dyDescent="0.3">
      <c r="A791" s="3" t="s">
        <v>2360</v>
      </c>
      <c r="B791" s="1" t="s">
        <v>1247</v>
      </c>
      <c r="C791" s="1">
        <v>13</v>
      </c>
      <c r="D791" s="1">
        <v>102</v>
      </c>
      <c r="E791" s="2">
        <v>4</v>
      </c>
      <c r="F791" s="1">
        <f>IF(Creatures[[#This Row],[CR]]="","",VLOOKUP(Creatures[[#This Row],[CR]],CREXP[#All],2,FALSE))</f>
        <v>1100</v>
      </c>
      <c r="G791" s="1" t="s">
        <v>128</v>
      </c>
      <c r="H791" s="1">
        <v>10</v>
      </c>
      <c r="I791" s="1">
        <f>IFERROR(DexModifier(Creatures[[#This Row],[Dex Score]]),NA())</f>
        <v>0</v>
      </c>
    </row>
    <row r="792" spans="1:9" x14ac:dyDescent="0.3">
      <c r="A792" s="3" t="s">
        <v>2361</v>
      </c>
      <c r="B792" s="1" t="s">
        <v>1379</v>
      </c>
      <c r="C792" s="1">
        <v>12</v>
      </c>
      <c r="D792" s="1">
        <v>27</v>
      </c>
      <c r="E792" s="2">
        <v>2</v>
      </c>
      <c r="F792" s="1">
        <f>IF(Creatures[[#This Row],[CR]]="","",VLOOKUP(Creatures[[#This Row],[CR]],CREXP[#All],2,FALSE))</f>
        <v>450</v>
      </c>
      <c r="G792" s="1" t="s">
        <v>128</v>
      </c>
      <c r="H792" s="1">
        <v>14</v>
      </c>
      <c r="I792" s="1">
        <f>IFERROR(DexModifier(Creatures[[#This Row],[Dex Score]]),NA())</f>
        <v>2</v>
      </c>
    </row>
    <row r="793" spans="1:9" x14ac:dyDescent="0.3">
      <c r="A793" s="3" t="s">
        <v>2362</v>
      </c>
      <c r="B793" s="1" t="s">
        <v>1379</v>
      </c>
      <c r="C793" s="1">
        <v>16</v>
      </c>
      <c r="D793" s="1">
        <v>52</v>
      </c>
      <c r="E793" s="2">
        <v>2</v>
      </c>
      <c r="F793" s="1">
        <f>IF(Creatures[[#This Row],[CR]]="","",VLOOKUP(Creatures[[#This Row],[CR]],CREXP[#All],2,FALSE))</f>
        <v>450</v>
      </c>
      <c r="G793" s="1" t="s">
        <v>128</v>
      </c>
      <c r="H793" s="1">
        <v>13</v>
      </c>
      <c r="I793" s="1">
        <f>IFERROR(DexModifier(Creatures[[#This Row],[Dex Score]]),NA())</f>
        <v>1</v>
      </c>
    </row>
    <row r="794" spans="1:9" x14ac:dyDescent="0.3">
      <c r="A794" s="3" t="s">
        <v>2363</v>
      </c>
      <c r="B794" s="1" t="s">
        <v>1168</v>
      </c>
      <c r="C794" s="1">
        <v>18</v>
      </c>
      <c r="D794" s="1" t="s">
        <v>2201</v>
      </c>
      <c r="E794" s="2">
        <v>13</v>
      </c>
      <c r="F794" s="1">
        <f>IF(Creatures[[#This Row],[CR]]="","",VLOOKUP(Creatures[[#This Row],[CR]],CREXP[#All],2,FALSE))</f>
        <v>10000</v>
      </c>
      <c r="G794" s="1" t="s">
        <v>113</v>
      </c>
      <c r="H794" s="1">
        <v>10</v>
      </c>
      <c r="I794" s="1">
        <f>IFERROR(DexModifier(Creatures[[#This Row],[Dex Score]]),NA())</f>
        <v>0</v>
      </c>
    </row>
    <row r="795" spans="1:9" x14ac:dyDescent="0.3">
      <c r="A795" s="3" t="s">
        <v>2364</v>
      </c>
      <c r="B795" s="1" t="s">
        <v>1168</v>
      </c>
      <c r="C795" s="1">
        <v>17</v>
      </c>
      <c r="D795" s="1" t="s">
        <v>2201</v>
      </c>
      <c r="E795" s="2">
        <v>11</v>
      </c>
      <c r="F795" s="1">
        <f>IF(Creatures[[#This Row],[CR]]="","",VLOOKUP(Creatures[[#This Row],[CR]],CREXP[#All],2,FALSE))</f>
        <v>7200</v>
      </c>
      <c r="G795" s="1" t="s">
        <v>113</v>
      </c>
      <c r="H795" s="1">
        <v>10</v>
      </c>
      <c r="I795" s="1">
        <f>IFERROR(DexModifier(Creatures[[#This Row],[Dex Score]]),NA())</f>
        <v>0</v>
      </c>
    </row>
    <row r="796" spans="1:9" x14ac:dyDescent="0.3">
      <c r="A796" s="3" t="s">
        <v>2365</v>
      </c>
      <c r="B796" s="1" t="s">
        <v>1168</v>
      </c>
      <c r="C796" s="1">
        <v>9</v>
      </c>
      <c r="D796" s="1" t="s">
        <v>1527</v>
      </c>
      <c r="E796" s="2">
        <v>9</v>
      </c>
      <c r="F796" s="1">
        <f>IF(Creatures[[#This Row],[CR]]="","",VLOOKUP(Creatures[[#This Row],[CR]],CREXP[#All],2,FALSE))</f>
        <v>5000</v>
      </c>
      <c r="G796" s="1" t="s">
        <v>113</v>
      </c>
      <c r="H796" s="1">
        <v>12</v>
      </c>
      <c r="I796" s="1">
        <f>IFERROR(DexModifier(Creatures[[#This Row],[Dex Score]]),NA())</f>
        <v>1</v>
      </c>
    </row>
    <row r="797" spans="1:9" x14ac:dyDescent="0.3">
      <c r="A797" s="3" t="s">
        <v>2366</v>
      </c>
      <c r="B797" s="1" t="s">
        <v>1168</v>
      </c>
      <c r="C797" s="1">
        <v>7</v>
      </c>
      <c r="D797" s="1" t="s">
        <v>1283</v>
      </c>
      <c r="E797" s="2">
        <v>7</v>
      </c>
      <c r="F797" s="1">
        <f>IF(Creatures[[#This Row],[CR]]="","",VLOOKUP(Creatures[[#This Row],[CR]],CREXP[#All],2,FALSE))</f>
        <v>2900</v>
      </c>
      <c r="G797" s="1" t="s">
        <v>113</v>
      </c>
      <c r="H797" s="1">
        <v>12</v>
      </c>
      <c r="I797" s="1">
        <f>IFERROR(DexModifier(Creatures[[#This Row],[Dex Score]]),NA())</f>
        <v>1</v>
      </c>
    </row>
    <row r="798" spans="1:9" x14ac:dyDescent="0.3">
      <c r="A798" s="3" t="s">
        <v>2367</v>
      </c>
      <c r="B798" s="1" t="s">
        <v>1651</v>
      </c>
      <c r="C798" s="1">
        <v>21</v>
      </c>
      <c r="D798" s="1" t="s">
        <v>2288</v>
      </c>
      <c r="E798" s="4">
        <v>21</v>
      </c>
      <c r="F798" s="1">
        <f>IF(Creatures[[#This Row],[CR]]="","",VLOOKUP(Creatures[[#This Row],[CR]],CREXP[#All],2,FALSE))</f>
        <v>33000</v>
      </c>
      <c r="G798" s="1" t="s">
        <v>1148</v>
      </c>
      <c r="H798" s="1">
        <v>22</v>
      </c>
      <c r="I798" s="1">
        <v>6</v>
      </c>
    </row>
    <row r="799" spans="1:9" x14ac:dyDescent="0.3">
      <c r="A799" s="3" t="s">
        <v>2368</v>
      </c>
      <c r="B799" s="1" t="s">
        <v>1347</v>
      </c>
      <c r="C799" s="1">
        <v>17</v>
      </c>
      <c r="D799" s="1" t="s">
        <v>1604</v>
      </c>
      <c r="E799" s="4">
        <v>7</v>
      </c>
      <c r="F799" s="1">
        <f>IF(Creatures[[#This Row],[CR]]="","",VLOOKUP(Creatures[[#This Row],[CR]],CREXP[#All],2,FALSE))</f>
        <v>2900</v>
      </c>
      <c r="G799" s="1" t="s">
        <v>1148</v>
      </c>
      <c r="H799" s="1">
        <v>15</v>
      </c>
      <c r="I799" s="1">
        <v>2</v>
      </c>
    </row>
    <row r="800" spans="1:9" x14ac:dyDescent="0.3">
      <c r="A800" s="3" t="s">
        <v>2369</v>
      </c>
      <c r="B800" s="1" t="s">
        <v>1471</v>
      </c>
      <c r="C800" s="1">
        <v>15</v>
      </c>
      <c r="D800" s="1" t="s">
        <v>2370</v>
      </c>
      <c r="E800" s="2" t="s">
        <v>25</v>
      </c>
      <c r="F800" s="1">
        <f>IF(Creatures[[#This Row],[CR]]="","",VLOOKUP(Creatures[[#This Row],[CR]],CREXP[#All],2,FALSE))</f>
        <v>50</v>
      </c>
      <c r="G800" s="1" t="s">
        <v>113</v>
      </c>
      <c r="H800" s="1">
        <v>12</v>
      </c>
      <c r="I800" s="1">
        <f>IFERROR(DexModifier(Creatures[[#This Row],[Dex Score]]),NA())</f>
        <v>1</v>
      </c>
    </row>
    <row r="801" spans="1:9" x14ac:dyDescent="0.3">
      <c r="A801" s="3" t="s">
        <v>2371</v>
      </c>
      <c r="B801" s="1" t="s">
        <v>1285</v>
      </c>
      <c r="C801" s="1">
        <v>11</v>
      </c>
      <c r="D801" s="1">
        <v>32</v>
      </c>
      <c r="E801" s="2" t="s">
        <v>26</v>
      </c>
      <c r="F801" s="1">
        <f>IF(Creatures[[#This Row],[CR]]="","",VLOOKUP(Creatures[[#This Row],[CR]],CREXP[#All],2,FALSE))</f>
        <v>100</v>
      </c>
      <c r="G801" s="1" t="s">
        <v>128</v>
      </c>
      <c r="H801" s="1">
        <v>12</v>
      </c>
      <c r="I801" s="1">
        <f>IFERROR(DexModifier(Creatures[[#This Row],[Dex Score]]),NA())</f>
        <v>1</v>
      </c>
    </row>
    <row r="802" spans="1:9" x14ac:dyDescent="0.3">
      <c r="A802" s="3" t="s">
        <v>2372</v>
      </c>
      <c r="B802" s="1" t="s">
        <v>1941</v>
      </c>
      <c r="C802" s="1">
        <v>14</v>
      </c>
      <c r="D802" s="1" t="s">
        <v>1523</v>
      </c>
      <c r="E802" s="2">
        <v>1</v>
      </c>
      <c r="F802" s="1">
        <f>IF(Creatures[[#This Row],[CR]]="","",VLOOKUP(Creatures[[#This Row],[CR]],CREXP[#All],2,FALSE))</f>
        <v>200</v>
      </c>
      <c r="G802" s="1" t="s">
        <v>134</v>
      </c>
      <c r="H802" s="1">
        <v>12</v>
      </c>
      <c r="I802" s="1">
        <f>IFERROR(DexModifier(Creatures[[#This Row],[Dex Score]]),NA())</f>
        <v>1</v>
      </c>
    </row>
    <row r="803" spans="1:9" x14ac:dyDescent="0.3">
      <c r="A803" s="3" t="s">
        <v>2373</v>
      </c>
      <c r="B803" s="1" t="s">
        <v>1143</v>
      </c>
      <c r="C803" s="1">
        <v>13</v>
      </c>
      <c r="D803" s="1" t="s">
        <v>1852</v>
      </c>
      <c r="E803" s="2">
        <v>1</v>
      </c>
      <c r="F803" s="1">
        <f>IF(Creatures[[#This Row],[CR]]="","",VLOOKUP(Creatures[[#This Row],[CR]],CREXP[#All],2,FALSE))</f>
        <v>200</v>
      </c>
      <c r="G803" s="1" t="s">
        <v>99</v>
      </c>
      <c r="H803" s="1">
        <v>14</v>
      </c>
      <c r="I803" s="1">
        <f>IFERROR(DexModifier(Creatures[[#This Row],[Dex Score]]),NA())</f>
        <v>2</v>
      </c>
    </row>
    <row r="804" spans="1:9" x14ac:dyDescent="0.3">
      <c r="A804" s="3" t="s">
        <v>2374</v>
      </c>
      <c r="B804" s="1" t="s">
        <v>1131</v>
      </c>
      <c r="C804" s="1">
        <v>15</v>
      </c>
      <c r="D804" s="1" t="s">
        <v>1377</v>
      </c>
      <c r="E804" s="2">
        <v>1</v>
      </c>
      <c r="F804" s="1">
        <f>IF(Creatures[[#This Row],[CR]]="","",VLOOKUP(Creatures[[#This Row],[CR]],CREXP[#All],2,FALSE))</f>
        <v>200</v>
      </c>
      <c r="G804" s="1" t="s">
        <v>111</v>
      </c>
      <c r="H804" s="1">
        <v>15</v>
      </c>
      <c r="I804" s="1">
        <f>IFERROR(DexModifier(Creatures[[#This Row],[Dex Score]]),NA())</f>
        <v>2</v>
      </c>
    </row>
    <row r="805" spans="1:9" x14ac:dyDescent="0.3">
      <c r="A805" s="3" t="s">
        <v>2375</v>
      </c>
      <c r="B805" s="1" t="s">
        <v>1198</v>
      </c>
      <c r="C805" s="1">
        <v>9</v>
      </c>
      <c r="D805" s="1" t="s">
        <v>1498</v>
      </c>
      <c r="E805" s="4">
        <v>9</v>
      </c>
      <c r="F805" s="1">
        <f>IF(Creatures[[#This Row],[CR]]="","",VLOOKUP(Creatures[[#This Row],[CR]],CREXP[#All],2,FALSE))</f>
        <v>5000</v>
      </c>
      <c r="G805" s="1" t="s">
        <v>1148</v>
      </c>
      <c r="H805" s="1">
        <v>16</v>
      </c>
      <c r="I805" s="1">
        <v>3</v>
      </c>
    </row>
    <row r="806" spans="1:9" x14ac:dyDescent="0.3">
      <c r="A806" s="3" t="s">
        <v>2376</v>
      </c>
      <c r="B806" s="1" t="s">
        <v>1131</v>
      </c>
      <c r="C806" s="1">
        <v>11</v>
      </c>
      <c r="D806" s="1" t="s">
        <v>2377</v>
      </c>
      <c r="E806" s="4" t="s">
        <v>26</v>
      </c>
      <c r="F806" s="1">
        <f>IF(Creatures[[#This Row],[CR]]="","",VLOOKUP(Creatures[[#This Row],[CR]],CREXP[#All],2,FALSE))</f>
        <v>100</v>
      </c>
      <c r="G806" s="1" t="s">
        <v>111</v>
      </c>
      <c r="H806" s="1">
        <v>11</v>
      </c>
      <c r="I806" s="1">
        <f>IFERROR(DexModifier(Creatures[[#This Row],[Dex Score]]),NA())</f>
        <v>0</v>
      </c>
    </row>
    <row r="807" spans="1:9" x14ac:dyDescent="0.3">
      <c r="A807" s="3" t="s">
        <v>2378</v>
      </c>
      <c r="B807" s="1" t="s">
        <v>2379</v>
      </c>
      <c r="C807" s="1">
        <v>25</v>
      </c>
      <c r="D807" s="1">
        <v>615</v>
      </c>
      <c r="E807" s="2">
        <v>30</v>
      </c>
      <c r="F807" s="1">
        <f>IF(Creatures[[#This Row],[CR]]="","",VLOOKUP(Creatures[[#This Row],[CR]],CREXP[#All],2,FALSE))</f>
        <v>155000</v>
      </c>
      <c r="G807" s="1" t="s">
        <v>130</v>
      </c>
      <c r="H807" s="1">
        <v>10</v>
      </c>
      <c r="I807" s="1">
        <f>IFERROR(DexModifier(Creatures[[#This Row],[Dex Score]]),NA())</f>
        <v>0</v>
      </c>
    </row>
    <row r="808" spans="1:9" x14ac:dyDescent="0.3">
      <c r="A808" s="3" t="s">
        <v>2380</v>
      </c>
      <c r="B808" s="1" t="s">
        <v>1203</v>
      </c>
      <c r="C808" s="1">
        <v>12</v>
      </c>
      <c r="D808" s="1" t="s">
        <v>1569</v>
      </c>
      <c r="E808" s="2">
        <v>1</v>
      </c>
      <c r="F808" s="1">
        <f>IF(Creatures[[#This Row],[CR]]="","",VLOOKUP(Creatures[[#This Row],[CR]],CREXP[#All],2,FALSE))</f>
        <v>200</v>
      </c>
      <c r="G808" s="1" t="s">
        <v>111</v>
      </c>
      <c r="H808" s="1">
        <v>15</v>
      </c>
      <c r="I808" s="1">
        <f>IFERROR(DexModifier(Creatures[[#This Row],[Dex Score]]),NA())</f>
        <v>2</v>
      </c>
    </row>
    <row r="809" spans="1:9" x14ac:dyDescent="0.3">
      <c r="A809" s="3" t="s">
        <v>2381</v>
      </c>
      <c r="B809" s="1" t="s">
        <v>1253</v>
      </c>
      <c r="C809" s="1">
        <v>19</v>
      </c>
      <c r="D809" s="1" t="s">
        <v>1530</v>
      </c>
      <c r="E809" s="4">
        <v>9</v>
      </c>
      <c r="F809" s="1">
        <f>IF(Creatures[[#This Row],[CR]]="","",VLOOKUP(Creatures[[#This Row],[CR]],CREXP[#All],2,FALSE))</f>
        <v>5000</v>
      </c>
      <c r="G809" s="1" t="s">
        <v>1148</v>
      </c>
      <c r="H809" s="1">
        <v>20</v>
      </c>
      <c r="I809" s="1">
        <v>5</v>
      </c>
    </row>
    <row r="810" spans="1:9" x14ac:dyDescent="0.3">
      <c r="A810" s="3" t="s">
        <v>2382</v>
      </c>
      <c r="B810" s="1" t="s">
        <v>1211</v>
      </c>
      <c r="C810" s="1">
        <v>20</v>
      </c>
      <c r="D810" s="1" t="s">
        <v>1298</v>
      </c>
      <c r="E810" s="2">
        <v>16</v>
      </c>
      <c r="F810" s="1">
        <f>IF(Creatures[[#This Row],[CR]]="","",VLOOKUP(Creatures[[#This Row],[CR]],CREXP[#All],2,FALSE))</f>
        <v>15000</v>
      </c>
      <c r="G810" s="1" t="s">
        <v>113</v>
      </c>
      <c r="H810" s="1">
        <v>22</v>
      </c>
      <c r="I810" s="1">
        <f>IFERROR(DexModifier(Creatures[[#This Row],[Dex Score]]),NA())</f>
        <v>6</v>
      </c>
    </row>
    <row r="811" spans="1:9" x14ac:dyDescent="0.3">
      <c r="A811" s="3" t="s">
        <v>2383</v>
      </c>
      <c r="B811" s="1" t="s">
        <v>1247</v>
      </c>
      <c r="C811" s="1">
        <v>15</v>
      </c>
      <c r="D811" s="1" t="s">
        <v>1383</v>
      </c>
      <c r="E811" s="2">
        <v>5</v>
      </c>
      <c r="F811" s="1">
        <f>IF(Creatures[[#This Row],[CR]]="","",VLOOKUP(Creatures[[#This Row],[CR]],CREXP[#All],2,FALSE))</f>
        <v>1800</v>
      </c>
      <c r="G811" s="1" t="s">
        <v>134</v>
      </c>
      <c r="H811" s="1">
        <v>13</v>
      </c>
      <c r="I811" s="1">
        <f>IFERROR(DexModifier(Creatures[[#This Row],[Dex Score]]),NA())</f>
        <v>1</v>
      </c>
    </row>
    <row r="812" spans="1:9" x14ac:dyDescent="0.3">
      <c r="A812" s="3" t="s">
        <v>2384</v>
      </c>
      <c r="B812" s="1" t="s">
        <v>1207</v>
      </c>
      <c r="C812" s="1">
        <v>16</v>
      </c>
      <c r="D812" s="1" t="s">
        <v>2385</v>
      </c>
      <c r="E812" s="4">
        <v>2</v>
      </c>
      <c r="F812" s="1">
        <f>IF(Creatures[[#This Row],[CR]]="","",VLOOKUP(Creatures[[#This Row],[CR]],CREXP[#All],2,FALSE))</f>
        <v>450</v>
      </c>
      <c r="G812" s="1" t="s">
        <v>1148</v>
      </c>
      <c r="H812" s="1">
        <v>13</v>
      </c>
      <c r="I812" s="1">
        <v>1</v>
      </c>
    </row>
    <row r="813" spans="1:9" x14ac:dyDescent="0.3">
      <c r="A813" s="3" t="s">
        <v>2386</v>
      </c>
      <c r="B813" s="1" t="s">
        <v>2387</v>
      </c>
      <c r="C813" s="1">
        <v>13</v>
      </c>
      <c r="D813" s="1">
        <v>13</v>
      </c>
      <c r="E813" s="2" t="s">
        <v>26</v>
      </c>
      <c r="F813" s="1">
        <f>IF(Creatures[[#This Row],[CR]]="","",VLOOKUP(Creatures[[#This Row],[CR]],CREXP[#All],2,FALSE))</f>
        <v>100</v>
      </c>
      <c r="G813" s="1" t="s">
        <v>131</v>
      </c>
      <c r="H813" s="1">
        <v>15</v>
      </c>
      <c r="I813" s="1">
        <f>IFERROR(DexModifier(Creatures[[#This Row],[Dex Score]]),NA())</f>
        <v>2</v>
      </c>
    </row>
    <row r="814" spans="1:9" x14ac:dyDescent="0.3">
      <c r="A814" s="3" t="s">
        <v>374</v>
      </c>
      <c r="B814" s="1" t="s">
        <v>2388</v>
      </c>
      <c r="C814" s="1">
        <v>17</v>
      </c>
      <c r="D814" s="1" t="s">
        <v>1385</v>
      </c>
      <c r="E814" s="2" t="s">
        <v>25</v>
      </c>
      <c r="F814" s="1">
        <f>IF(Creatures[[#This Row],[CR]]="","",VLOOKUP(Creatures[[#This Row],[CR]],CREXP[#All],2,FALSE))</f>
        <v>50</v>
      </c>
      <c r="G814" s="1" t="s">
        <v>113</v>
      </c>
      <c r="H814" s="1">
        <v>10</v>
      </c>
      <c r="I814" s="1">
        <f>IFERROR(DexModifier(Creatures[[#This Row],[Dex Score]]),NA())</f>
        <v>0</v>
      </c>
    </row>
    <row r="815" spans="1:9" x14ac:dyDescent="0.3">
      <c r="A815" s="3" t="s">
        <v>2389</v>
      </c>
      <c r="B815" s="1" t="s">
        <v>2388</v>
      </c>
      <c r="C815" s="1">
        <v>17</v>
      </c>
      <c r="D815" s="1" t="s">
        <v>2390</v>
      </c>
      <c r="E815" s="2">
        <v>2</v>
      </c>
      <c r="F815" s="1">
        <f>IF(Creatures[[#This Row],[CR]]="","",VLOOKUP(Creatures[[#This Row],[CR]],CREXP[#All],2,FALSE))</f>
        <v>450</v>
      </c>
      <c r="G815" s="1" t="s">
        <v>113</v>
      </c>
      <c r="H815" s="1">
        <v>10</v>
      </c>
      <c r="I815" s="1">
        <f>IFERROR(DexModifier(Creatures[[#This Row],[Dex Score]]),NA())</f>
        <v>0</v>
      </c>
    </row>
    <row r="816" spans="1:9" x14ac:dyDescent="0.3">
      <c r="A816" s="3" t="s">
        <v>2391</v>
      </c>
      <c r="B816" s="1" t="s">
        <v>1247</v>
      </c>
      <c r="C816" s="1">
        <v>13</v>
      </c>
      <c r="D816" s="1" t="s">
        <v>1383</v>
      </c>
      <c r="E816" s="2">
        <v>3</v>
      </c>
      <c r="F816" s="1">
        <f>IF(Creatures[[#This Row],[CR]]="","",VLOOKUP(Creatures[[#This Row],[CR]],CREXP[#All],2,FALSE))</f>
        <v>700</v>
      </c>
      <c r="G816" s="1" t="s">
        <v>134</v>
      </c>
      <c r="H816" s="1">
        <v>10</v>
      </c>
      <c r="I816" s="1">
        <f>IFERROR(DexModifier(Creatures[[#This Row],[Dex Score]]),NA())</f>
        <v>0</v>
      </c>
    </row>
    <row r="817" spans="1:9" x14ac:dyDescent="0.3">
      <c r="A817" s="3" t="s">
        <v>2392</v>
      </c>
      <c r="B817" s="1" t="s">
        <v>1304</v>
      </c>
      <c r="C817" s="1">
        <v>16</v>
      </c>
      <c r="D817" s="1" t="s">
        <v>1517</v>
      </c>
      <c r="E817" s="2">
        <v>9</v>
      </c>
      <c r="F817" s="1">
        <f>IF(Creatures[[#This Row],[CR]]="","",VLOOKUP(Creatures[[#This Row],[CR]],CREXP[#All],2,FALSE))</f>
        <v>5000</v>
      </c>
      <c r="G817" s="1" t="s">
        <v>111</v>
      </c>
      <c r="H817" s="1">
        <v>8</v>
      </c>
      <c r="I817" s="1">
        <f>IFERROR(DexModifier(Creatures[[#This Row],[Dex Score]]),NA())</f>
        <v>-1</v>
      </c>
    </row>
    <row r="818" spans="1:9" x14ac:dyDescent="0.3">
      <c r="A818" s="3" t="s">
        <v>2393</v>
      </c>
      <c r="B818" s="1" t="s">
        <v>2394</v>
      </c>
      <c r="C818" s="1">
        <v>15</v>
      </c>
      <c r="D818" s="1">
        <v>150</v>
      </c>
      <c r="E818" s="2"/>
      <c r="F818" s="1" t="str">
        <f>IF(Creatures[[#This Row],[CR]]="","",VLOOKUP(Creatures[[#This Row],[CR]],CREXP[#All],2,FALSE))</f>
        <v/>
      </c>
      <c r="G818" s="1" t="s">
        <v>67</v>
      </c>
      <c r="H818" s="1"/>
      <c r="I818" s="1"/>
    </row>
    <row r="819" spans="1:9" x14ac:dyDescent="0.3">
      <c r="A819" s="3" t="s">
        <v>2395</v>
      </c>
      <c r="B819" s="1" t="s">
        <v>1304</v>
      </c>
      <c r="C819" s="1">
        <v>15</v>
      </c>
      <c r="D819" s="1">
        <v>149</v>
      </c>
      <c r="E819" s="2">
        <v>7</v>
      </c>
      <c r="F819" s="1">
        <f>IF(Creatures[[#This Row],[CR]]="","",VLOOKUP(Creatures[[#This Row],[CR]],CREXP[#All],2,FALSE))</f>
        <v>2900</v>
      </c>
      <c r="G819" s="1" t="s">
        <v>61</v>
      </c>
      <c r="H819" s="1">
        <v>10</v>
      </c>
      <c r="I819" s="1">
        <f>IFERROR(DexModifier(Creatures[[#This Row],[Dex Score]]),NA())</f>
        <v>0</v>
      </c>
    </row>
    <row r="820" spans="1:9" x14ac:dyDescent="0.3">
      <c r="A820" s="3" t="s">
        <v>2396</v>
      </c>
      <c r="B820" s="1" t="s">
        <v>431</v>
      </c>
      <c r="C820" s="1">
        <v>12</v>
      </c>
      <c r="D820" s="1">
        <v>5</v>
      </c>
      <c r="E820" s="2">
        <v>0</v>
      </c>
      <c r="F820" s="1">
        <f>IF(Creatures[[#This Row],[CR]]="","",VLOOKUP(Creatures[[#This Row],[CR]],CREXP[#All],2,FALSE))</f>
        <v>10</v>
      </c>
      <c r="G820" s="1" t="s">
        <v>125</v>
      </c>
      <c r="H820" s="1">
        <v>15</v>
      </c>
      <c r="I820" s="1">
        <f>IFERROR(DexModifier(Creatures[[#This Row],[Dex Score]]),NA())</f>
        <v>2</v>
      </c>
    </row>
    <row r="821" spans="1:9" x14ac:dyDescent="0.3">
      <c r="A821" s="3" t="s">
        <v>2397</v>
      </c>
      <c r="B821" s="1" t="s">
        <v>1131</v>
      </c>
      <c r="C821" s="1">
        <v>12</v>
      </c>
      <c r="D821" s="1" t="s">
        <v>1215</v>
      </c>
      <c r="E821" s="4" t="s">
        <v>24</v>
      </c>
      <c r="F821" s="1">
        <f>IF(Creatures[[#This Row],[CR]]="","",VLOOKUP(Creatures[[#This Row],[CR]],CREXP[#All],2,FALSE))</f>
        <v>25</v>
      </c>
      <c r="G821" s="1" t="s">
        <v>111</v>
      </c>
      <c r="H821" s="1">
        <v>11</v>
      </c>
      <c r="I821" s="1">
        <f>IFERROR(DexModifier(Creatures[[#This Row],[Dex Score]]),NA())</f>
        <v>0</v>
      </c>
    </row>
    <row r="822" spans="1:9" x14ac:dyDescent="0.3">
      <c r="A822" s="3" t="s">
        <v>2398</v>
      </c>
      <c r="B822" s="1" t="s">
        <v>1257</v>
      </c>
      <c r="C822" s="1">
        <v>13</v>
      </c>
      <c r="D822" s="1" t="s">
        <v>2399</v>
      </c>
      <c r="E822" s="2">
        <v>5</v>
      </c>
      <c r="F822" s="1">
        <f>IF(Creatures[[#This Row],[CR]]="","",VLOOKUP(Creatures[[#This Row],[CR]],CREXP[#All],2,FALSE))</f>
        <v>1800</v>
      </c>
      <c r="G822" s="1" t="s">
        <v>111</v>
      </c>
      <c r="H822" s="1">
        <v>9</v>
      </c>
      <c r="I822" s="1">
        <f>IFERROR(DexModifier(Creatures[[#This Row],[Dex Score]]),NA())</f>
        <v>-1</v>
      </c>
    </row>
    <row r="823" spans="1:9" x14ac:dyDescent="0.3">
      <c r="A823" s="3" t="s">
        <v>2400</v>
      </c>
      <c r="B823" s="1" t="s">
        <v>1250</v>
      </c>
      <c r="C823" s="1">
        <v>15</v>
      </c>
      <c r="D823" s="1" t="s">
        <v>1418</v>
      </c>
      <c r="E823" s="4" t="s">
        <v>26</v>
      </c>
      <c r="F823" s="1">
        <f>IF(Creatures[[#This Row],[CR]]="","",VLOOKUP(Creatures[[#This Row],[CR]],CREXP[#All],2,FALSE))</f>
        <v>100</v>
      </c>
      <c r="G823" s="1" t="s">
        <v>111</v>
      </c>
      <c r="H823" s="1">
        <v>13</v>
      </c>
      <c r="I823" s="1">
        <f>IFERROR(DexModifier(Creatures[[#This Row],[Dex Score]]),NA())</f>
        <v>1</v>
      </c>
    </row>
    <row r="824" spans="1:9" x14ac:dyDescent="0.3">
      <c r="A824" s="3" t="s">
        <v>2401</v>
      </c>
      <c r="B824" s="1" t="s">
        <v>1941</v>
      </c>
      <c r="C824" s="1">
        <v>10</v>
      </c>
      <c r="D824" s="1">
        <v>11</v>
      </c>
      <c r="E824" s="2" t="s">
        <v>26</v>
      </c>
      <c r="F824" s="1">
        <f>IF(Creatures[[#This Row],[CR]]="","",VLOOKUP(Creatures[[#This Row],[CR]],CREXP[#All],2,FALSE))</f>
        <v>100</v>
      </c>
      <c r="G824" s="1" t="s">
        <v>132</v>
      </c>
      <c r="H824" s="1">
        <v>10</v>
      </c>
      <c r="I824" s="1">
        <f>IFERROR(DexModifier(Creatures[[#This Row],[Dex Score]]),NA())</f>
        <v>0</v>
      </c>
    </row>
    <row r="825" spans="1:9" x14ac:dyDescent="0.3">
      <c r="A825" s="3" t="s">
        <v>2402</v>
      </c>
      <c r="B825" s="1" t="s">
        <v>1131</v>
      </c>
      <c r="C825" s="1">
        <v>11</v>
      </c>
      <c r="D825" s="1" t="s">
        <v>1748</v>
      </c>
      <c r="E825" s="4" t="s">
        <v>25</v>
      </c>
      <c r="F825" s="1">
        <f>IF(Creatures[[#This Row],[CR]]="","",VLOOKUP(Creatures[[#This Row],[CR]],CREXP[#All],2,FALSE))</f>
        <v>50</v>
      </c>
      <c r="G825" s="1" t="s">
        <v>111</v>
      </c>
      <c r="H825" s="1">
        <v>10</v>
      </c>
      <c r="I825" s="1">
        <f>IFERROR(DexModifier(Creatures[[#This Row],[Dex Score]]),NA())</f>
        <v>0</v>
      </c>
    </row>
    <row r="826" spans="1:9" ht="28.8" x14ac:dyDescent="0.3">
      <c r="A826" s="3" t="s">
        <v>2403</v>
      </c>
      <c r="B826" s="1" t="s">
        <v>2404</v>
      </c>
      <c r="C826" s="1">
        <v>14</v>
      </c>
      <c r="D826" s="1">
        <v>59</v>
      </c>
      <c r="E826" s="2">
        <v>3</v>
      </c>
      <c r="F826" s="1">
        <f>IF(Creatures[[#This Row],[CR]]="","",VLOOKUP(Creatures[[#This Row],[CR]],CREXP[#All],2,FALSE))</f>
        <v>700</v>
      </c>
      <c r="G826" s="1" t="s">
        <v>117</v>
      </c>
      <c r="H826" s="1">
        <v>12</v>
      </c>
      <c r="I826" s="1">
        <f>IFERROR(DexModifier(Creatures[[#This Row],[Dex Score]]),NA())</f>
        <v>1</v>
      </c>
    </row>
    <row r="827" spans="1:9" x14ac:dyDescent="0.3">
      <c r="A827" s="3" t="s">
        <v>2405</v>
      </c>
      <c r="B827" s="1" t="s">
        <v>1660</v>
      </c>
      <c r="C827" s="1">
        <v>15</v>
      </c>
      <c r="D827" s="1" t="s">
        <v>1278</v>
      </c>
      <c r="E827" s="2">
        <v>5</v>
      </c>
      <c r="F827" s="1">
        <f>IF(Creatures[[#This Row],[CR]]="","",VLOOKUP(Creatures[[#This Row],[CR]],CREXP[#All],2,FALSE))</f>
        <v>1800</v>
      </c>
      <c r="G827" s="1" t="s">
        <v>111</v>
      </c>
      <c r="H827" s="1">
        <v>13</v>
      </c>
      <c r="I827" s="1">
        <f>IFERROR(DexModifier(Creatures[[#This Row],[Dex Score]]),NA())</f>
        <v>1</v>
      </c>
    </row>
    <row r="828" spans="1:9" x14ac:dyDescent="0.3">
      <c r="A828" s="3" t="s">
        <v>2406</v>
      </c>
      <c r="B828" s="1" t="s">
        <v>1260</v>
      </c>
      <c r="C828" s="1">
        <v>17</v>
      </c>
      <c r="D828" s="1" t="s">
        <v>2407</v>
      </c>
      <c r="E828" s="2">
        <v>18</v>
      </c>
      <c r="F828" s="1">
        <f>IF(Creatures[[#This Row],[CR]]="","",VLOOKUP(Creatures[[#This Row],[CR]],CREXP[#All],2,FALSE))</f>
        <v>20000</v>
      </c>
      <c r="G828" s="1" t="s">
        <v>99</v>
      </c>
      <c r="H828" s="1">
        <v>14</v>
      </c>
      <c r="I828" s="1">
        <f>IFERROR(DexModifier(Creatures[[#This Row],[Dex Score]]),NA())</f>
        <v>2</v>
      </c>
    </row>
    <row r="829" spans="1:9" x14ac:dyDescent="0.3">
      <c r="A829" s="3" t="s">
        <v>2408</v>
      </c>
      <c r="B829" s="1" t="s">
        <v>1301</v>
      </c>
      <c r="C829" s="1">
        <v>13</v>
      </c>
      <c r="D829" s="1" t="s">
        <v>1766</v>
      </c>
      <c r="E829" s="4" t="s">
        <v>24</v>
      </c>
      <c r="F829" s="1">
        <f>IF(Creatures[[#This Row],[CR]]="","",VLOOKUP(Creatures[[#This Row],[CR]],CREXP[#All],2,FALSE))</f>
        <v>25</v>
      </c>
      <c r="G829" s="1" t="s">
        <v>111</v>
      </c>
      <c r="H829" s="1">
        <v>13</v>
      </c>
      <c r="I829" s="1">
        <f>IFERROR(DexModifier(Creatures[[#This Row],[Dex Score]]),NA())</f>
        <v>1</v>
      </c>
    </row>
    <row r="830" spans="1:9" x14ac:dyDescent="0.3">
      <c r="A830" s="3" t="s">
        <v>2409</v>
      </c>
      <c r="B830" s="1" t="s">
        <v>1257</v>
      </c>
      <c r="C830" s="1">
        <v>13</v>
      </c>
      <c r="D830" s="1" t="s">
        <v>2410</v>
      </c>
      <c r="E830" s="2">
        <v>8</v>
      </c>
      <c r="F830" s="1">
        <f>IF(Creatures[[#This Row],[CR]]="","",VLOOKUP(Creatures[[#This Row],[CR]],CREXP[#All],2,FALSE))</f>
        <v>3900</v>
      </c>
      <c r="G830" s="1" t="s">
        <v>111</v>
      </c>
      <c r="H830" s="1">
        <v>10</v>
      </c>
      <c r="I830" s="1">
        <f>IFERROR(DexModifier(Creatures[[#This Row],[Dex Score]]),NA())</f>
        <v>0</v>
      </c>
    </row>
    <row r="831" spans="1:9" x14ac:dyDescent="0.3">
      <c r="A831" s="3" t="s">
        <v>2411</v>
      </c>
      <c r="B831" s="1" t="s">
        <v>1134</v>
      </c>
      <c r="C831" s="1">
        <v>15</v>
      </c>
      <c r="D831" s="1" t="s">
        <v>1414</v>
      </c>
      <c r="E831" s="2">
        <v>9</v>
      </c>
      <c r="F831" s="1">
        <f>IF(Creatures[[#This Row],[CR]]="","",VLOOKUP(Creatures[[#This Row],[CR]],CREXP[#All],2,FALSE))</f>
        <v>5000</v>
      </c>
      <c r="G831" s="1" t="s">
        <v>134</v>
      </c>
      <c r="H831" s="1">
        <v>12</v>
      </c>
      <c r="I831" s="1">
        <f>IFERROR(DexModifier(Creatures[[#This Row],[Dex Score]]),NA())</f>
        <v>1</v>
      </c>
    </row>
    <row r="832" spans="1:9" x14ac:dyDescent="0.3">
      <c r="A832" s="3" t="s">
        <v>2412</v>
      </c>
      <c r="B832" s="1" t="s">
        <v>1266</v>
      </c>
      <c r="C832" s="1">
        <v>19</v>
      </c>
      <c r="D832" s="1" t="s">
        <v>1654</v>
      </c>
      <c r="E832" s="2">
        <v>13</v>
      </c>
      <c r="F832" s="1">
        <f>IF(Creatures[[#This Row],[CR]]="","",VLOOKUP(Creatures[[#This Row],[CR]],CREXP[#All],2,FALSE))</f>
        <v>10000</v>
      </c>
      <c r="G832" s="1" t="s">
        <v>111</v>
      </c>
      <c r="H832" s="1">
        <v>16</v>
      </c>
      <c r="I832" s="1">
        <f>IFERROR(DexModifier(Creatures[[#This Row],[Dex Score]]),NA())</f>
        <v>3</v>
      </c>
    </row>
    <row r="833" spans="1:9" x14ac:dyDescent="0.3">
      <c r="A833" s="3" t="s">
        <v>2413</v>
      </c>
      <c r="B833" s="1" t="s">
        <v>1247</v>
      </c>
      <c r="C833" s="1">
        <v>18</v>
      </c>
      <c r="D833" s="1" t="s">
        <v>1670</v>
      </c>
      <c r="E833" s="2">
        <v>5</v>
      </c>
      <c r="F833" s="1">
        <f>IF(Creatures[[#This Row],[CR]]="","",VLOOKUP(Creatures[[#This Row],[CR]],CREXP[#All],2,FALSE))</f>
        <v>1800</v>
      </c>
      <c r="G833" s="1" t="s">
        <v>111</v>
      </c>
      <c r="H833" s="1">
        <v>13</v>
      </c>
      <c r="I833" s="1">
        <f>IFERROR(DexModifier(Creatures[[#This Row],[Dex Score]]),NA())</f>
        <v>1</v>
      </c>
    </row>
    <row r="834" spans="1:9" x14ac:dyDescent="0.3">
      <c r="A834" s="3" t="s">
        <v>2414</v>
      </c>
      <c r="B834" s="1" t="s">
        <v>1168</v>
      </c>
      <c r="C834" s="1">
        <v>16</v>
      </c>
      <c r="D834" s="1" t="s">
        <v>1194</v>
      </c>
      <c r="E834" s="2">
        <v>6</v>
      </c>
      <c r="F834" s="1">
        <f>IF(Creatures[[#This Row],[CR]]="","",VLOOKUP(Creatures[[#This Row],[CR]],CREXP[#All],2,FALSE))</f>
        <v>2300</v>
      </c>
      <c r="G834" s="1" t="s">
        <v>99</v>
      </c>
      <c r="H834" s="1">
        <v>18</v>
      </c>
      <c r="I834" s="1">
        <f>IFERROR(DexModifier(Creatures[[#This Row],[Dex Score]]),NA())</f>
        <v>4</v>
      </c>
    </row>
    <row r="835" spans="1:9" x14ac:dyDescent="0.3">
      <c r="A835" s="3" t="s">
        <v>2415</v>
      </c>
      <c r="B835" s="1" t="s">
        <v>1198</v>
      </c>
      <c r="C835" s="1">
        <v>12</v>
      </c>
      <c r="D835" s="1" t="s">
        <v>1978</v>
      </c>
      <c r="E835" s="2">
        <v>5</v>
      </c>
      <c r="F835" s="1">
        <f>IF(Creatures[[#This Row],[CR]]="","",VLOOKUP(Creatures[[#This Row],[CR]],CREXP[#All],2,FALSE))</f>
        <v>1800</v>
      </c>
      <c r="G835" s="1" t="s">
        <v>111</v>
      </c>
      <c r="H835" s="1">
        <v>14</v>
      </c>
      <c r="I835" s="1">
        <f>IFERROR(DexModifier(Creatures[[#This Row],[Dex Score]]),NA())</f>
        <v>2</v>
      </c>
    </row>
    <row r="836" spans="1:9" x14ac:dyDescent="0.3">
      <c r="A836" s="3" t="s">
        <v>2416</v>
      </c>
      <c r="B836" s="1" t="s">
        <v>1379</v>
      </c>
      <c r="C836" s="1">
        <v>13</v>
      </c>
      <c r="D836" s="1">
        <v>38</v>
      </c>
      <c r="E836" s="2">
        <v>2</v>
      </c>
      <c r="F836" s="1">
        <f>IF(Creatures[[#This Row],[CR]]="","",VLOOKUP(Creatures[[#This Row],[CR]],CREXP[#All],2,FALSE))</f>
        <v>450</v>
      </c>
      <c r="G836" s="1" t="s">
        <v>125</v>
      </c>
      <c r="H836" s="1">
        <v>12</v>
      </c>
      <c r="I836" s="1">
        <f>IFERROR(DexModifier(Creatures[[#This Row],[Dex Score]]),NA())</f>
        <v>1</v>
      </c>
    </row>
    <row r="837" spans="1:9" x14ac:dyDescent="0.3">
      <c r="A837" s="3" t="s">
        <v>2417</v>
      </c>
      <c r="B837" s="1" t="s">
        <v>1134</v>
      </c>
      <c r="C837" s="1">
        <v>17</v>
      </c>
      <c r="D837" s="1" t="s">
        <v>1281</v>
      </c>
      <c r="E837" s="4">
        <v>9</v>
      </c>
      <c r="F837" s="1">
        <f>IF(Creatures[[#This Row],[CR]]="","",VLOOKUP(Creatures[[#This Row],[CR]],CREXP[#All],2,FALSE))</f>
        <v>5000</v>
      </c>
      <c r="G837" s="1" t="s">
        <v>1148</v>
      </c>
      <c r="H837" s="1">
        <v>15</v>
      </c>
      <c r="I837" s="1">
        <v>2</v>
      </c>
    </row>
    <row r="838" spans="1:9" x14ac:dyDescent="0.3">
      <c r="A838" s="3" t="s">
        <v>2418</v>
      </c>
      <c r="B838" s="1" t="s">
        <v>1193</v>
      </c>
      <c r="C838" s="1">
        <v>16</v>
      </c>
      <c r="D838" s="1" t="s">
        <v>1273</v>
      </c>
      <c r="E838" s="2">
        <v>13</v>
      </c>
      <c r="F838" s="1">
        <f>IF(Creatures[[#This Row],[CR]]="","",VLOOKUP(Creatures[[#This Row],[CR]],CREXP[#All],2,FALSE))</f>
        <v>10000</v>
      </c>
      <c r="G838" s="1" t="s">
        <v>111</v>
      </c>
      <c r="H838" s="1">
        <v>18</v>
      </c>
      <c r="I838" s="1">
        <f>IFERROR(DexModifier(Creatures[[#This Row],[Dex Score]]),NA())</f>
        <v>4</v>
      </c>
    </row>
    <row r="839" spans="1:9" x14ac:dyDescent="0.3">
      <c r="A839" s="3" t="s">
        <v>2419</v>
      </c>
      <c r="B839" s="1" t="s">
        <v>1193</v>
      </c>
      <c r="C839" s="1">
        <v>15</v>
      </c>
      <c r="D839" s="1" t="s">
        <v>1314</v>
      </c>
      <c r="E839" s="2">
        <v>5</v>
      </c>
      <c r="F839" s="1">
        <f>IF(Creatures[[#This Row],[CR]]="","",VLOOKUP(Creatures[[#This Row],[CR]],CREXP[#All],2,FALSE))</f>
        <v>1800</v>
      </c>
      <c r="G839" s="1" t="s">
        <v>111</v>
      </c>
      <c r="H839" s="1">
        <v>16</v>
      </c>
      <c r="I839" s="1">
        <f>IFERROR(DexModifier(Creatures[[#This Row],[Dex Score]]),NA())</f>
        <v>3</v>
      </c>
    </row>
    <row r="840" spans="1:9" x14ac:dyDescent="0.3">
      <c r="A840" s="3" t="s">
        <v>2420</v>
      </c>
      <c r="B840" s="1" t="s">
        <v>1193</v>
      </c>
      <c r="C840" s="1">
        <v>13</v>
      </c>
      <c r="D840" s="1" t="s">
        <v>2131</v>
      </c>
      <c r="E840" s="2">
        <v>3</v>
      </c>
      <c r="F840" s="1">
        <f>IF(Creatures[[#This Row],[CR]]="","",VLOOKUP(Creatures[[#This Row],[CR]],CREXP[#All],2,FALSE))</f>
        <v>700</v>
      </c>
      <c r="G840" s="1" t="s">
        <v>113</v>
      </c>
      <c r="H840" s="1">
        <v>16</v>
      </c>
      <c r="I840" s="1">
        <f>IFERROR(DexModifier(Creatures[[#This Row],[Dex Score]]),NA())</f>
        <v>3</v>
      </c>
    </row>
    <row r="841" spans="1:9" x14ac:dyDescent="0.3">
      <c r="A841" s="3" t="s">
        <v>2421</v>
      </c>
      <c r="B841" s="1" t="s">
        <v>2186</v>
      </c>
      <c r="C841" s="1">
        <v>12</v>
      </c>
      <c r="D841" s="1" t="s">
        <v>1734</v>
      </c>
      <c r="E841" s="2">
        <v>1</v>
      </c>
      <c r="F841" s="1">
        <f>IF(Creatures[[#This Row],[CR]]="","",VLOOKUP(Creatures[[#This Row],[CR]],CREXP[#All],2,FALSE))</f>
        <v>200</v>
      </c>
      <c r="G841" s="1" t="s">
        <v>134</v>
      </c>
      <c r="H841" s="1">
        <v>14</v>
      </c>
      <c r="I841" s="1">
        <f>IFERROR(DexModifier(Creatures[[#This Row],[Dex Score]]),NA())</f>
        <v>2</v>
      </c>
    </row>
    <row r="842" spans="1:9" x14ac:dyDescent="0.3">
      <c r="A842" s="3" t="s">
        <v>2422</v>
      </c>
      <c r="B842" s="1" t="s">
        <v>1301</v>
      </c>
      <c r="C842" s="1">
        <v>13</v>
      </c>
      <c r="D842" s="1" t="s">
        <v>1993</v>
      </c>
      <c r="E842" s="2" t="s">
        <v>25</v>
      </c>
      <c r="F842" s="1">
        <f>IF(Creatures[[#This Row],[CR]]="","",VLOOKUP(Creatures[[#This Row],[CR]],CREXP[#All],2,FALSE))</f>
        <v>50</v>
      </c>
      <c r="G842" s="1" t="s">
        <v>134</v>
      </c>
      <c r="H842" s="1">
        <v>14</v>
      </c>
      <c r="I842" s="1">
        <f>IFERROR(DexModifier(Creatures[[#This Row],[Dex Score]]),NA())</f>
        <v>2</v>
      </c>
    </row>
    <row r="843" spans="1:9" x14ac:dyDescent="0.3">
      <c r="A843" s="3" t="s">
        <v>2423</v>
      </c>
      <c r="B843" s="1" t="s">
        <v>1301</v>
      </c>
      <c r="C843" s="1">
        <v>14</v>
      </c>
      <c r="D843" s="1" t="s">
        <v>2074</v>
      </c>
      <c r="E843" s="2">
        <v>2</v>
      </c>
      <c r="F843" s="1">
        <f>IF(Creatures[[#This Row],[CR]]="","",VLOOKUP(Creatures[[#This Row],[CR]],CREXP[#All],2,FALSE))</f>
        <v>450</v>
      </c>
      <c r="G843" s="1" t="s">
        <v>134</v>
      </c>
      <c r="H843" s="1">
        <v>14</v>
      </c>
      <c r="I843" s="1">
        <f>IFERROR(DexModifier(Creatures[[#This Row],[Dex Score]]),NA())</f>
        <v>2</v>
      </c>
    </row>
    <row r="844" spans="1:9" x14ac:dyDescent="0.3">
      <c r="A844" s="3" t="s">
        <v>2424</v>
      </c>
      <c r="B844" s="1" t="s">
        <v>431</v>
      </c>
      <c r="C844" s="1">
        <v>13</v>
      </c>
      <c r="D844" s="1" t="s">
        <v>2190</v>
      </c>
      <c r="E844" s="2" t="s">
        <v>25</v>
      </c>
      <c r="F844" s="1">
        <f>IF(Creatures[[#This Row],[CR]]="","",VLOOKUP(Creatures[[#This Row],[CR]],CREXP[#All],2,FALSE))</f>
        <v>50</v>
      </c>
      <c r="G844" s="1" t="s">
        <v>134</v>
      </c>
      <c r="H844" s="1">
        <v>14</v>
      </c>
      <c r="I844" s="1">
        <f>IFERROR(DexModifier(Creatures[[#This Row],[Dex Score]]),NA())</f>
        <v>2</v>
      </c>
    </row>
    <row r="845" spans="1:9" x14ac:dyDescent="0.3">
      <c r="A845" s="3" t="s">
        <v>2425</v>
      </c>
      <c r="B845" s="1" t="s">
        <v>1660</v>
      </c>
      <c r="C845" s="1">
        <v>15</v>
      </c>
      <c r="D845" s="1" t="s">
        <v>2426</v>
      </c>
      <c r="E845" s="2">
        <v>7</v>
      </c>
      <c r="F845" s="1">
        <f>IF(Creatures[[#This Row],[CR]]="","",VLOOKUP(Creatures[[#This Row],[CR]],CREXP[#All],2,FALSE))</f>
        <v>2900</v>
      </c>
      <c r="G845" s="1" t="s">
        <v>113</v>
      </c>
      <c r="H845" s="1">
        <v>13</v>
      </c>
      <c r="I845" s="1">
        <f>IFERROR(DexModifier(Creatures[[#This Row],[Dex Score]]),NA())</f>
        <v>1</v>
      </c>
    </row>
    <row r="846" spans="1:9" x14ac:dyDescent="0.3">
      <c r="A846" s="3" t="s">
        <v>2427</v>
      </c>
      <c r="B846" s="1" t="s">
        <v>1131</v>
      </c>
      <c r="C846" s="1">
        <v>17</v>
      </c>
      <c r="D846" s="1" t="s">
        <v>1373</v>
      </c>
      <c r="E846" s="2">
        <v>3</v>
      </c>
      <c r="F846" s="1">
        <f>IF(Creatures[[#This Row],[CR]]="","",VLOOKUP(Creatures[[#This Row],[CR]],CREXP[#All],2,FALSE))</f>
        <v>700</v>
      </c>
      <c r="G846" s="1" t="s">
        <v>111</v>
      </c>
      <c r="H846" s="1">
        <v>13</v>
      </c>
      <c r="I846" s="1">
        <f>IFERROR(DexModifier(Creatures[[#This Row],[Dex Score]]),NA())</f>
        <v>1</v>
      </c>
    </row>
    <row r="847" spans="1:9" x14ac:dyDescent="0.3">
      <c r="A847" s="3" t="s">
        <v>2428</v>
      </c>
      <c r="B847" s="1" t="s">
        <v>1941</v>
      </c>
      <c r="C847" s="1">
        <v>12</v>
      </c>
      <c r="D847" s="1" t="s">
        <v>2429</v>
      </c>
      <c r="E847" s="4" t="s">
        <v>26</v>
      </c>
      <c r="F847" s="1">
        <f>IF(Creatures[[#This Row],[CR]]="","",VLOOKUP(Creatures[[#This Row],[CR]],CREXP[#All],2,FALSE))</f>
        <v>100</v>
      </c>
      <c r="G847" s="1" t="s">
        <v>111</v>
      </c>
      <c r="H847" s="1">
        <v>8</v>
      </c>
      <c r="I847" s="1">
        <f>IFERROR(DexModifier(Creatures[[#This Row],[Dex Score]]),NA())</f>
        <v>-1</v>
      </c>
    </row>
    <row r="848" spans="1:9" x14ac:dyDescent="0.3">
      <c r="A848" s="3" t="s">
        <v>2430</v>
      </c>
      <c r="B848" s="1" t="s">
        <v>1941</v>
      </c>
      <c r="C848" s="1">
        <v>5</v>
      </c>
      <c r="D848" s="1" t="s">
        <v>1141</v>
      </c>
      <c r="E848" s="4" t="s">
        <v>25</v>
      </c>
      <c r="F848" s="1">
        <f>IF(Creatures[[#This Row],[CR]]="","",VLOOKUP(Creatures[[#This Row],[CR]],CREXP[#All],2,FALSE))</f>
        <v>50</v>
      </c>
      <c r="G848" s="1" t="s">
        <v>111</v>
      </c>
      <c r="H848" s="1">
        <v>1</v>
      </c>
      <c r="I848" s="1">
        <f>IFERROR(DexModifier(Creatures[[#This Row],[Dex Score]]),NA())</f>
        <v>-5</v>
      </c>
    </row>
    <row r="849" spans="1:9" x14ac:dyDescent="0.3">
      <c r="A849" s="3" t="s">
        <v>2431</v>
      </c>
      <c r="B849" s="1" t="s">
        <v>1272</v>
      </c>
      <c r="C849" s="1">
        <v>15</v>
      </c>
      <c r="D849" s="1" t="s">
        <v>1295</v>
      </c>
      <c r="E849" s="4">
        <v>7</v>
      </c>
      <c r="F849" s="1">
        <f>IF(Creatures[[#This Row],[CR]]="","",VLOOKUP(Creatures[[#This Row],[CR]],CREXP[#All],2,FALSE))</f>
        <v>2900</v>
      </c>
      <c r="G849" s="1" t="s">
        <v>1148</v>
      </c>
      <c r="H849" s="1">
        <v>13</v>
      </c>
      <c r="I849" s="1">
        <v>1</v>
      </c>
    </row>
    <row r="850" spans="1:9" x14ac:dyDescent="0.3">
      <c r="A850" s="3" t="s">
        <v>2432</v>
      </c>
      <c r="B850" s="1" t="s">
        <v>1343</v>
      </c>
      <c r="C850" s="1">
        <v>15</v>
      </c>
      <c r="D850" s="1" t="s">
        <v>2433</v>
      </c>
      <c r="E850" s="2">
        <v>6</v>
      </c>
      <c r="F850" s="1">
        <f>IF(Creatures[[#This Row],[CR]]="","",VLOOKUP(Creatures[[#This Row],[CR]],CREXP[#All],2,FALSE))</f>
        <v>2300</v>
      </c>
      <c r="G850" s="1" t="s">
        <v>111</v>
      </c>
      <c r="H850" s="1">
        <v>15</v>
      </c>
      <c r="I850" s="1">
        <f>IFERROR(DexModifier(Creatures[[#This Row],[Dex Score]]),NA())</f>
        <v>2</v>
      </c>
    </row>
    <row r="851" spans="1:9" x14ac:dyDescent="0.3">
      <c r="A851" s="3" t="s">
        <v>2434</v>
      </c>
      <c r="B851" s="1" t="s">
        <v>1263</v>
      </c>
      <c r="C851" s="1">
        <v>10</v>
      </c>
      <c r="D851" s="1" t="s">
        <v>1912</v>
      </c>
      <c r="E851" s="2">
        <v>0</v>
      </c>
      <c r="F851" s="1">
        <f>IF(Creatures[[#This Row],[CR]]="","",VLOOKUP(Creatures[[#This Row],[CR]],CREXP[#All],2,FALSE))</f>
        <v>10</v>
      </c>
      <c r="G851" s="1" t="s">
        <v>111</v>
      </c>
      <c r="H851" s="1">
        <v>10</v>
      </c>
      <c r="I851" s="1">
        <f>IFERROR(DexModifier(Creatures[[#This Row],[Dex Score]]),NA())</f>
        <v>0</v>
      </c>
    </row>
    <row r="852" spans="1:9" x14ac:dyDescent="0.3">
      <c r="A852" s="3" t="s">
        <v>2435</v>
      </c>
      <c r="B852" s="1" t="s">
        <v>1203</v>
      </c>
      <c r="C852" s="1">
        <v>11</v>
      </c>
      <c r="D852" s="1" t="s">
        <v>1308</v>
      </c>
      <c r="E852" s="4" t="s">
        <v>26</v>
      </c>
      <c r="F852" s="1">
        <f>IF(Creatures[[#This Row],[CR]]="","",VLOOKUP(Creatures[[#This Row],[CR]],CREXP[#All],2,FALSE))</f>
        <v>100</v>
      </c>
      <c r="G852" s="1" t="s">
        <v>111</v>
      </c>
      <c r="H852" s="1">
        <v>12</v>
      </c>
      <c r="I852" s="1">
        <f>IFERROR(DexModifier(Creatures[[#This Row],[Dex Score]]),NA())</f>
        <v>1</v>
      </c>
    </row>
    <row r="853" spans="1:9" x14ac:dyDescent="0.3">
      <c r="A853" s="3" t="s">
        <v>2436</v>
      </c>
      <c r="B853" s="1" t="s">
        <v>1362</v>
      </c>
      <c r="C853" s="1">
        <v>13</v>
      </c>
      <c r="D853" s="1" t="s">
        <v>1789</v>
      </c>
      <c r="E853" s="4" t="s">
        <v>26</v>
      </c>
      <c r="F853" s="1">
        <f>IF(Creatures[[#This Row],[CR]]="","",VLOOKUP(Creatures[[#This Row],[CR]],CREXP[#All],2,FALSE))</f>
        <v>100</v>
      </c>
      <c r="G853" s="1" t="s">
        <v>111</v>
      </c>
      <c r="H853" s="1">
        <v>12</v>
      </c>
      <c r="I853" s="1">
        <f>IFERROR(DexModifier(Creatures[[#This Row],[Dex Score]]),NA())</f>
        <v>1</v>
      </c>
    </row>
    <row r="854" spans="1:9" x14ac:dyDescent="0.3">
      <c r="A854" s="3" t="s">
        <v>2437</v>
      </c>
      <c r="B854" s="1" t="s">
        <v>1277</v>
      </c>
      <c r="C854" s="1">
        <v>18</v>
      </c>
      <c r="D854" s="1" t="s">
        <v>1281</v>
      </c>
      <c r="E854" s="2">
        <v>13</v>
      </c>
      <c r="F854" s="1">
        <f>IF(Creatures[[#This Row],[CR]]="","",VLOOKUP(Creatures[[#This Row],[CR]],CREXP[#All],2,FALSE))</f>
        <v>10000</v>
      </c>
      <c r="G854" s="1" t="s">
        <v>113</v>
      </c>
      <c r="H854" s="1">
        <v>18</v>
      </c>
      <c r="I854" s="1">
        <f>IFERROR(DexModifier(Creatures[[#This Row],[Dex Score]]),NA())</f>
        <v>4</v>
      </c>
    </row>
    <row r="855" spans="1:9" x14ac:dyDescent="0.3">
      <c r="A855" s="3" t="s">
        <v>2438</v>
      </c>
      <c r="B855" s="1" t="s">
        <v>1184</v>
      </c>
      <c r="C855" s="1">
        <v>14</v>
      </c>
      <c r="D855" s="1" t="s">
        <v>1323</v>
      </c>
      <c r="E855" s="2">
        <v>5</v>
      </c>
      <c r="F855" s="1">
        <f>IF(Creatures[[#This Row],[CR]]="","",VLOOKUP(Creatures[[#This Row],[CR]],CREXP[#All],2,FALSE))</f>
        <v>1800</v>
      </c>
      <c r="G855" s="1" t="s">
        <v>111</v>
      </c>
      <c r="H855" s="1">
        <v>14</v>
      </c>
      <c r="I855" s="1">
        <f>IFERROR(DexModifier(Creatures[[#This Row],[Dex Score]]),NA())</f>
        <v>2</v>
      </c>
    </row>
    <row r="856" spans="1:9" x14ac:dyDescent="0.3">
      <c r="A856" s="3" t="s">
        <v>2439</v>
      </c>
      <c r="B856" s="1" t="s">
        <v>1187</v>
      </c>
      <c r="C856" s="1">
        <v>18</v>
      </c>
      <c r="D856" s="1" t="s">
        <v>1298</v>
      </c>
      <c r="E856" s="2">
        <v>7</v>
      </c>
      <c r="F856" s="1">
        <f>IF(Creatures[[#This Row],[CR]]="","",VLOOKUP(Creatures[[#This Row],[CR]],CREXP[#All],2,FALSE))</f>
        <v>2900</v>
      </c>
      <c r="G856" s="1" t="s">
        <v>113</v>
      </c>
      <c r="H856" s="1">
        <v>14</v>
      </c>
      <c r="I856" s="1">
        <f>IFERROR(DexModifier(Creatures[[#This Row],[Dex Score]]),NA())</f>
        <v>2</v>
      </c>
    </row>
    <row r="857" spans="1:9" x14ac:dyDescent="0.3">
      <c r="A857" s="3" t="s">
        <v>2440</v>
      </c>
      <c r="B857" s="1" t="s">
        <v>1184</v>
      </c>
      <c r="C857" s="1">
        <v>13</v>
      </c>
      <c r="D857" s="1" t="s">
        <v>1409</v>
      </c>
      <c r="E857" s="2">
        <v>3</v>
      </c>
      <c r="F857" s="1">
        <f>IF(Creatures[[#This Row],[CR]]="","",VLOOKUP(Creatures[[#This Row],[CR]],CREXP[#All],2,FALSE))</f>
        <v>700</v>
      </c>
      <c r="G857" s="1" t="s">
        <v>111</v>
      </c>
      <c r="H857" s="1">
        <v>16</v>
      </c>
      <c r="I857" s="1">
        <f>IFERROR(DexModifier(Creatures[[#This Row],[Dex Score]]),NA())</f>
        <v>3</v>
      </c>
    </row>
    <row r="858" spans="1:9" x14ac:dyDescent="0.3">
      <c r="A858" s="3" t="s">
        <v>2441</v>
      </c>
      <c r="B858" s="1" t="s">
        <v>431</v>
      </c>
      <c r="C858" s="1">
        <v>13</v>
      </c>
      <c r="D858" s="1" t="s">
        <v>1352</v>
      </c>
      <c r="E858" s="2">
        <v>0</v>
      </c>
      <c r="F858" s="1">
        <f>IF(Creatures[[#This Row],[CR]]="","",VLOOKUP(Creatures[[#This Row],[CR]],CREXP[#All],2,FALSE))</f>
        <v>10</v>
      </c>
      <c r="G858" s="1" t="s">
        <v>111</v>
      </c>
      <c r="H858" s="1">
        <v>16</v>
      </c>
      <c r="I858" s="1">
        <f>IFERROR(DexModifier(Creatures[[#This Row],[Dex Score]]),NA())</f>
        <v>3</v>
      </c>
    </row>
    <row r="859" spans="1:9" ht="28.8" x14ac:dyDescent="0.3">
      <c r="A859" s="3" t="s">
        <v>2442</v>
      </c>
      <c r="B859" s="1" t="s">
        <v>2443</v>
      </c>
      <c r="C859" s="1">
        <v>11</v>
      </c>
      <c r="D859" s="1" t="s">
        <v>1982</v>
      </c>
      <c r="E859" s="2">
        <v>5</v>
      </c>
      <c r="F859" s="1">
        <f>IF(Creatures[[#This Row],[CR]]="","",VLOOKUP(Creatures[[#This Row],[CR]],CREXP[#All],2,FALSE))</f>
        <v>1800</v>
      </c>
      <c r="G859" s="1" t="s">
        <v>111</v>
      </c>
      <c r="H859" s="1">
        <v>10</v>
      </c>
      <c r="I859" s="1">
        <f>IFERROR(DexModifier(Creatures[[#This Row],[Dex Score]]),NA())</f>
        <v>0</v>
      </c>
    </row>
    <row r="860" spans="1:9" ht="28.8" x14ac:dyDescent="0.3">
      <c r="A860" s="3" t="s">
        <v>2444</v>
      </c>
      <c r="B860" s="1" t="s">
        <v>2443</v>
      </c>
      <c r="C860" s="1">
        <v>11</v>
      </c>
      <c r="D860" s="1" t="s">
        <v>1283</v>
      </c>
      <c r="E860" s="2">
        <v>4</v>
      </c>
      <c r="F860" s="1">
        <f>IF(Creatures[[#This Row],[CR]]="","",VLOOKUP(Creatures[[#This Row],[CR]],CREXP[#All],2,FALSE))</f>
        <v>1100</v>
      </c>
      <c r="G860" s="1" t="s">
        <v>111</v>
      </c>
      <c r="H860" s="1">
        <v>10</v>
      </c>
      <c r="I860" s="1">
        <f>IFERROR(DexModifier(Creatures[[#This Row],[Dex Score]]),NA())</f>
        <v>0</v>
      </c>
    </row>
    <row r="861" spans="1:9" ht="28.8" x14ac:dyDescent="0.3">
      <c r="A861" s="3" t="s">
        <v>2445</v>
      </c>
      <c r="B861" s="1" t="s">
        <v>2443</v>
      </c>
      <c r="C861" s="1">
        <v>12</v>
      </c>
      <c r="D861" s="1" t="s">
        <v>1377</v>
      </c>
      <c r="E861" s="2">
        <v>2</v>
      </c>
      <c r="F861" s="1">
        <f>IF(Creatures[[#This Row],[CR]]="","",VLOOKUP(Creatures[[#This Row],[CR]],CREXP[#All],2,FALSE))</f>
        <v>450</v>
      </c>
      <c r="G861" s="1" t="s">
        <v>111</v>
      </c>
      <c r="H861" s="1">
        <v>15</v>
      </c>
      <c r="I861" s="1">
        <f>IFERROR(DexModifier(Creatures[[#This Row],[Dex Score]]),NA())</f>
        <v>2</v>
      </c>
    </row>
    <row r="862" spans="1:9" ht="28.8" x14ac:dyDescent="0.3">
      <c r="A862" s="3" t="s">
        <v>2446</v>
      </c>
      <c r="B862" s="1" t="s">
        <v>2447</v>
      </c>
      <c r="C862" s="1">
        <v>12</v>
      </c>
      <c r="D862" s="1">
        <v>31</v>
      </c>
      <c r="E862" s="2">
        <v>2</v>
      </c>
      <c r="F862" s="1">
        <f>IF(Creatures[[#This Row],[CR]]="","",VLOOKUP(Creatures[[#This Row],[CR]],CREXP[#All],2,FALSE))</f>
        <v>450</v>
      </c>
      <c r="G862" s="1" t="s">
        <v>61</v>
      </c>
      <c r="H862" s="1">
        <v>15</v>
      </c>
      <c r="I862" s="1">
        <f>IFERROR(DexModifier(Creatures[[#This Row],[Dex Score]]),NA())</f>
        <v>2</v>
      </c>
    </row>
    <row r="863" spans="1:9" ht="28.8" x14ac:dyDescent="0.3">
      <c r="A863" s="3" t="s">
        <v>2448</v>
      </c>
      <c r="B863" s="1" t="s">
        <v>2443</v>
      </c>
      <c r="C863" s="1">
        <v>12</v>
      </c>
      <c r="D863" s="1" t="s">
        <v>1194</v>
      </c>
      <c r="E863" s="2">
        <v>4</v>
      </c>
      <c r="F863" s="1">
        <f>IF(Creatures[[#This Row],[CR]]="","",VLOOKUP(Creatures[[#This Row],[CR]],CREXP[#All],2,FALSE))</f>
        <v>1100</v>
      </c>
      <c r="G863" s="1" t="s">
        <v>111</v>
      </c>
      <c r="H863" s="1">
        <v>15</v>
      </c>
      <c r="I863" s="1">
        <f>IFERROR(DexModifier(Creatures[[#This Row],[Dex Score]]),NA())</f>
        <v>2</v>
      </c>
    </row>
    <row r="864" spans="1:9" ht="28.8" x14ac:dyDescent="0.3">
      <c r="A864" s="3" t="s">
        <v>2449</v>
      </c>
      <c r="B864" s="1" t="s">
        <v>2443</v>
      </c>
      <c r="C864" s="1">
        <v>12</v>
      </c>
      <c r="D864" s="1" t="s">
        <v>1373</v>
      </c>
      <c r="E864" s="2">
        <v>3</v>
      </c>
      <c r="F864" s="1">
        <f>IF(Creatures[[#This Row],[CR]]="","",VLOOKUP(Creatures[[#This Row],[CR]],CREXP[#All],2,FALSE))</f>
        <v>700</v>
      </c>
      <c r="G864" s="1" t="s">
        <v>111</v>
      </c>
      <c r="H864" s="1">
        <v>13</v>
      </c>
      <c r="I864" s="1">
        <f>IFERROR(DexModifier(Creatures[[#This Row],[Dex Score]]),NA())</f>
        <v>1</v>
      </c>
    </row>
    <row r="865" spans="1:9" x14ac:dyDescent="0.3">
      <c r="A865" s="3" t="s">
        <v>2450</v>
      </c>
      <c r="B865" s="1" t="s">
        <v>1211</v>
      </c>
      <c r="C865" s="1">
        <v>15</v>
      </c>
      <c r="D865" s="1" t="s">
        <v>2451</v>
      </c>
      <c r="E865" s="2">
        <v>6</v>
      </c>
      <c r="F865" s="1">
        <f>IF(Creatures[[#This Row],[CR]]="","",VLOOKUP(Creatures[[#This Row],[CR]],CREXP[#All],2,FALSE))</f>
        <v>2300</v>
      </c>
      <c r="G865" s="1" t="s">
        <v>113</v>
      </c>
      <c r="H865" s="1">
        <v>11</v>
      </c>
      <c r="I865" s="1">
        <f>IFERROR(DexModifier(Creatures[[#This Row],[Dex Score]]),NA())</f>
        <v>0</v>
      </c>
    </row>
    <row r="866" spans="1:9" x14ac:dyDescent="0.3">
      <c r="A866" s="3" t="s">
        <v>2452</v>
      </c>
      <c r="B866" s="1" t="s">
        <v>1207</v>
      </c>
      <c r="C866" s="1">
        <v>16</v>
      </c>
      <c r="D866" s="1" t="s">
        <v>1423</v>
      </c>
      <c r="E866" s="2">
        <v>2</v>
      </c>
      <c r="F866" s="1">
        <f>IF(Creatures[[#This Row],[CR]]="","",VLOOKUP(Creatures[[#This Row],[CR]],CREXP[#All],2,FALSE))</f>
        <v>450</v>
      </c>
      <c r="G866" s="1" t="s">
        <v>111</v>
      </c>
      <c r="H866" s="1">
        <v>10</v>
      </c>
      <c r="I866" s="1">
        <f>IFERROR(DexModifier(Creatures[[#This Row],[Dex Score]]),NA())</f>
        <v>0</v>
      </c>
    </row>
    <row r="867" spans="1:9" x14ac:dyDescent="0.3">
      <c r="A867" s="3" t="s">
        <v>2453</v>
      </c>
      <c r="B867" s="1" t="s">
        <v>2454</v>
      </c>
      <c r="C867" s="1">
        <v>5</v>
      </c>
      <c r="D867" s="1">
        <v>217</v>
      </c>
      <c r="E867" s="2">
        <v>10</v>
      </c>
      <c r="F867" s="1">
        <f>IF(Creatures[[#This Row],[CR]]="","",VLOOKUP(Creatures[[#This Row],[CR]],CREXP[#All],2,FALSE))</f>
        <v>5900</v>
      </c>
      <c r="G867" s="1" t="s">
        <v>128</v>
      </c>
      <c r="H867" s="1">
        <v>1</v>
      </c>
      <c r="I867" s="1">
        <f>IFERROR(DexModifier(Creatures[[#This Row],[Dex Score]]),NA())</f>
        <v>-5</v>
      </c>
    </row>
    <row r="868" spans="1:9" x14ac:dyDescent="0.3">
      <c r="A868" s="3" t="s">
        <v>2455</v>
      </c>
      <c r="B868" s="1" t="s">
        <v>1411</v>
      </c>
      <c r="C868" s="1">
        <v>16</v>
      </c>
      <c r="D868" s="1" t="s">
        <v>1798</v>
      </c>
      <c r="E868" s="4">
        <v>4</v>
      </c>
      <c r="F868" s="1">
        <f>IF(Creatures[[#This Row],[CR]]="","",VLOOKUP(Creatures[[#This Row],[CR]],CREXP[#All],2,FALSE))</f>
        <v>1100</v>
      </c>
      <c r="G868" s="1" t="s">
        <v>1148</v>
      </c>
      <c r="H868" s="1">
        <v>15</v>
      </c>
      <c r="I868" s="1">
        <v>2</v>
      </c>
    </row>
    <row r="869" spans="1:9" x14ac:dyDescent="0.3">
      <c r="A869" s="3" t="s">
        <v>2456</v>
      </c>
      <c r="B869" s="1" t="s">
        <v>2457</v>
      </c>
      <c r="C869" s="1">
        <v>20</v>
      </c>
      <c r="D869" s="1" t="s">
        <v>2229</v>
      </c>
      <c r="E869" s="4">
        <v>4</v>
      </c>
      <c r="F869" s="1">
        <f>IF(Creatures[[#This Row],[CR]]="","",VLOOKUP(Creatures[[#This Row],[CR]],CREXP[#All],2,FALSE))</f>
        <v>1100</v>
      </c>
      <c r="G869" s="1" t="s">
        <v>1148</v>
      </c>
      <c r="H869" s="1">
        <v>8</v>
      </c>
      <c r="I869" s="1">
        <v>-1</v>
      </c>
    </row>
    <row r="870" spans="1:9" x14ac:dyDescent="0.3">
      <c r="A870" s="3" t="s">
        <v>2458</v>
      </c>
      <c r="B870" s="1" t="s">
        <v>1411</v>
      </c>
      <c r="C870" s="1">
        <v>14</v>
      </c>
      <c r="D870" s="1" t="s">
        <v>2131</v>
      </c>
      <c r="E870" s="2">
        <v>1</v>
      </c>
      <c r="F870" s="1">
        <f>IF(Creatures[[#This Row],[CR]]="","",VLOOKUP(Creatures[[#This Row],[CR]],CREXP[#All],2,FALSE))</f>
        <v>200</v>
      </c>
      <c r="G870" s="1" t="s">
        <v>1148</v>
      </c>
      <c r="H870" s="1">
        <v>12</v>
      </c>
      <c r="I870" s="1">
        <f>IFERROR(DexModifier(Creatures[[#This Row],[Dex Score]]),NA())</f>
        <v>1</v>
      </c>
    </row>
    <row r="871" spans="1:9" x14ac:dyDescent="0.3">
      <c r="A871" s="3" t="s">
        <v>2459</v>
      </c>
      <c r="B871" s="1" t="s">
        <v>1411</v>
      </c>
      <c r="C871" s="1">
        <v>14</v>
      </c>
      <c r="D871" s="1" t="s">
        <v>1356</v>
      </c>
      <c r="E871" s="4">
        <v>3</v>
      </c>
      <c r="F871" s="1">
        <f>IF(Creatures[[#This Row],[CR]]="","",VLOOKUP(Creatures[[#This Row],[CR]],CREXP[#All],2,FALSE))</f>
        <v>700</v>
      </c>
      <c r="G871" s="1" t="s">
        <v>1148</v>
      </c>
      <c r="H871" s="1">
        <v>15</v>
      </c>
      <c r="I871" s="1">
        <v>2</v>
      </c>
    </row>
    <row r="872" spans="1:9" x14ac:dyDescent="0.3">
      <c r="A872" s="3" t="s">
        <v>2460</v>
      </c>
      <c r="B872" s="1" t="s">
        <v>1411</v>
      </c>
      <c r="C872" s="1">
        <v>14</v>
      </c>
      <c r="D872" s="1" t="s">
        <v>1334</v>
      </c>
      <c r="E872" s="4">
        <v>3</v>
      </c>
      <c r="F872" s="1">
        <f>IF(Creatures[[#This Row],[CR]]="","",VLOOKUP(Creatures[[#This Row],[CR]],CREXP[#All],2,FALSE))</f>
        <v>700</v>
      </c>
      <c r="G872" s="1" t="s">
        <v>1148</v>
      </c>
      <c r="H872" s="1">
        <v>8</v>
      </c>
      <c r="I872" s="1">
        <v>-1</v>
      </c>
    </row>
    <row r="873" spans="1:9" x14ac:dyDescent="0.3">
      <c r="A873" s="3" t="s">
        <v>2461</v>
      </c>
      <c r="B873" s="1" t="s">
        <v>1193</v>
      </c>
      <c r="C873" s="1">
        <v>14</v>
      </c>
      <c r="D873" s="1" t="s">
        <v>2026</v>
      </c>
      <c r="E873" s="2">
        <v>3</v>
      </c>
      <c r="F873" s="1">
        <f>IF(Creatures[[#This Row],[CR]]="","",VLOOKUP(Creatures[[#This Row],[CR]],CREXP[#All],2,FALSE))</f>
        <v>700</v>
      </c>
      <c r="G873" s="1" t="s">
        <v>111</v>
      </c>
      <c r="H873" s="1">
        <v>14</v>
      </c>
      <c r="I873" s="1">
        <f>IFERROR(DexModifier(Creatures[[#This Row],[Dex Score]]),NA())</f>
        <v>2</v>
      </c>
    </row>
    <row r="874" spans="1:9" x14ac:dyDescent="0.3">
      <c r="A874" s="3" t="s">
        <v>2462</v>
      </c>
      <c r="B874" s="1" t="s">
        <v>1510</v>
      </c>
      <c r="C874" s="1">
        <v>19</v>
      </c>
      <c r="D874" s="1" t="s">
        <v>2463</v>
      </c>
      <c r="E874" s="2">
        <v>2</v>
      </c>
      <c r="F874" s="1">
        <f>IF(Creatures[[#This Row],[CR]]="","",VLOOKUP(Creatures[[#This Row],[CR]],CREXP[#All],2,FALSE))</f>
        <v>450</v>
      </c>
      <c r="G874" s="1" t="s">
        <v>111</v>
      </c>
      <c r="H874" s="1">
        <v>28</v>
      </c>
      <c r="I874" s="1">
        <f>IFERROR(DexModifier(Creatures[[#This Row],[Dex Score]]),NA())</f>
        <v>9</v>
      </c>
    </row>
    <row r="875" spans="1:9" x14ac:dyDescent="0.3">
      <c r="A875" s="3" t="s">
        <v>2464</v>
      </c>
      <c r="B875" s="1" t="s">
        <v>1827</v>
      </c>
      <c r="C875" s="1">
        <v>13</v>
      </c>
      <c r="D875" s="1" t="s">
        <v>2465</v>
      </c>
      <c r="E875" s="4" t="s">
        <v>25</v>
      </c>
      <c r="F875" s="1">
        <f>IF(Creatures[[#This Row],[CR]]="","",VLOOKUP(Creatures[[#This Row],[CR]],CREXP[#All],2,FALSE))</f>
        <v>50</v>
      </c>
      <c r="G875" s="1" t="s">
        <v>111</v>
      </c>
      <c r="H875" s="1">
        <v>16</v>
      </c>
      <c r="I875" s="1">
        <f>IFERROR(DexModifier(Creatures[[#This Row],[Dex Score]]),NA())</f>
        <v>3</v>
      </c>
    </row>
    <row r="876" spans="1:9" x14ac:dyDescent="0.3">
      <c r="A876" s="3" t="s">
        <v>2466</v>
      </c>
      <c r="B876" s="1" t="s">
        <v>1426</v>
      </c>
      <c r="C876" s="1">
        <v>12</v>
      </c>
      <c r="D876" s="1" t="s">
        <v>2023</v>
      </c>
      <c r="E876" s="4" t="s">
        <v>26</v>
      </c>
      <c r="F876" s="1">
        <f>IF(Creatures[[#This Row],[CR]]="","",VLOOKUP(Creatures[[#This Row],[CR]],CREXP[#All],2,FALSE))</f>
        <v>100</v>
      </c>
      <c r="G876" s="1" t="s">
        <v>99</v>
      </c>
      <c r="H876" s="1">
        <v>15</v>
      </c>
      <c r="I876" s="1">
        <f>IFERROR(DexModifier(Creatures[[#This Row],[Dex Score]]),NA())</f>
        <v>2</v>
      </c>
    </row>
    <row r="877" spans="1:9" x14ac:dyDescent="0.3">
      <c r="A877" s="3" t="s">
        <v>2467</v>
      </c>
      <c r="B877" s="1" t="s">
        <v>1297</v>
      </c>
      <c r="C877" s="1">
        <v>19</v>
      </c>
      <c r="D877" s="1" t="s">
        <v>1298</v>
      </c>
      <c r="E877" s="2">
        <v>10</v>
      </c>
      <c r="F877" s="1">
        <f>IF(Creatures[[#This Row],[CR]]="","",VLOOKUP(Creatures[[#This Row],[CR]],CREXP[#All],2,FALSE))</f>
        <v>5900</v>
      </c>
      <c r="G877" s="1" t="s">
        <v>113</v>
      </c>
      <c r="H877" s="1">
        <v>10</v>
      </c>
      <c r="I877" s="1">
        <f>IFERROR(DexModifier(Creatures[[#This Row],[Dex Score]]),NA())</f>
        <v>0</v>
      </c>
    </row>
    <row r="878" spans="1:9" x14ac:dyDescent="0.3">
      <c r="A878" s="3" t="s">
        <v>2468</v>
      </c>
      <c r="B878" s="1" t="s">
        <v>1247</v>
      </c>
      <c r="C878" s="1">
        <v>13</v>
      </c>
      <c r="D878" s="1" t="s">
        <v>1261</v>
      </c>
      <c r="E878" s="2">
        <v>3</v>
      </c>
      <c r="F878" s="1">
        <f>IF(Creatures[[#This Row],[CR]]="","",VLOOKUP(Creatures[[#This Row],[CR]],CREXP[#All],2,FALSE))</f>
        <v>700</v>
      </c>
      <c r="G878" s="1" t="s">
        <v>111</v>
      </c>
      <c r="H878" s="1">
        <v>13</v>
      </c>
      <c r="I878" s="1">
        <f>IFERROR(DexModifier(Creatures[[#This Row],[Dex Score]]),NA())</f>
        <v>1</v>
      </c>
    </row>
    <row r="879" spans="1:9" x14ac:dyDescent="0.3">
      <c r="A879" s="3" t="s">
        <v>2469</v>
      </c>
      <c r="B879" s="1" t="s">
        <v>1263</v>
      </c>
      <c r="C879" s="1">
        <v>13</v>
      </c>
      <c r="D879" s="1" t="s">
        <v>1215</v>
      </c>
      <c r="E879" s="4" t="s">
        <v>25</v>
      </c>
      <c r="F879" s="1">
        <f>IF(Creatures[[#This Row],[CR]]="","",VLOOKUP(Creatures[[#This Row],[CR]],CREXP[#All],2,FALSE))</f>
        <v>50</v>
      </c>
      <c r="G879" s="1" t="s">
        <v>111</v>
      </c>
      <c r="H879" s="1">
        <v>15</v>
      </c>
      <c r="I879" s="1">
        <f>IFERROR(DexModifier(Creatures[[#This Row],[Dex Score]]),NA())</f>
        <v>2</v>
      </c>
    </row>
    <row r="880" spans="1:9" x14ac:dyDescent="0.3">
      <c r="A880" s="3" t="s">
        <v>2470</v>
      </c>
      <c r="B880" s="1" t="s">
        <v>1941</v>
      </c>
      <c r="C880" s="1">
        <v>18</v>
      </c>
      <c r="D880" s="1" t="s">
        <v>1172</v>
      </c>
      <c r="E880" s="2">
        <v>5</v>
      </c>
      <c r="F880" s="1">
        <f>IF(Creatures[[#This Row],[CR]]="","",VLOOKUP(Creatures[[#This Row],[CR]],CREXP[#All],2,FALSE))</f>
        <v>1800</v>
      </c>
      <c r="G880" s="1" t="s">
        <v>134</v>
      </c>
      <c r="H880" s="1">
        <v>12</v>
      </c>
      <c r="I880" s="1">
        <f>IFERROR(DexModifier(Creatures[[#This Row],[Dex Score]]),NA())</f>
        <v>1</v>
      </c>
    </row>
    <row r="881" spans="1:9" x14ac:dyDescent="0.3">
      <c r="A881" s="3" t="s">
        <v>2471</v>
      </c>
      <c r="B881" s="1" t="s">
        <v>1247</v>
      </c>
      <c r="C881" s="1">
        <v>13</v>
      </c>
      <c r="D881" s="1" t="s">
        <v>1762</v>
      </c>
      <c r="E881" s="4" t="s">
        <v>26</v>
      </c>
      <c r="F881" s="1">
        <f>IF(Creatures[[#This Row],[CR]]="","",VLOOKUP(Creatures[[#This Row],[CR]],CREXP[#All],2,FALSE))</f>
        <v>100</v>
      </c>
      <c r="G881" s="1" t="s">
        <v>111</v>
      </c>
      <c r="H881" s="1">
        <v>13</v>
      </c>
      <c r="I881" s="1">
        <f>IFERROR(DexModifier(Creatures[[#This Row],[Dex Score]]),NA())</f>
        <v>1</v>
      </c>
    </row>
    <row r="882" spans="1:9" x14ac:dyDescent="0.3">
      <c r="A882" s="3" t="s">
        <v>2472</v>
      </c>
      <c r="B882" s="1" t="s">
        <v>1193</v>
      </c>
      <c r="C882" s="1">
        <v>13</v>
      </c>
      <c r="D882" s="1" t="s">
        <v>1367</v>
      </c>
      <c r="E882" s="2">
        <v>5</v>
      </c>
      <c r="F882" s="1">
        <f>IF(Creatures[[#This Row],[CR]]="","",VLOOKUP(Creatures[[#This Row],[CR]],CREXP[#All],2,FALSE))</f>
        <v>1800</v>
      </c>
      <c r="G882" s="1" t="s">
        <v>111</v>
      </c>
      <c r="H882" s="1">
        <v>16</v>
      </c>
      <c r="I882" s="1">
        <f>IFERROR(DexModifier(Creatures[[#This Row],[Dex Score]]),NA())</f>
        <v>3</v>
      </c>
    </row>
    <row r="883" spans="1:9" x14ac:dyDescent="0.3">
      <c r="A883" s="3" t="s">
        <v>2473</v>
      </c>
      <c r="B883" s="1" t="s">
        <v>1137</v>
      </c>
      <c r="C883" s="1">
        <v>18</v>
      </c>
      <c r="D883" s="1" t="s">
        <v>1485</v>
      </c>
      <c r="E883" s="2">
        <v>14</v>
      </c>
      <c r="F883" s="1">
        <f>IF(Creatures[[#This Row],[CR]]="","",VLOOKUP(Creatures[[#This Row],[CR]],CREXP[#All],2,FALSE))</f>
        <v>11500</v>
      </c>
      <c r="G883" s="1" t="s">
        <v>99</v>
      </c>
      <c r="H883" s="1">
        <v>10</v>
      </c>
      <c r="I883" s="1">
        <f>IFERROR(DexModifier(Creatures[[#This Row],[Dex Score]]),NA())</f>
        <v>0</v>
      </c>
    </row>
    <row r="884" spans="1:9" x14ac:dyDescent="0.3">
      <c r="A884" s="3" t="s">
        <v>2474</v>
      </c>
      <c r="B884" s="1" t="s">
        <v>2118</v>
      </c>
      <c r="C884" s="1">
        <v>13</v>
      </c>
      <c r="D884" s="1" t="s">
        <v>2044</v>
      </c>
      <c r="E884" s="2">
        <v>6</v>
      </c>
      <c r="F884" s="1">
        <f>IF(Creatures[[#This Row],[CR]]="","",VLOOKUP(Creatures[[#This Row],[CR]],CREXP[#All],2,FALSE))</f>
        <v>2300</v>
      </c>
      <c r="G884" s="1" t="s">
        <v>111</v>
      </c>
      <c r="H884" s="1">
        <v>1</v>
      </c>
      <c r="I884" s="1">
        <f>IFERROR(DexModifier(Creatures[[#This Row],[Dex Score]]),NA())</f>
        <v>-5</v>
      </c>
    </row>
    <row r="885" spans="1:9" x14ac:dyDescent="0.3">
      <c r="A885" s="3" t="s">
        <v>2475</v>
      </c>
      <c r="B885" s="1" t="s">
        <v>1187</v>
      </c>
      <c r="C885" s="1">
        <v>19</v>
      </c>
      <c r="D885" s="1" t="s">
        <v>2476</v>
      </c>
      <c r="E885" s="2">
        <v>5</v>
      </c>
      <c r="F885" s="1">
        <f>IF(Creatures[[#This Row],[CR]]="","",VLOOKUP(Creatures[[#This Row],[CR]],CREXP[#All],2,FALSE))</f>
        <v>1800</v>
      </c>
      <c r="G885" s="1" t="s">
        <v>111</v>
      </c>
      <c r="H885" s="1">
        <v>10</v>
      </c>
      <c r="I885" s="1">
        <f>IFERROR(DexModifier(Creatures[[#This Row],[Dex Score]]),NA())</f>
        <v>0</v>
      </c>
    </row>
    <row r="886" spans="1:9" x14ac:dyDescent="0.3">
      <c r="A886" s="3" t="s">
        <v>2477</v>
      </c>
      <c r="B886" s="1" t="s">
        <v>1827</v>
      </c>
      <c r="C886" s="1">
        <v>13</v>
      </c>
      <c r="D886" s="1" t="s">
        <v>1391</v>
      </c>
      <c r="E886" s="2" t="s">
        <v>24</v>
      </c>
      <c r="F886" s="1">
        <f>IF(Creatures[[#This Row],[CR]]="","",VLOOKUP(Creatures[[#This Row],[CR]],CREXP[#All],2,FALSE))</f>
        <v>25</v>
      </c>
      <c r="G886" s="1" t="s">
        <v>134</v>
      </c>
      <c r="H886" s="1">
        <v>14</v>
      </c>
      <c r="I886" s="1">
        <f>IFERROR(DexModifier(Creatures[[#This Row],[Dex Score]]),NA())</f>
        <v>2</v>
      </c>
    </row>
    <row r="887" spans="1:9" x14ac:dyDescent="0.3">
      <c r="A887" s="3" t="s">
        <v>2478</v>
      </c>
      <c r="B887" s="1" t="s">
        <v>1827</v>
      </c>
      <c r="C887" s="1">
        <v>12</v>
      </c>
      <c r="D887" s="1" t="s">
        <v>1525</v>
      </c>
      <c r="E887" s="2">
        <v>1</v>
      </c>
      <c r="F887" s="1">
        <f>IF(Creatures[[#This Row],[CR]]="","",VLOOKUP(Creatures[[#This Row],[CR]],CREXP[#All],2,FALSE))</f>
        <v>200</v>
      </c>
      <c r="G887" s="1" t="s">
        <v>134</v>
      </c>
      <c r="H887" s="1">
        <v>14</v>
      </c>
      <c r="I887" s="1">
        <f>IFERROR(DexModifier(Creatures[[#This Row],[Dex Score]]),NA())</f>
        <v>2</v>
      </c>
    </row>
    <row r="888" spans="1:9" x14ac:dyDescent="0.3">
      <c r="A888" s="3" t="s">
        <v>2479</v>
      </c>
      <c r="B888" s="1" t="s">
        <v>2480</v>
      </c>
      <c r="C888" s="1">
        <v>17</v>
      </c>
      <c r="D888" s="1" t="s">
        <v>2481</v>
      </c>
      <c r="E888" s="2">
        <v>11</v>
      </c>
      <c r="F888" s="1">
        <f>IF(Creatures[[#This Row],[CR]]="","",VLOOKUP(Creatures[[#This Row],[CR]],CREXP[#All],2,FALSE))</f>
        <v>7200</v>
      </c>
      <c r="G888" s="1" t="s">
        <v>113</v>
      </c>
      <c r="H888" s="1">
        <v>14</v>
      </c>
      <c r="I888" s="1">
        <f>IFERROR(DexModifier(Creatures[[#This Row],[Dex Score]]),NA())</f>
        <v>2</v>
      </c>
    </row>
    <row r="889" spans="1:9" x14ac:dyDescent="0.3">
      <c r="A889" s="3" t="s">
        <v>2482</v>
      </c>
      <c r="B889" s="1" t="s">
        <v>1247</v>
      </c>
      <c r="C889" s="1">
        <v>12</v>
      </c>
      <c r="D889" s="1">
        <v>52</v>
      </c>
      <c r="E889" s="2">
        <v>4</v>
      </c>
      <c r="F889" s="1">
        <f>IF(Creatures[[#This Row],[CR]]="","",VLOOKUP(Creatures[[#This Row],[CR]],CREXP[#All],2,FALSE))</f>
        <v>1100</v>
      </c>
      <c r="G889" s="1" t="s">
        <v>125</v>
      </c>
      <c r="H889" s="1">
        <v>11</v>
      </c>
      <c r="I889" s="1">
        <f>IFERROR(DexModifier(Creatures[[#This Row],[Dex Score]]),NA())</f>
        <v>0</v>
      </c>
    </row>
    <row r="890" spans="1:9" x14ac:dyDescent="0.3">
      <c r="A890" s="3" t="s">
        <v>2483</v>
      </c>
      <c r="B890" s="1" t="s">
        <v>1247</v>
      </c>
      <c r="C890" s="1">
        <v>11</v>
      </c>
      <c r="D890" s="1">
        <v>60</v>
      </c>
      <c r="E890" s="2">
        <v>3</v>
      </c>
      <c r="F890" s="1">
        <f>IF(Creatures[[#This Row],[CR]]="","",VLOOKUP(Creatures[[#This Row],[CR]],CREXP[#All],2,FALSE))</f>
        <v>700</v>
      </c>
      <c r="G890" s="1" t="s">
        <v>125</v>
      </c>
      <c r="H890" s="1">
        <v>11</v>
      </c>
      <c r="I890" s="1">
        <f>IFERROR(DexModifier(Creatures[[#This Row],[Dex Score]]),NA())</f>
        <v>0</v>
      </c>
    </row>
    <row r="891" spans="1:9" x14ac:dyDescent="0.3">
      <c r="A891" s="3" t="s">
        <v>2484</v>
      </c>
      <c r="B891" s="1" t="s">
        <v>1721</v>
      </c>
      <c r="C891" s="1">
        <v>22</v>
      </c>
      <c r="D891" s="1">
        <v>283</v>
      </c>
      <c r="E891" s="2">
        <v>18</v>
      </c>
      <c r="F891" s="1">
        <f>IF(Creatures[[#This Row],[CR]]="","",VLOOKUP(Creatures[[#This Row],[CR]],CREXP[#All],2,FALSE))</f>
        <v>20000</v>
      </c>
      <c r="G891" s="1" t="s">
        <v>121</v>
      </c>
      <c r="H891" s="1">
        <v>24</v>
      </c>
      <c r="I891" s="1">
        <f>IFERROR(DexModifier(Creatures[[#This Row],[Dex Score]]),NA())</f>
        <v>7</v>
      </c>
    </row>
    <row r="892" spans="1:9" x14ac:dyDescent="0.3">
      <c r="A892" s="3" t="s">
        <v>2485</v>
      </c>
      <c r="B892" s="1" t="s">
        <v>1338</v>
      </c>
      <c r="C892" s="1">
        <v>20</v>
      </c>
      <c r="D892" s="1" t="s">
        <v>2486</v>
      </c>
      <c r="E892" s="2">
        <v>24</v>
      </c>
      <c r="F892" s="1">
        <f>IF(Creatures[[#This Row],[CR]]="","",VLOOKUP(Creatures[[#This Row],[CR]],CREXP[#All],2,FALSE))</f>
        <v>62000</v>
      </c>
      <c r="G892" s="1" t="s">
        <v>113</v>
      </c>
      <c r="H892" s="1">
        <v>16</v>
      </c>
      <c r="I892" s="1">
        <f>IFERROR(DexModifier(Creatures[[#This Row],[Dex Score]]),NA())</f>
        <v>3</v>
      </c>
    </row>
    <row r="893" spans="1:9" x14ac:dyDescent="0.3">
      <c r="A893" s="3" t="s">
        <v>2487</v>
      </c>
      <c r="B893" s="1" t="s">
        <v>1941</v>
      </c>
      <c r="C893" s="1">
        <v>6</v>
      </c>
      <c r="D893" s="1">
        <v>60</v>
      </c>
      <c r="E893" s="2">
        <v>2</v>
      </c>
      <c r="F893" s="1">
        <f>IF(Creatures[[#This Row],[CR]]="","",VLOOKUP(Creatures[[#This Row],[CR]],CREXP[#All],2,FALSE))</f>
        <v>450</v>
      </c>
      <c r="G893" s="1" t="s">
        <v>132</v>
      </c>
      <c r="H893" s="1">
        <v>3</v>
      </c>
      <c r="I893" s="1">
        <f>IFERROR(DexModifier(Creatures[[#This Row],[Dex Score]]),NA())</f>
        <v>-4</v>
      </c>
    </row>
    <row r="894" spans="1:9" x14ac:dyDescent="0.3">
      <c r="A894" s="3" t="s">
        <v>2488</v>
      </c>
      <c r="B894" s="1" t="s">
        <v>1193</v>
      </c>
      <c r="C894" s="1">
        <v>9</v>
      </c>
      <c r="D894" s="1">
        <v>33</v>
      </c>
      <c r="E894" s="2" t="s">
        <v>25</v>
      </c>
      <c r="F894" s="1">
        <f>IF(Creatures[[#This Row],[CR]]="","",VLOOKUP(Creatures[[#This Row],[CR]],CREXP[#All],2,FALSE))</f>
        <v>50</v>
      </c>
      <c r="G894" s="1" t="s">
        <v>132</v>
      </c>
      <c r="H894" s="1">
        <v>9</v>
      </c>
      <c r="I894" s="1">
        <f>IFERROR(DexModifier(Creatures[[#This Row],[Dex Score]]),NA())</f>
        <v>-1</v>
      </c>
    </row>
    <row r="895" spans="1:9" x14ac:dyDescent="0.3">
      <c r="A895" s="3" t="s">
        <v>2489</v>
      </c>
      <c r="B895" s="1" t="s">
        <v>1260</v>
      </c>
      <c r="C895" s="1">
        <v>14</v>
      </c>
      <c r="D895" s="1" t="s">
        <v>1204</v>
      </c>
      <c r="E895" s="2">
        <v>4</v>
      </c>
      <c r="F895" s="1">
        <f>IF(Creatures[[#This Row],[CR]]="","",VLOOKUP(Creatures[[#This Row],[CR]],CREXP[#All],2,FALSE))</f>
        <v>1100</v>
      </c>
      <c r="G895" s="1" t="s">
        <v>134</v>
      </c>
      <c r="H895" s="1">
        <v>17</v>
      </c>
      <c r="I895" s="1">
        <f>IFERROR(DexModifier(Creatures[[#This Row],[Dex Score]]),NA())</f>
        <v>3</v>
      </c>
    </row>
    <row r="896" spans="1:9" x14ac:dyDescent="0.3">
      <c r="A896" s="3" t="s">
        <v>2490</v>
      </c>
      <c r="B896" s="1" t="s">
        <v>1247</v>
      </c>
      <c r="C896" s="1">
        <v>12</v>
      </c>
      <c r="D896" s="1" t="s">
        <v>1204</v>
      </c>
      <c r="E896" s="2">
        <v>3</v>
      </c>
      <c r="F896" s="1">
        <f>IF(Creatures[[#This Row],[CR]]="","",VLOOKUP(Creatures[[#This Row],[CR]],CREXP[#All],2,FALSE))</f>
        <v>700</v>
      </c>
      <c r="G896" s="1" t="s">
        <v>111</v>
      </c>
      <c r="H896" s="1">
        <v>13</v>
      </c>
      <c r="I896" s="1">
        <f>IFERROR(DexModifier(Creatures[[#This Row],[Dex Score]]),NA())</f>
        <v>1</v>
      </c>
    </row>
    <row r="897" spans="1:9" x14ac:dyDescent="0.3">
      <c r="A897" s="3" t="s">
        <v>2491</v>
      </c>
      <c r="B897" s="1" t="s">
        <v>1266</v>
      </c>
      <c r="C897" s="1">
        <v>15</v>
      </c>
      <c r="D897" s="1" t="s">
        <v>1666</v>
      </c>
      <c r="E897" s="2">
        <v>10</v>
      </c>
      <c r="F897" s="1">
        <f>IF(Creatures[[#This Row],[CR]]="","",VLOOKUP(Creatures[[#This Row],[CR]],CREXP[#All],2,FALSE))</f>
        <v>5900</v>
      </c>
      <c r="G897" s="1" t="s">
        <v>111</v>
      </c>
      <c r="H897" s="1">
        <v>14</v>
      </c>
      <c r="I897" s="1">
        <f>IFERROR(DexModifier(Creatures[[#This Row],[Dex Score]]),NA())</f>
        <v>2</v>
      </c>
    </row>
    <row r="898" spans="1:9" x14ac:dyDescent="0.3">
      <c r="A898" s="3" t="s">
        <v>2492</v>
      </c>
      <c r="B898" s="1" t="s">
        <v>2118</v>
      </c>
      <c r="C898" s="1">
        <v>18</v>
      </c>
      <c r="D898" s="1" t="s">
        <v>2304</v>
      </c>
      <c r="E898" s="4">
        <v>9</v>
      </c>
      <c r="F898" s="1">
        <f>IF(Creatures[[#This Row],[CR]]="","",VLOOKUP(Creatures[[#This Row],[CR]],CREXP[#All],2,FALSE))</f>
        <v>5000</v>
      </c>
      <c r="G898" s="1" t="s">
        <v>1148</v>
      </c>
      <c r="H898" s="1">
        <v>16</v>
      </c>
      <c r="I898" s="1">
        <v>3</v>
      </c>
    </row>
    <row r="899" spans="1:9" x14ac:dyDescent="0.3">
      <c r="A899" s="3" t="s">
        <v>2493</v>
      </c>
      <c r="B899" s="1" t="s">
        <v>2118</v>
      </c>
      <c r="C899" s="1">
        <v>18</v>
      </c>
      <c r="D899" s="1" t="s">
        <v>1498</v>
      </c>
      <c r="E899" s="2">
        <v>7</v>
      </c>
      <c r="F899" s="1">
        <f>IF(Creatures[[#This Row],[CR]]="","",VLOOKUP(Creatures[[#This Row],[CR]],CREXP[#All],2,FALSE))</f>
        <v>2900</v>
      </c>
      <c r="G899" s="1" t="s">
        <v>111</v>
      </c>
      <c r="H899" s="1">
        <v>14</v>
      </c>
      <c r="I899" s="1">
        <f>IFERROR(DexModifier(Creatures[[#This Row],[Dex Score]]),NA())</f>
        <v>2</v>
      </c>
    </row>
    <row r="900" spans="1:9" x14ac:dyDescent="0.3">
      <c r="A900" s="3" t="s">
        <v>2493</v>
      </c>
      <c r="B900" s="1" t="s">
        <v>2118</v>
      </c>
      <c r="C900" s="1">
        <v>18</v>
      </c>
      <c r="D900" s="1" t="s">
        <v>1498</v>
      </c>
      <c r="E900" s="2">
        <v>7</v>
      </c>
      <c r="F900" s="1">
        <f>IF(Creatures[[#This Row],[CR]]="","",VLOOKUP(Creatures[[#This Row],[CR]],CREXP[#All],2,FALSE))</f>
        <v>2900</v>
      </c>
      <c r="G900" s="1" t="s">
        <v>111</v>
      </c>
      <c r="H900" s="1">
        <v>14</v>
      </c>
      <c r="I900" s="1">
        <f>IFERROR(DexModifier(Creatures[[#This Row],[Dex Score]]),NA())</f>
        <v>2</v>
      </c>
    </row>
    <row r="901" spans="1:9" x14ac:dyDescent="0.3">
      <c r="A901" s="3" t="s">
        <v>2494</v>
      </c>
      <c r="B901" s="1" t="s">
        <v>2118</v>
      </c>
      <c r="C901" s="1">
        <v>18</v>
      </c>
      <c r="D901" s="1" t="s">
        <v>2495</v>
      </c>
      <c r="E901" s="2">
        <v>9</v>
      </c>
      <c r="F901" s="1">
        <f>IF(Creatures[[#This Row],[CR]]="","",VLOOKUP(Creatures[[#This Row],[CR]],CREXP[#All],2,FALSE))</f>
        <v>5000</v>
      </c>
      <c r="G901" s="1" t="s">
        <v>111</v>
      </c>
      <c r="H901" s="1">
        <v>10</v>
      </c>
      <c r="I901" s="1">
        <f>IFERROR(DexModifier(Creatures[[#This Row],[Dex Score]]),NA())</f>
        <v>0</v>
      </c>
    </row>
    <row r="902" spans="1:9" x14ac:dyDescent="0.3">
      <c r="A902" s="3" t="s">
        <v>2496</v>
      </c>
      <c r="B902" s="1" t="s">
        <v>2118</v>
      </c>
      <c r="C902" s="1">
        <v>17</v>
      </c>
      <c r="D902" s="1" t="s">
        <v>2044</v>
      </c>
      <c r="E902" s="2">
        <v>6</v>
      </c>
      <c r="F902" s="1">
        <f>IF(Creatures[[#This Row],[CR]]="","",VLOOKUP(Creatures[[#This Row],[CR]],CREXP[#All],2,FALSE))</f>
        <v>2300</v>
      </c>
      <c r="G902" s="1" t="s">
        <v>111</v>
      </c>
      <c r="H902" s="1">
        <v>10</v>
      </c>
      <c r="I902" s="1">
        <f>IFERROR(DexModifier(Creatures[[#This Row],[Dex Score]]),NA())</f>
        <v>0</v>
      </c>
    </row>
    <row r="903" spans="1:9" x14ac:dyDescent="0.3">
      <c r="A903" s="3" t="s">
        <v>2497</v>
      </c>
      <c r="B903" s="1" t="s">
        <v>2118</v>
      </c>
      <c r="C903" s="1">
        <v>18</v>
      </c>
      <c r="D903" s="1" t="s">
        <v>1407</v>
      </c>
      <c r="E903" s="2">
        <v>8</v>
      </c>
      <c r="F903" s="1">
        <f>IF(Creatures[[#This Row],[CR]]="","",VLOOKUP(Creatures[[#This Row],[CR]],CREXP[#All],2,FALSE))</f>
        <v>3900</v>
      </c>
      <c r="G903" s="1" t="s">
        <v>111</v>
      </c>
      <c r="H903" s="1">
        <v>10</v>
      </c>
      <c r="I903" s="1">
        <f>IFERROR(DexModifier(Creatures[[#This Row],[Dex Score]]),NA())</f>
        <v>0</v>
      </c>
    </row>
    <row r="904" spans="1:9" x14ac:dyDescent="0.3">
      <c r="A904" s="3" t="s">
        <v>2498</v>
      </c>
      <c r="B904" s="1" t="s">
        <v>2118</v>
      </c>
      <c r="C904" s="1">
        <v>17</v>
      </c>
      <c r="D904" s="1" t="s">
        <v>2499</v>
      </c>
      <c r="E904" s="2">
        <v>7</v>
      </c>
      <c r="F904" s="1">
        <f>IF(Creatures[[#This Row],[CR]]="","",VLOOKUP(Creatures[[#This Row],[CR]],CREXP[#All],2,FALSE))</f>
        <v>2900</v>
      </c>
      <c r="G904" s="1" t="s">
        <v>111</v>
      </c>
      <c r="H904" s="1">
        <v>12</v>
      </c>
      <c r="I904" s="1">
        <f>IFERROR(DexModifier(Creatures[[#This Row],[Dex Score]]),NA())</f>
        <v>1</v>
      </c>
    </row>
    <row r="905" spans="1:9" x14ac:dyDescent="0.3">
      <c r="A905" s="3" t="s">
        <v>2500</v>
      </c>
      <c r="B905" s="1" t="s">
        <v>2118</v>
      </c>
      <c r="C905" s="1">
        <v>17</v>
      </c>
      <c r="D905" s="1" t="s">
        <v>2501</v>
      </c>
      <c r="E905" s="4">
        <v>8</v>
      </c>
      <c r="F905" s="1">
        <f>IF(Creatures[[#This Row],[CR]]="","",VLOOKUP(Creatures[[#This Row],[CR]],CREXP[#All],2,FALSE))</f>
        <v>3900</v>
      </c>
      <c r="G905" s="1" t="s">
        <v>1148</v>
      </c>
      <c r="H905" s="1">
        <v>16</v>
      </c>
      <c r="I905" s="1">
        <v>3</v>
      </c>
    </row>
    <row r="906" spans="1:9" x14ac:dyDescent="0.3">
      <c r="A906" s="3" t="s">
        <v>2502</v>
      </c>
      <c r="B906" s="1" t="s">
        <v>2118</v>
      </c>
      <c r="C906" s="1">
        <v>18</v>
      </c>
      <c r="D906" s="1" t="s">
        <v>1563</v>
      </c>
      <c r="E906" s="2">
        <v>10</v>
      </c>
      <c r="F906" s="1">
        <f>IF(Creatures[[#This Row],[CR]]="","",VLOOKUP(Creatures[[#This Row],[CR]],CREXP[#All],2,FALSE))</f>
        <v>5900</v>
      </c>
      <c r="G906" s="1" t="s">
        <v>111</v>
      </c>
      <c r="H906" s="1">
        <v>14</v>
      </c>
      <c r="I906" s="1">
        <f>IFERROR(DexModifier(Creatures[[#This Row],[Dex Score]]),NA())</f>
        <v>2</v>
      </c>
    </row>
    <row r="907" spans="1:9" x14ac:dyDescent="0.3">
      <c r="A907" s="3" t="s">
        <v>2503</v>
      </c>
      <c r="B907" s="1" t="s">
        <v>2118</v>
      </c>
      <c r="C907" s="1">
        <v>18</v>
      </c>
      <c r="D907" s="1" t="s">
        <v>1455</v>
      </c>
      <c r="E907" s="2">
        <v>8</v>
      </c>
      <c r="F907" s="1">
        <f>IF(Creatures[[#This Row],[CR]]="","",VLOOKUP(Creatures[[#This Row],[CR]],CREXP[#All],2,FALSE))</f>
        <v>3900</v>
      </c>
      <c r="G907" s="1" t="s">
        <v>111</v>
      </c>
      <c r="H907" s="1">
        <v>12</v>
      </c>
      <c r="I907" s="1">
        <f>IFERROR(DexModifier(Creatures[[#This Row],[Dex Score]]),NA())</f>
        <v>1</v>
      </c>
    </row>
    <row r="908" spans="1:9" x14ac:dyDescent="0.3">
      <c r="A908" s="3" t="s">
        <v>2504</v>
      </c>
      <c r="B908" s="1" t="s">
        <v>1471</v>
      </c>
      <c r="C908" s="1">
        <v>16</v>
      </c>
      <c r="D908" s="1" t="s">
        <v>1993</v>
      </c>
      <c r="E908" s="2" t="s">
        <v>24</v>
      </c>
      <c r="F908" s="1">
        <f>IF(Creatures[[#This Row],[CR]]="","",VLOOKUP(Creatures[[#This Row],[CR]],CREXP[#All],2,FALSE))</f>
        <v>25</v>
      </c>
      <c r="G908" s="1" t="s">
        <v>113</v>
      </c>
      <c r="H908" s="1">
        <v>16</v>
      </c>
      <c r="I908" s="1">
        <f>IFERROR(DexModifier(Creatures[[#This Row],[Dex Score]]),NA())</f>
        <v>3</v>
      </c>
    </row>
    <row r="909" spans="1:9" x14ac:dyDescent="0.3">
      <c r="A909" s="3" t="s">
        <v>2505</v>
      </c>
      <c r="B909" s="1" t="s">
        <v>2118</v>
      </c>
      <c r="C909" s="1">
        <v>18</v>
      </c>
      <c r="D909" s="1" t="s">
        <v>1563</v>
      </c>
      <c r="E909" s="2">
        <v>10</v>
      </c>
      <c r="F909" s="1">
        <f>IF(Creatures[[#This Row],[CR]]="","",VLOOKUP(Creatures[[#This Row],[CR]],CREXP[#All],2,FALSE))</f>
        <v>5900</v>
      </c>
      <c r="G909" s="1" t="s">
        <v>111</v>
      </c>
      <c r="H909" s="1">
        <v>10</v>
      </c>
      <c r="I909" s="1">
        <f>IFERROR(DexModifier(Creatures[[#This Row],[Dex Score]]),NA())</f>
        <v>0</v>
      </c>
    </row>
    <row r="910" spans="1:9" x14ac:dyDescent="0.3">
      <c r="A910" s="3" t="s">
        <v>2505</v>
      </c>
      <c r="B910" s="1" t="s">
        <v>2118</v>
      </c>
      <c r="C910" s="1">
        <v>18</v>
      </c>
      <c r="D910" s="1" t="s">
        <v>1563</v>
      </c>
      <c r="E910" s="2">
        <v>10</v>
      </c>
      <c r="F910" s="1">
        <f>IF(Creatures[[#This Row],[CR]]="","",VLOOKUP(Creatures[[#This Row],[CR]],CREXP[#All],2,FALSE))</f>
        <v>5900</v>
      </c>
      <c r="G910" s="1" t="s">
        <v>111</v>
      </c>
      <c r="H910" s="1">
        <v>10</v>
      </c>
      <c r="I910" s="1">
        <f>IFERROR(DexModifier(Creatures[[#This Row],[Dex Score]]),NA())</f>
        <v>0</v>
      </c>
    </row>
    <row r="911" spans="1:9" x14ac:dyDescent="0.3">
      <c r="A911" s="3" t="s">
        <v>2506</v>
      </c>
      <c r="B911" s="1" t="s">
        <v>2118</v>
      </c>
      <c r="C911" s="1">
        <v>18</v>
      </c>
      <c r="D911" s="1" t="s">
        <v>1563</v>
      </c>
      <c r="E911" s="2">
        <v>13</v>
      </c>
      <c r="F911" s="1">
        <f>IF(Creatures[[#This Row],[CR]]="","",VLOOKUP(Creatures[[#This Row],[CR]],CREXP[#All],2,FALSE))</f>
        <v>10000</v>
      </c>
      <c r="G911" s="1" t="s">
        <v>111</v>
      </c>
      <c r="H911" s="1">
        <v>10</v>
      </c>
      <c r="I911" s="1">
        <f>IFERROR(DexModifier(Creatures[[#This Row],[Dex Score]]),NA())</f>
        <v>0</v>
      </c>
    </row>
    <row r="912" spans="1:9" x14ac:dyDescent="0.3">
      <c r="A912" s="3" t="s">
        <v>2507</v>
      </c>
      <c r="B912" s="1" t="s">
        <v>1247</v>
      </c>
      <c r="C912" s="1">
        <v>14</v>
      </c>
      <c r="D912" s="1" t="s">
        <v>1670</v>
      </c>
      <c r="E912" s="2">
        <v>5</v>
      </c>
      <c r="F912" s="1">
        <f>IF(Creatures[[#This Row],[CR]]="","",VLOOKUP(Creatures[[#This Row],[CR]],CREXP[#All],2,FALSE))</f>
        <v>1800</v>
      </c>
      <c r="G912" s="1" t="s">
        <v>111</v>
      </c>
      <c r="H912" s="1">
        <v>13</v>
      </c>
      <c r="I912" s="1">
        <f>IFERROR(DexModifier(Creatures[[#This Row],[Dex Score]]),NA())</f>
        <v>1</v>
      </c>
    </row>
    <row r="913" spans="1:9" x14ac:dyDescent="0.3">
      <c r="A913" s="3" t="s">
        <v>2508</v>
      </c>
      <c r="B913" s="1" t="s">
        <v>2118</v>
      </c>
      <c r="C913" s="1">
        <v>18</v>
      </c>
      <c r="D913" s="1" t="s">
        <v>2509</v>
      </c>
      <c r="E913" s="4">
        <v>9</v>
      </c>
      <c r="F913" s="1">
        <f>IF(Creatures[[#This Row],[CR]]="","",VLOOKUP(Creatures[[#This Row],[CR]],CREXP[#All],2,FALSE))</f>
        <v>5000</v>
      </c>
      <c r="G913" s="1" t="s">
        <v>1148</v>
      </c>
      <c r="H913" s="1">
        <v>17</v>
      </c>
      <c r="I913" s="1">
        <v>3</v>
      </c>
    </row>
    <row r="914" spans="1:9" x14ac:dyDescent="0.3">
      <c r="A914" s="3" t="s">
        <v>2510</v>
      </c>
      <c r="B914" s="1" t="s">
        <v>2118</v>
      </c>
      <c r="C914" s="1">
        <v>19</v>
      </c>
      <c r="D914" s="1" t="s">
        <v>1414</v>
      </c>
      <c r="E914" s="4">
        <v>10</v>
      </c>
      <c r="F914" s="1">
        <f>IF(Creatures[[#This Row],[CR]]="","",VLOOKUP(Creatures[[#This Row],[CR]],CREXP[#All],2,FALSE))</f>
        <v>5900</v>
      </c>
      <c r="G914" s="1" t="s">
        <v>1148</v>
      </c>
      <c r="H914" s="1">
        <v>17</v>
      </c>
      <c r="I914" s="1">
        <v>3</v>
      </c>
    </row>
    <row r="915" spans="1:9" x14ac:dyDescent="0.3">
      <c r="A915" s="3" t="s">
        <v>2511</v>
      </c>
      <c r="B915" s="1" t="s">
        <v>2118</v>
      </c>
      <c r="C915" s="1">
        <v>18</v>
      </c>
      <c r="D915" s="1" t="s">
        <v>2512</v>
      </c>
      <c r="E915" s="2">
        <v>9</v>
      </c>
      <c r="F915" s="1">
        <f>IF(Creatures[[#This Row],[CR]]="","",VLOOKUP(Creatures[[#This Row],[CR]],CREXP[#All],2,FALSE))</f>
        <v>5000</v>
      </c>
      <c r="G915" s="1" t="s">
        <v>111</v>
      </c>
      <c r="H915" s="1">
        <v>10</v>
      </c>
      <c r="I915" s="1">
        <f>IFERROR(DexModifier(Creatures[[#This Row],[Dex Score]]),NA())</f>
        <v>0</v>
      </c>
    </row>
    <row r="916" spans="1:9" x14ac:dyDescent="0.3">
      <c r="A916" s="3" t="s">
        <v>2513</v>
      </c>
      <c r="B916" s="1" t="s">
        <v>2118</v>
      </c>
      <c r="C916" s="1">
        <v>17</v>
      </c>
      <c r="D916" s="1" t="s">
        <v>2514</v>
      </c>
      <c r="E916" s="4">
        <v>7</v>
      </c>
      <c r="F916" s="1">
        <f>IF(Creatures[[#This Row],[CR]]="","",VLOOKUP(Creatures[[#This Row],[CR]],CREXP[#All],2,FALSE))</f>
        <v>2900</v>
      </c>
      <c r="G916" s="1" t="s">
        <v>1148</v>
      </c>
      <c r="H916" s="1">
        <v>15</v>
      </c>
      <c r="I916" s="1">
        <v>2</v>
      </c>
    </row>
    <row r="917" spans="1:9" x14ac:dyDescent="0.3">
      <c r="A917" s="3" t="s">
        <v>2515</v>
      </c>
      <c r="B917" s="1" t="s">
        <v>2118</v>
      </c>
      <c r="C917" s="1">
        <v>14</v>
      </c>
      <c r="D917" s="1" t="s">
        <v>1481</v>
      </c>
      <c r="E917" s="2">
        <v>6</v>
      </c>
      <c r="F917" s="1">
        <f>IF(Creatures[[#This Row],[CR]]="","",VLOOKUP(Creatures[[#This Row],[CR]],CREXP[#All],2,FALSE))</f>
        <v>2300</v>
      </c>
      <c r="G917" s="1" t="s">
        <v>111</v>
      </c>
      <c r="H917" s="1">
        <v>10</v>
      </c>
      <c r="I917" s="1">
        <f>IFERROR(DexModifier(Creatures[[#This Row],[Dex Score]]),NA())</f>
        <v>0</v>
      </c>
    </row>
    <row r="918" spans="1:9" x14ac:dyDescent="0.3">
      <c r="A918" s="3" t="s">
        <v>2516</v>
      </c>
      <c r="B918" s="1" t="s">
        <v>1247</v>
      </c>
      <c r="C918" s="1">
        <v>15</v>
      </c>
      <c r="D918" s="1" t="s">
        <v>1498</v>
      </c>
      <c r="E918" s="2">
        <v>7</v>
      </c>
      <c r="F918" s="1">
        <f>IF(Creatures[[#This Row],[CR]]="","",VLOOKUP(Creatures[[#This Row],[CR]],CREXP[#All],2,FALSE))</f>
        <v>2900</v>
      </c>
      <c r="G918" s="1" t="s">
        <v>111</v>
      </c>
      <c r="H918" s="1">
        <v>16</v>
      </c>
      <c r="I918" s="1">
        <f>IFERROR(DexModifier(Creatures[[#This Row],[Dex Score]]),NA())</f>
        <v>3</v>
      </c>
    </row>
    <row r="919" spans="1:9" x14ac:dyDescent="0.3">
      <c r="A919" s="3" t="s">
        <v>2517</v>
      </c>
      <c r="B919" s="1" t="s">
        <v>1137</v>
      </c>
      <c r="C919" s="1">
        <v>16</v>
      </c>
      <c r="D919" s="1" t="s">
        <v>2518</v>
      </c>
      <c r="E919" s="2">
        <v>12</v>
      </c>
      <c r="F919" s="1">
        <f>IF(Creatures[[#This Row],[CR]]="","",VLOOKUP(Creatures[[#This Row],[CR]],CREXP[#All],2,FALSE))</f>
        <v>8400</v>
      </c>
      <c r="G919" s="1" t="s">
        <v>134</v>
      </c>
      <c r="H919" s="1">
        <v>13</v>
      </c>
      <c r="I919" s="1">
        <f>IFERROR(DexModifier(Creatures[[#This Row],[Dex Score]]),NA())</f>
        <v>1</v>
      </c>
    </row>
    <row r="920" spans="1:9" x14ac:dyDescent="0.3">
      <c r="A920" s="3" t="s">
        <v>2519</v>
      </c>
      <c r="B920" s="1" t="s">
        <v>1131</v>
      </c>
      <c r="C920" s="1">
        <v>14</v>
      </c>
      <c r="D920" s="1" t="s">
        <v>1387</v>
      </c>
      <c r="E920" s="2">
        <v>2</v>
      </c>
      <c r="F920" s="1">
        <f>IF(Creatures[[#This Row],[CR]]="","",VLOOKUP(Creatures[[#This Row],[CR]],CREXP[#All],2,FALSE))</f>
        <v>450</v>
      </c>
      <c r="G920" s="1" t="s">
        <v>134</v>
      </c>
      <c r="H920" s="1">
        <v>14</v>
      </c>
      <c r="I920" s="1">
        <f>IFERROR(DexModifier(Creatures[[#This Row],[Dex Score]]),NA())</f>
        <v>2</v>
      </c>
    </row>
    <row r="921" spans="1:9" x14ac:dyDescent="0.3">
      <c r="A921" s="3" t="s">
        <v>2520</v>
      </c>
      <c r="B921" s="1" t="s">
        <v>1168</v>
      </c>
      <c r="C921" s="1">
        <v>12</v>
      </c>
      <c r="D921" s="1" t="s">
        <v>1354</v>
      </c>
      <c r="E921" s="2">
        <v>3</v>
      </c>
      <c r="F921" s="1">
        <f>IF(Creatures[[#This Row],[CR]]="","",VLOOKUP(Creatures[[#This Row],[CR]],CREXP[#All],2,FALSE))</f>
        <v>700</v>
      </c>
      <c r="G921" s="1" t="s">
        <v>111</v>
      </c>
      <c r="H921" s="1">
        <v>14</v>
      </c>
      <c r="I921" s="1">
        <f>IFERROR(DexModifier(Creatures[[#This Row],[Dex Score]]),NA())</f>
        <v>2</v>
      </c>
    </row>
    <row r="922" spans="1:9" x14ac:dyDescent="0.3">
      <c r="A922" s="3" t="s">
        <v>2521</v>
      </c>
      <c r="B922" s="1" t="s">
        <v>1168</v>
      </c>
      <c r="C922" s="1">
        <v>14</v>
      </c>
      <c r="D922" s="1" t="s">
        <v>1604</v>
      </c>
      <c r="E922" s="2">
        <v>4</v>
      </c>
      <c r="F922" s="1">
        <f>IF(Creatures[[#This Row],[CR]]="","",VLOOKUP(Creatures[[#This Row],[CR]],CREXP[#All],2,FALSE))</f>
        <v>1100</v>
      </c>
      <c r="G922" s="1" t="s">
        <v>134</v>
      </c>
      <c r="H922" s="1">
        <v>14</v>
      </c>
      <c r="I922" s="1">
        <f>IFERROR(DexModifier(Creatures[[#This Row],[Dex Score]]),NA())</f>
        <v>2</v>
      </c>
    </row>
    <row r="923" spans="1:9" x14ac:dyDescent="0.3">
      <c r="A923" s="3" t="s">
        <v>2522</v>
      </c>
      <c r="B923" s="1" t="s">
        <v>1168</v>
      </c>
      <c r="C923" s="1">
        <v>14</v>
      </c>
      <c r="D923" s="1" t="s">
        <v>1604</v>
      </c>
      <c r="E923" s="2">
        <v>4</v>
      </c>
      <c r="F923" s="1">
        <f>IF(Creatures[[#This Row],[CR]]="","",VLOOKUP(Creatures[[#This Row],[CR]],CREXP[#All],2,FALSE))</f>
        <v>1100</v>
      </c>
      <c r="G923" s="1" t="s">
        <v>134</v>
      </c>
      <c r="H923" s="1">
        <v>14</v>
      </c>
      <c r="I923" s="1">
        <f>IFERROR(DexModifier(Creatures[[#This Row],[Dex Score]]),NA())</f>
        <v>2</v>
      </c>
    </row>
    <row r="924" spans="1:9" x14ac:dyDescent="0.3">
      <c r="A924" s="3" t="s">
        <v>2523</v>
      </c>
      <c r="B924" s="1" t="s">
        <v>1168</v>
      </c>
      <c r="C924" s="1">
        <v>14</v>
      </c>
      <c r="D924" s="1" t="s">
        <v>1834</v>
      </c>
      <c r="E924" s="2">
        <v>5</v>
      </c>
      <c r="F924" s="1">
        <f>IF(Creatures[[#This Row],[CR]]="","",VLOOKUP(Creatures[[#This Row],[CR]],CREXP[#All],2,FALSE))</f>
        <v>1800</v>
      </c>
      <c r="G924" s="1" t="s">
        <v>134</v>
      </c>
      <c r="H924" s="1">
        <v>14</v>
      </c>
      <c r="I924" s="1">
        <f>IFERROR(DexModifier(Creatures[[#This Row],[Dex Score]]),NA())</f>
        <v>2</v>
      </c>
    </row>
    <row r="925" spans="1:9" x14ac:dyDescent="0.3">
      <c r="A925" s="3" t="s">
        <v>388</v>
      </c>
      <c r="B925" s="1" t="s">
        <v>1131</v>
      </c>
      <c r="C925" s="1">
        <v>11</v>
      </c>
      <c r="D925" s="1" t="s">
        <v>1201</v>
      </c>
      <c r="E925" s="2">
        <v>1</v>
      </c>
      <c r="F925" s="1">
        <f>IF(Creatures[[#This Row],[CR]]="","",VLOOKUP(Creatures[[#This Row],[CR]],CREXP[#All],2,FALSE))</f>
        <v>200</v>
      </c>
      <c r="G925" s="1" t="s">
        <v>111</v>
      </c>
      <c r="H925" s="1">
        <v>12</v>
      </c>
      <c r="I925" s="1">
        <f>IFERROR(DexModifier(Creatures[[#This Row],[Dex Score]]),NA())</f>
        <v>1</v>
      </c>
    </row>
    <row r="926" spans="1:9" x14ac:dyDescent="0.3">
      <c r="A926" s="3" t="s">
        <v>2524</v>
      </c>
      <c r="B926" s="1" t="s">
        <v>1643</v>
      </c>
      <c r="C926" s="1">
        <v>21</v>
      </c>
      <c r="D926" s="1" t="s">
        <v>2525</v>
      </c>
      <c r="E926" s="2">
        <v>22</v>
      </c>
      <c r="F926" s="1">
        <f>IF(Creatures[[#This Row],[CR]]="","",VLOOKUP(Creatures[[#This Row],[CR]],CREXP[#All],2,FALSE))</f>
        <v>41000</v>
      </c>
      <c r="G926" s="1" t="s">
        <v>113</v>
      </c>
      <c r="H926" s="1">
        <v>10</v>
      </c>
      <c r="I926" s="1">
        <f>IFERROR(DexModifier(Creatures[[#This Row],[Dex Score]]),NA())</f>
        <v>0</v>
      </c>
    </row>
    <row r="927" spans="1:9" x14ac:dyDescent="0.3">
      <c r="A927" s="3" t="s">
        <v>2526</v>
      </c>
      <c r="B927" s="1" t="s">
        <v>1320</v>
      </c>
      <c r="C927" s="1">
        <v>21</v>
      </c>
      <c r="D927" s="1" t="s">
        <v>2527</v>
      </c>
      <c r="E927" s="2">
        <v>26</v>
      </c>
      <c r="F927" s="1">
        <f>IF(Creatures[[#This Row],[CR]]="","",VLOOKUP(Creatures[[#This Row],[CR]],CREXP[#All],2,FALSE))</f>
        <v>90000</v>
      </c>
      <c r="G927" s="1" t="s">
        <v>113</v>
      </c>
      <c r="H927" s="1">
        <v>24</v>
      </c>
      <c r="I927" s="1">
        <f>IFERROR(DexModifier(Creatures[[#This Row],[Dex Score]]),NA())</f>
        <v>7</v>
      </c>
    </row>
    <row r="928" spans="1:9" x14ac:dyDescent="0.3">
      <c r="A928" s="3" t="s">
        <v>2528</v>
      </c>
      <c r="B928" s="1" t="s">
        <v>2529</v>
      </c>
      <c r="C928" s="1">
        <v>16</v>
      </c>
      <c r="D928" s="1" t="s">
        <v>2049</v>
      </c>
      <c r="E928" s="2">
        <v>16</v>
      </c>
      <c r="F928" s="1">
        <f>IF(Creatures[[#This Row],[CR]]="","",VLOOKUP(Creatures[[#This Row],[CR]],CREXP[#All],2,FALSE))</f>
        <v>15000</v>
      </c>
      <c r="G928" s="1" t="s">
        <v>99</v>
      </c>
      <c r="H928" s="1">
        <v>14</v>
      </c>
      <c r="I928" s="1">
        <f>IFERROR(DexModifier(Creatures[[#This Row],[Dex Score]]),NA())</f>
        <v>2</v>
      </c>
    </row>
    <row r="929" spans="1:9" x14ac:dyDescent="0.3">
      <c r="A929" s="3" t="s">
        <v>2530</v>
      </c>
      <c r="B929" s="1" t="s">
        <v>1193</v>
      </c>
      <c r="C929" s="1">
        <v>8</v>
      </c>
      <c r="D929" s="1" t="s">
        <v>1727</v>
      </c>
      <c r="E929" s="4" t="s">
        <v>25</v>
      </c>
      <c r="F929" s="1">
        <f>IF(Creatures[[#This Row],[CR]]="","",VLOOKUP(Creatures[[#This Row],[CR]],CREXP[#All],2,FALSE))</f>
        <v>50</v>
      </c>
      <c r="G929" s="1" t="s">
        <v>111</v>
      </c>
      <c r="H929" s="1">
        <v>6</v>
      </c>
      <c r="I929" s="1">
        <f>IFERROR(DexModifier(Creatures[[#This Row],[Dex Score]]),NA())</f>
        <v>-2</v>
      </c>
    </row>
    <row r="930" spans="1:9" x14ac:dyDescent="0.3">
      <c r="A930" s="3" t="s">
        <v>2531</v>
      </c>
      <c r="B930" s="1" t="s">
        <v>2088</v>
      </c>
      <c r="C930" s="1">
        <v>14</v>
      </c>
      <c r="D930" s="1">
        <v>68</v>
      </c>
      <c r="E930" s="2">
        <v>3</v>
      </c>
      <c r="F930" s="1">
        <f>IF(Creatures[[#This Row],[CR]]="","",VLOOKUP(Creatures[[#This Row],[CR]],CREXP[#All],2,FALSE))</f>
        <v>700</v>
      </c>
      <c r="G930" s="1" t="s">
        <v>132</v>
      </c>
      <c r="H930" s="1">
        <v>9</v>
      </c>
      <c r="I930" s="1">
        <f>IFERROR(DexModifier(Creatures[[#This Row],[Dex Score]]),NA())</f>
        <v>-1</v>
      </c>
    </row>
    <row r="931" spans="1:9" x14ac:dyDescent="0.3">
      <c r="A931" s="3" t="s">
        <v>2532</v>
      </c>
      <c r="B931" s="1" t="s">
        <v>1362</v>
      </c>
      <c r="C931" s="1">
        <v>11</v>
      </c>
      <c r="D931" s="1">
        <v>59</v>
      </c>
      <c r="E931" s="2">
        <v>3</v>
      </c>
      <c r="F931" s="1">
        <f>IF(Creatures[[#This Row],[CR]]="","",VLOOKUP(Creatures[[#This Row],[CR]],CREXP[#All],2,FALSE))</f>
        <v>700</v>
      </c>
      <c r="G931" s="1" t="s">
        <v>132</v>
      </c>
      <c r="H931" s="1">
        <v>12</v>
      </c>
      <c r="I931" s="1">
        <f>IFERROR(DexModifier(Creatures[[#This Row],[Dex Score]]),NA())</f>
        <v>1</v>
      </c>
    </row>
    <row r="932" spans="1:9" x14ac:dyDescent="0.3">
      <c r="A932" s="3" t="s">
        <v>2533</v>
      </c>
      <c r="B932" s="1" t="s">
        <v>2088</v>
      </c>
      <c r="C932" s="1">
        <v>11</v>
      </c>
      <c r="D932" s="1">
        <v>136</v>
      </c>
      <c r="E932" s="2">
        <v>8</v>
      </c>
      <c r="F932" s="1">
        <f>IF(Creatures[[#This Row],[CR]]="","",VLOOKUP(Creatures[[#This Row],[CR]],CREXP[#All],2,FALSE))</f>
        <v>3900</v>
      </c>
      <c r="G932" s="1" t="s">
        <v>132</v>
      </c>
      <c r="H932" s="1">
        <v>6</v>
      </c>
      <c r="I932" s="1">
        <f>IFERROR(DexModifier(Creatures[[#This Row],[Dex Score]]),NA())</f>
        <v>-2</v>
      </c>
    </row>
    <row r="933" spans="1:9" x14ac:dyDescent="0.3">
      <c r="A933" s="3" t="s">
        <v>2534</v>
      </c>
      <c r="B933" s="1" t="s">
        <v>1471</v>
      </c>
      <c r="C933" s="1">
        <v>10</v>
      </c>
      <c r="D933" s="1">
        <v>27</v>
      </c>
      <c r="E933" s="2" t="s">
        <v>26</v>
      </c>
      <c r="F933" s="1">
        <f>IF(Creatures[[#This Row],[CR]]="","",VLOOKUP(Creatures[[#This Row],[CR]],CREXP[#All],2,FALSE))</f>
        <v>100</v>
      </c>
      <c r="G933" s="1" t="s">
        <v>132</v>
      </c>
      <c r="H933" s="1">
        <v>11</v>
      </c>
      <c r="I933" s="1">
        <f>IFERROR(DexModifier(Creatures[[#This Row],[Dex Score]]),NA())</f>
        <v>0</v>
      </c>
    </row>
    <row r="934" spans="1:9" x14ac:dyDescent="0.3">
      <c r="A934" s="3" t="s">
        <v>2535</v>
      </c>
      <c r="B934" s="1" t="s">
        <v>1277</v>
      </c>
      <c r="C934" s="1">
        <v>23</v>
      </c>
      <c r="D934" s="1" t="s">
        <v>2536</v>
      </c>
      <c r="E934" s="2">
        <v>23</v>
      </c>
      <c r="F934" s="1">
        <f>IF(Creatures[[#This Row],[CR]]="","",VLOOKUP(Creatures[[#This Row],[CR]],CREXP[#All],2,FALSE))</f>
        <v>50000</v>
      </c>
      <c r="G934" s="1" t="s">
        <v>113</v>
      </c>
      <c r="H934" s="1">
        <v>15</v>
      </c>
      <c r="I934" s="1">
        <f>IFERROR(DexModifier(Creatures[[#This Row],[Dex Score]]),NA())</f>
        <v>2</v>
      </c>
    </row>
    <row r="935" spans="1:9" x14ac:dyDescent="0.3">
      <c r="A935" s="3" t="s">
        <v>2537</v>
      </c>
      <c r="B935" s="1" t="s">
        <v>1941</v>
      </c>
      <c r="C935" s="1">
        <v>13</v>
      </c>
      <c r="D935" s="1">
        <v>22</v>
      </c>
      <c r="E935" s="2" t="s">
        <v>24</v>
      </c>
      <c r="F935" s="1">
        <f>IF(Creatures[[#This Row],[CR]]="","",VLOOKUP(Creatures[[#This Row],[CR]],CREXP[#All],2,FALSE))</f>
        <v>25</v>
      </c>
      <c r="G935" s="1" t="s">
        <v>117</v>
      </c>
      <c r="H935" s="1">
        <v>11</v>
      </c>
      <c r="I935" s="1">
        <f>IFERROR(DexModifier(Creatures[[#This Row],[Dex Score]]),NA())</f>
        <v>0</v>
      </c>
    </row>
    <row r="936" spans="1:9" x14ac:dyDescent="0.3">
      <c r="A936" s="3" t="s">
        <v>2538</v>
      </c>
      <c r="B936" s="1" t="s">
        <v>1285</v>
      </c>
      <c r="C936" s="1">
        <v>13</v>
      </c>
      <c r="D936" s="1">
        <v>45</v>
      </c>
      <c r="E936" s="2">
        <v>2</v>
      </c>
      <c r="F936" s="1">
        <f>IF(Creatures[[#This Row],[CR]]="","",VLOOKUP(Creatures[[#This Row],[CR]],CREXP[#All],2,FALSE))</f>
        <v>450</v>
      </c>
      <c r="G936" s="1" t="s">
        <v>117</v>
      </c>
      <c r="H936" s="1">
        <v>7</v>
      </c>
      <c r="I936" s="1">
        <f>IFERROR(DexModifier(Creatures[[#This Row],[Dex Score]]),NA())</f>
        <v>-2</v>
      </c>
    </row>
    <row r="937" spans="1:9" x14ac:dyDescent="0.3">
      <c r="A937" s="3" t="s">
        <v>2539</v>
      </c>
      <c r="B937" s="1" t="s">
        <v>2388</v>
      </c>
      <c r="C937" s="1">
        <v>18</v>
      </c>
      <c r="D937" s="1" t="s">
        <v>1389</v>
      </c>
      <c r="E937" s="2">
        <v>10</v>
      </c>
      <c r="F937" s="1">
        <f>IF(Creatures[[#This Row],[CR]]="","",VLOOKUP(Creatures[[#This Row],[CR]],CREXP[#All],2,FALSE))</f>
        <v>5900</v>
      </c>
      <c r="G937" s="1" t="s">
        <v>107</v>
      </c>
      <c r="H937" s="1">
        <v>10</v>
      </c>
      <c r="I937" s="1">
        <v>0</v>
      </c>
    </row>
    <row r="938" spans="1:9" x14ac:dyDescent="0.3">
      <c r="A938" s="3" t="s">
        <v>2540</v>
      </c>
      <c r="B938" s="1" t="s">
        <v>1193</v>
      </c>
      <c r="C938" s="1">
        <v>13</v>
      </c>
      <c r="D938" s="1" t="s">
        <v>1172</v>
      </c>
      <c r="E938" s="2">
        <v>3</v>
      </c>
      <c r="F938" s="1">
        <f>IF(Creatures[[#This Row],[CR]]="","",VLOOKUP(Creatures[[#This Row],[CR]],CREXP[#All],2,FALSE))</f>
        <v>700</v>
      </c>
      <c r="G938" s="1" t="s">
        <v>107</v>
      </c>
      <c r="H938" s="1">
        <v>16</v>
      </c>
      <c r="I938" s="1">
        <v>3</v>
      </c>
    </row>
    <row r="939" spans="1:9" x14ac:dyDescent="0.3">
      <c r="A939" s="3" t="s">
        <v>2541</v>
      </c>
      <c r="B939" s="1" t="s">
        <v>1193</v>
      </c>
      <c r="C939" s="1">
        <v>10</v>
      </c>
      <c r="D939" s="1" t="s">
        <v>2026</v>
      </c>
      <c r="E939" s="2">
        <v>2</v>
      </c>
      <c r="F939" s="1">
        <f>IF(Creatures[[#This Row],[CR]]="","",VLOOKUP(Creatures[[#This Row],[CR]],CREXP[#All],2,FALSE))</f>
        <v>450</v>
      </c>
      <c r="G939" s="1" t="s">
        <v>107</v>
      </c>
      <c r="H939" s="1">
        <v>8</v>
      </c>
      <c r="I939" s="1">
        <v>-1</v>
      </c>
    </row>
    <row r="940" spans="1:9" x14ac:dyDescent="0.3">
      <c r="A940" s="3" t="s">
        <v>2542</v>
      </c>
      <c r="B940" s="1" t="s">
        <v>1193</v>
      </c>
      <c r="C940" s="1">
        <v>14</v>
      </c>
      <c r="D940" s="1" t="s">
        <v>1367</v>
      </c>
      <c r="E940" s="2">
        <v>4</v>
      </c>
      <c r="F940" s="1">
        <f>IF(Creatures[[#This Row],[CR]]="","",VLOOKUP(Creatures[[#This Row],[CR]],CREXP[#All],2,FALSE))</f>
        <v>1100</v>
      </c>
      <c r="G940" s="1" t="s">
        <v>107</v>
      </c>
      <c r="H940" s="1">
        <v>16</v>
      </c>
      <c r="I940" s="1">
        <v>3</v>
      </c>
    </row>
    <row r="941" spans="1:9" x14ac:dyDescent="0.3">
      <c r="A941" s="3" t="s">
        <v>2543</v>
      </c>
      <c r="B941" s="1" t="s">
        <v>1193</v>
      </c>
      <c r="C941" s="1">
        <v>14</v>
      </c>
      <c r="D941" s="1" t="s">
        <v>2544</v>
      </c>
      <c r="E941" s="2">
        <v>9</v>
      </c>
      <c r="F941" s="1">
        <f>IF(Creatures[[#This Row],[CR]]="","",VLOOKUP(Creatures[[#This Row],[CR]],CREXP[#All],2,FALSE))</f>
        <v>5000</v>
      </c>
      <c r="G941" s="1" t="s">
        <v>107</v>
      </c>
      <c r="H941" s="1">
        <v>12</v>
      </c>
      <c r="I941" s="1">
        <v>1</v>
      </c>
    </row>
    <row r="942" spans="1:9" x14ac:dyDescent="0.3">
      <c r="A942" s="3" t="s">
        <v>2545</v>
      </c>
      <c r="B942" s="1" t="s">
        <v>1131</v>
      </c>
      <c r="C942" s="1">
        <v>17</v>
      </c>
      <c r="D942" s="1" t="s">
        <v>1273</v>
      </c>
      <c r="E942" s="2">
        <v>15</v>
      </c>
      <c r="F942" s="1">
        <f>IF(Creatures[[#This Row],[CR]]="","",VLOOKUP(Creatures[[#This Row],[CR]],CREXP[#All],2,FALSE))</f>
        <v>13000</v>
      </c>
      <c r="G942" s="1" t="s">
        <v>107</v>
      </c>
      <c r="H942" s="1">
        <v>16</v>
      </c>
      <c r="I942" s="1">
        <v>3</v>
      </c>
    </row>
    <row r="943" spans="1:9" x14ac:dyDescent="0.3">
      <c r="A943" s="3" t="s">
        <v>1784</v>
      </c>
      <c r="B943" s="1" t="s">
        <v>1257</v>
      </c>
      <c r="C943" s="1">
        <v>13</v>
      </c>
      <c r="D943" s="1" t="s">
        <v>2546</v>
      </c>
      <c r="E943" s="2">
        <v>5</v>
      </c>
      <c r="F943" s="1">
        <f>IF(Creatures[[#This Row],[CR]]="","",VLOOKUP(Creatures[[#This Row],[CR]],CREXP[#All],2,FALSE))</f>
        <v>1800</v>
      </c>
      <c r="G943" s="1" t="s">
        <v>107</v>
      </c>
      <c r="H943" s="1">
        <v>11</v>
      </c>
      <c r="I943" s="1">
        <v>0</v>
      </c>
    </row>
    <row r="944" spans="1:9" ht="28.8" x14ac:dyDescent="0.3">
      <c r="A944" s="3" t="s">
        <v>2547</v>
      </c>
      <c r="B944" s="1" t="s">
        <v>1379</v>
      </c>
      <c r="C944" s="1">
        <v>13</v>
      </c>
      <c r="D944" s="1" t="s">
        <v>1172</v>
      </c>
      <c r="E944" s="2">
        <v>5</v>
      </c>
      <c r="F944" s="1">
        <f>IF(Creatures[[#This Row],[CR]]="","",VLOOKUP(Creatures[[#This Row],[CR]],CREXP[#All],2,FALSE))</f>
        <v>1800</v>
      </c>
      <c r="G944" s="1" t="s">
        <v>107</v>
      </c>
      <c r="H944" s="1">
        <v>10</v>
      </c>
      <c r="I944" s="1">
        <v>0</v>
      </c>
    </row>
    <row r="945" spans="1:9" ht="28.8" x14ac:dyDescent="0.3">
      <c r="A945" s="3" t="s">
        <v>2548</v>
      </c>
      <c r="B945" s="1" t="s">
        <v>1379</v>
      </c>
      <c r="C945" s="1">
        <v>17</v>
      </c>
      <c r="D945" s="1" t="s">
        <v>1172</v>
      </c>
      <c r="E945" s="2">
        <v>5</v>
      </c>
      <c r="F945" s="1">
        <f>IF(Creatures[[#This Row],[CR]]="","",VLOOKUP(Creatures[[#This Row],[CR]],CREXP[#All],2,FALSE))</f>
        <v>1800</v>
      </c>
      <c r="G945" s="1" t="s">
        <v>107</v>
      </c>
      <c r="H945" s="1">
        <v>10</v>
      </c>
      <c r="I945" s="1">
        <v>0</v>
      </c>
    </row>
    <row r="946" spans="1:9" x14ac:dyDescent="0.3">
      <c r="A946" s="3" t="s">
        <v>2549</v>
      </c>
      <c r="B946" s="1" t="s">
        <v>1137</v>
      </c>
      <c r="C946" s="1">
        <v>14</v>
      </c>
      <c r="D946" s="1" t="s">
        <v>1166</v>
      </c>
      <c r="E946" s="2">
        <v>14</v>
      </c>
      <c r="F946" s="1">
        <f>IF(Creatures[[#This Row],[CR]]="","",VLOOKUP(Creatures[[#This Row],[CR]],CREXP[#All],2,FALSE))</f>
        <v>11500</v>
      </c>
      <c r="G946" s="1" t="s">
        <v>107</v>
      </c>
      <c r="H946" s="1">
        <v>11</v>
      </c>
      <c r="I946" s="1">
        <v>0</v>
      </c>
    </row>
    <row r="947" spans="1:9" x14ac:dyDescent="0.3">
      <c r="A947" s="3" t="s">
        <v>2550</v>
      </c>
      <c r="B947" s="1" t="s">
        <v>2551</v>
      </c>
      <c r="C947" s="1">
        <v>20</v>
      </c>
      <c r="D947" s="1" t="s">
        <v>1561</v>
      </c>
      <c r="E947" s="2">
        <v>6</v>
      </c>
      <c r="F947" s="1">
        <f>IF(Creatures[[#This Row],[CR]]="","",VLOOKUP(Creatures[[#This Row],[CR]],CREXP[#All],2,FALSE))</f>
        <v>2300</v>
      </c>
      <c r="G947" s="1" t="s">
        <v>107</v>
      </c>
      <c r="H947" s="1">
        <v>15</v>
      </c>
      <c r="I947" s="1">
        <v>2</v>
      </c>
    </row>
    <row r="948" spans="1:9" x14ac:dyDescent="0.3">
      <c r="A948" s="3" t="s">
        <v>2552</v>
      </c>
      <c r="B948" s="1" t="s">
        <v>2551</v>
      </c>
      <c r="C948" s="1">
        <v>15</v>
      </c>
      <c r="D948" s="1" t="s">
        <v>1369</v>
      </c>
      <c r="E948" s="2">
        <v>4</v>
      </c>
      <c r="F948" s="1">
        <f>IF(Creatures[[#This Row],[CR]]="","",VLOOKUP(Creatures[[#This Row],[CR]],CREXP[#All],2,FALSE))</f>
        <v>1100</v>
      </c>
      <c r="G948" s="1" t="s">
        <v>107</v>
      </c>
      <c r="H948" s="1">
        <v>16</v>
      </c>
      <c r="I948" s="1">
        <v>3</v>
      </c>
    </row>
    <row r="949" spans="1:9" x14ac:dyDescent="0.3">
      <c r="A949" s="3" t="s">
        <v>2553</v>
      </c>
      <c r="B949" s="1" t="s">
        <v>1247</v>
      </c>
      <c r="C949" s="1">
        <v>15</v>
      </c>
      <c r="D949" s="1" t="s">
        <v>1185</v>
      </c>
      <c r="E949" s="2">
        <v>5</v>
      </c>
      <c r="F949" s="1">
        <f>IF(Creatures[[#This Row],[CR]]="","",VLOOKUP(Creatures[[#This Row],[CR]],CREXP[#All],2,FALSE))</f>
        <v>1800</v>
      </c>
      <c r="G949" s="1" t="s">
        <v>107</v>
      </c>
      <c r="H949" s="1">
        <v>15</v>
      </c>
      <c r="I949" s="1">
        <v>2</v>
      </c>
    </row>
    <row r="950" spans="1:9" x14ac:dyDescent="0.3">
      <c r="A950" s="3" t="s">
        <v>2554</v>
      </c>
      <c r="B950" s="1" t="s">
        <v>2555</v>
      </c>
      <c r="C950" s="1">
        <v>11</v>
      </c>
      <c r="D950" s="1" t="s">
        <v>1172</v>
      </c>
      <c r="E950" s="2">
        <v>6</v>
      </c>
      <c r="F950" s="1">
        <f>IF(Creatures[[#This Row],[CR]]="","",VLOOKUP(Creatures[[#This Row],[CR]],CREXP[#All],2,FALSE))</f>
        <v>2300</v>
      </c>
      <c r="G950" s="1" t="s">
        <v>107</v>
      </c>
      <c r="H950" s="1">
        <v>12</v>
      </c>
      <c r="I950" s="1">
        <v>1</v>
      </c>
    </row>
    <row r="951" spans="1:9" x14ac:dyDescent="0.3">
      <c r="A951" s="3" t="s">
        <v>2556</v>
      </c>
      <c r="B951" s="1" t="s">
        <v>1247</v>
      </c>
      <c r="C951" s="1">
        <v>15</v>
      </c>
      <c r="D951" s="1" t="s">
        <v>2557</v>
      </c>
      <c r="E951" s="2">
        <v>10</v>
      </c>
      <c r="F951" s="1">
        <f>IF(Creatures[[#This Row],[CR]]="","",VLOOKUP(Creatures[[#This Row],[CR]],CREXP[#All],2,FALSE))</f>
        <v>5900</v>
      </c>
      <c r="G951" s="1" t="s">
        <v>141</v>
      </c>
      <c r="H951" s="1">
        <v>18</v>
      </c>
      <c r="I951" s="1">
        <v>4</v>
      </c>
    </row>
    <row r="952" spans="1:9" x14ac:dyDescent="0.3">
      <c r="A952" s="3" t="s">
        <v>2558</v>
      </c>
      <c r="B952" s="1" t="s">
        <v>1247</v>
      </c>
      <c r="C952" s="1">
        <v>12</v>
      </c>
      <c r="D952" s="1" t="s">
        <v>1914</v>
      </c>
      <c r="E952" s="2">
        <v>12</v>
      </c>
      <c r="F952" s="1">
        <f>IF(Creatures[[#This Row],[CR]]="","",VLOOKUP(Creatures[[#This Row],[CR]],CREXP[#All],2,FALSE))</f>
        <v>8400</v>
      </c>
      <c r="G952" s="1" t="s">
        <v>141</v>
      </c>
      <c r="H952" s="1">
        <v>14</v>
      </c>
      <c r="I952" s="1">
        <v>2</v>
      </c>
    </row>
    <row r="953" spans="1:9" x14ac:dyDescent="0.3">
      <c r="A953" s="3" t="s">
        <v>2559</v>
      </c>
      <c r="B953" s="1" t="s">
        <v>1247</v>
      </c>
      <c r="C953" s="1">
        <v>15</v>
      </c>
      <c r="D953" s="1" t="s">
        <v>1481</v>
      </c>
      <c r="E953" s="2">
        <v>8</v>
      </c>
      <c r="F953" s="1">
        <f>IF(Creatures[[#This Row],[CR]]="","",VLOOKUP(Creatures[[#This Row],[CR]],CREXP[#All],2,FALSE))</f>
        <v>3900</v>
      </c>
      <c r="G953" s="1" t="s">
        <v>141</v>
      </c>
      <c r="H953" s="1">
        <v>16</v>
      </c>
      <c r="I953" s="1">
        <v>3</v>
      </c>
    </row>
    <row r="954" spans="1:9" x14ac:dyDescent="0.3">
      <c r="A954" s="3" t="s">
        <v>2560</v>
      </c>
      <c r="B954" s="1" t="s">
        <v>1143</v>
      </c>
      <c r="C954" s="1">
        <v>16</v>
      </c>
      <c r="D954" s="1" t="s">
        <v>1334</v>
      </c>
      <c r="E954" s="2">
        <v>5</v>
      </c>
      <c r="F954" s="1">
        <f>IF(Creatures[[#This Row],[CR]]="","",VLOOKUP(Creatures[[#This Row],[CR]],CREXP[#All],2,FALSE))</f>
        <v>1800</v>
      </c>
      <c r="G954" s="1" t="s">
        <v>141</v>
      </c>
      <c r="H954" s="1">
        <v>12</v>
      </c>
      <c r="I954" s="1">
        <v>1</v>
      </c>
    </row>
    <row r="955" spans="1:9" x14ac:dyDescent="0.3">
      <c r="A955" s="3" t="s">
        <v>2561</v>
      </c>
      <c r="B955" s="1" t="s">
        <v>1473</v>
      </c>
      <c r="C955" s="1">
        <v>12</v>
      </c>
      <c r="D955" s="1" t="s">
        <v>1831</v>
      </c>
      <c r="E955" s="2">
        <v>1</v>
      </c>
      <c r="F955" s="1">
        <f>IF(Creatures[[#This Row],[CR]]="","",VLOOKUP(Creatures[[#This Row],[CR]],CREXP[#All],2,FALSE))</f>
        <v>200</v>
      </c>
      <c r="G955" s="1" t="s">
        <v>141</v>
      </c>
      <c r="H955" s="1">
        <v>14</v>
      </c>
      <c r="I955" s="1">
        <v>2</v>
      </c>
    </row>
    <row r="956" spans="1:9" x14ac:dyDescent="0.3">
      <c r="A956" s="3" t="s">
        <v>2562</v>
      </c>
      <c r="B956" s="1" t="s">
        <v>1347</v>
      </c>
      <c r="C956" s="1">
        <v>15</v>
      </c>
      <c r="D956" s="1" t="s">
        <v>1412</v>
      </c>
      <c r="E956" s="2">
        <v>6</v>
      </c>
      <c r="F956" s="1">
        <f>IF(Creatures[[#This Row],[CR]]="","",VLOOKUP(Creatures[[#This Row],[CR]],CREXP[#All],2,FALSE))</f>
        <v>2300</v>
      </c>
      <c r="G956" s="1" t="s">
        <v>141</v>
      </c>
      <c r="H956" s="1">
        <v>15</v>
      </c>
      <c r="I956" s="1">
        <v>2</v>
      </c>
    </row>
    <row r="957" spans="1:9" x14ac:dyDescent="0.3">
      <c r="A957" s="3" t="s">
        <v>2563</v>
      </c>
      <c r="B957" s="1" t="s">
        <v>1347</v>
      </c>
      <c r="C957" s="1">
        <v>17</v>
      </c>
      <c r="D957" s="1" t="s">
        <v>1654</v>
      </c>
      <c r="E957" s="2">
        <v>13</v>
      </c>
      <c r="F957" s="1">
        <f>IF(Creatures[[#This Row],[CR]]="","",VLOOKUP(Creatures[[#This Row],[CR]],CREXP[#All],2,FALSE))</f>
        <v>10000</v>
      </c>
      <c r="G957" s="1" t="s">
        <v>141</v>
      </c>
      <c r="H957" s="1">
        <v>12</v>
      </c>
      <c r="I957" s="1">
        <v>1</v>
      </c>
    </row>
    <row r="958" spans="1:9" x14ac:dyDescent="0.3">
      <c r="A958" s="3" t="s">
        <v>2564</v>
      </c>
      <c r="B958" s="1" t="s">
        <v>2080</v>
      </c>
      <c r="C958" s="1">
        <v>18</v>
      </c>
      <c r="D958" s="1" t="s">
        <v>2565</v>
      </c>
      <c r="E958" s="2">
        <v>15</v>
      </c>
      <c r="F958" s="1">
        <f>IF(Creatures[[#This Row],[CR]]="","",VLOOKUP(Creatures[[#This Row],[CR]],CREXP[#All],2,FALSE))</f>
        <v>13000</v>
      </c>
      <c r="G958" s="1" t="s">
        <v>141</v>
      </c>
      <c r="H958" s="1">
        <v>5</v>
      </c>
      <c r="I958" s="1">
        <v>-3</v>
      </c>
    </row>
    <row r="959" spans="1:9" x14ac:dyDescent="0.3">
      <c r="A959" s="3" t="s">
        <v>2566</v>
      </c>
      <c r="B959" s="1" t="s">
        <v>2088</v>
      </c>
      <c r="C959" s="1">
        <v>15</v>
      </c>
      <c r="D959" s="1" t="s">
        <v>1717</v>
      </c>
      <c r="E959" s="2">
        <v>9</v>
      </c>
      <c r="F959" s="1">
        <f>IF(Creatures[[#This Row],[CR]]="","",VLOOKUP(Creatures[[#This Row],[CR]],CREXP[#All],2,FALSE))</f>
        <v>5000</v>
      </c>
      <c r="G959" s="1" t="s">
        <v>141</v>
      </c>
      <c r="H959" s="1">
        <v>6</v>
      </c>
      <c r="I959" s="1">
        <v>-2</v>
      </c>
    </row>
    <row r="960" spans="1:9" x14ac:dyDescent="0.3">
      <c r="A960" s="3" t="s">
        <v>2567</v>
      </c>
      <c r="B960" s="1" t="s">
        <v>1928</v>
      </c>
      <c r="C960" s="1">
        <v>17</v>
      </c>
      <c r="D960" s="1" t="s">
        <v>1644</v>
      </c>
      <c r="E960" s="2">
        <v>17</v>
      </c>
      <c r="F960" s="1">
        <f>IF(Creatures[[#This Row],[CR]]="","",VLOOKUP(Creatures[[#This Row],[CR]],CREXP[#All],2,FALSE))</f>
        <v>18000</v>
      </c>
      <c r="G960" s="1" t="s">
        <v>141</v>
      </c>
      <c r="H960" s="1">
        <v>8</v>
      </c>
      <c r="I960" s="1">
        <v>-1</v>
      </c>
    </row>
    <row r="961" spans="1:9" x14ac:dyDescent="0.3">
      <c r="A961" s="3" t="s">
        <v>2568</v>
      </c>
      <c r="B961" s="1" t="s">
        <v>1253</v>
      </c>
      <c r="C961" s="1">
        <v>18</v>
      </c>
      <c r="D961" s="1" t="s">
        <v>1530</v>
      </c>
      <c r="E961" s="2">
        <v>10</v>
      </c>
      <c r="F961" s="1">
        <f>IF(Creatures[[#This Row],[CR]]="","",VLOOKUP(Creatures[[#This Row],[CR]],CREXP[#All],2,FALSE))</f>
        <v>5900</v>
      </c>
      <c r="G961" s="1" t="s">
        <v>141</v>
      </c>
      <c r="H961" s="1">
        <v>16</v>
      </c>
      <c r="I961" s="1">
        <v>3</v>
      </c>
    </row>
    <row r="962" spans="1:9" x14ac:dyDescent="0.3">
      <c r="A962" s="3" t="s">
        <v>2569</v>
      </c>
      <c r="B962" s="1" t="s">
        <v>1247</v>
      </c>
      <c r="C962" s="1">
        <v>15</v>
      </c>
      <c r="D962" s="1" t="s">
        <v>1185</v>
      </c>
      <c r="E962" s="2">
        <v>6</v>
      </c>
      <c r="F962" s="1">
        <f>IF(Creatures[[#This Row],[CR]]="","",VLOOKUP(Creatures[[#This Row],[CR]],CREXP[#All],2,FALSE))</f>
        <v>2300</v>
      </c>
      <c r="G962" s="1" t="s">
        <v>141</v>
      </c>
      <c r="H962" s="1">
        <v>16</v>
      </c>
      <c r="I962" s="1">
        <v>3</v>
      </c>
    </row>
    <row r="963" spans="1:9" x14ac:dyDescent="0.3">
      <c r="A963" s="3" t="s">
        <v>2570</v>
      </c>
      <c r="B963" s="1" t="s">
        <v>1928</v>
      </c>
      <c r="C963" s="1">
        <v>17</v>
      </c>
      <c r="D963" s="1" t="s">
        <v>2571</v>
      </c>
      <c r="E963" s="2">
        <v>8</v>
      </c>
      <c r="F963" s="1">
        <f>IF(Creatures[[#This Row],[CR]]="","",VLOOKUP(Creatures[[#This Row],[CR]],CREXP[#All],2,FALSE))</f>
        <v>3900</v>
      </c>
      <c r="G963" s="1" t="s">
        <v>141</v>
      </c>
      <c r="H963" s="1">
        <v>3</v>
      </c>
      <c r="I963" s="1">
        <v>-4</v>
      </c>
    </row>
    <row r="964" spans="1:9" x14ac:dyDescent="0.3">
      <c r="A964" s="3" t="s">
        <v>2572</v>
      </c>
      <c r="B964" s="1" t="s">
        <v>1193</v>
      </c>
      <c r="C964" s="1">
        <v>10</v>
      </c>
      <c r="D964" s="1" t="s">
        <v>1500</v>
      </c>
      <c r="E964" s="2">
        <v>1</v>
      </c>
      <c r="F964" s="1">
        <f>IF(Creatures[[#This Row],[CR]]="","",VLOOKUP(Creatures[[#This Row],[CR]],CREXP[#All],2,FALSE))</f>
        <v>200</v>
      </c>
      <c r="G964" s="1" t="s">
        <v>141</v>
      </c>
      <c r="H964" s="1">
        <v>10</v>
      </c>
      <c r="I964" s="1">
        <v>0</v>
      </c>
    </row>
    <row r="965" spans="1:9" x14ac:dyDescent="0.3">
      <c r="A965" s="3" t="s">
        <v>2573</v>
      </c>
      <c r="B965" s="1" t="s">
        <v>1193</v>
      </c>
      <c r="C965" s="1">
        <v>10</v>
      </c>
      <c r="D965" s="1" t="s">
        <v>1500</v>
      </c>
      <c r="E965" s="2">
        <v>1</v>
      </c>
      <c r="F965" s="1">
        <f>IF(Creatures[[#This Row],[CR]]="","",VLOOKUP(Creatures[[#This Row],[CR]],CREXP[#All],2,FALSE))</f>
        <v>200</v>
      </c>
      <c r="G965" s="1" t="s">
        <v>141</v>
      </c>
      <c r="H965" s="1">
        <v>10</v>
      </c>
      <c r="I965" s="1">
        <v>0</v>
      </c>
    </row>
    <row r="966" spans="1:9" x14ac:dyDescent="0.3">
      <c r="A966" s="3" t="s">
        <v>2574</v>
      </c>
      <c r="B966" s="1" t="s">
        <v>1247</v>
      </c>
      <c r="C966" s="1">
        <v>15</v>
      </c>
      <c r="D966" s="1" t="s">
        <v>1261</v>
      </c>
      <c r="E966" s="2">
        <v>4</v>
      </c>
      <c r="F966" s="1">
        <f>IF(Creatures[[#This Row],[CR]]="","",VLOOKUP(Creatures[[#This Row],[CR]],CREXP[#All],2,FALSE))</f>
        <v>1100</v>
      </c>
      <c r="G966" s="1" t="s">
        <v>141</v>
      </c>
      <c r="H966" s="1">
        <v>14</v>
      </c>
      <c r="I966" s="1">
        <v>2</v>
      </c>
    </row>
    <row r="967" spans="1:9" x14ac:dyDescent="0.3">
      <c r="A967" s="3" t="s">
        <v>2575</v>
      </c>
      <c r="B967" s="1" t="s">
        <v>1203</v>
      </c>
      <c r="C967" s="1">
        <v>1</v>
      </c>
      <c r="D967" s="1" t="s">
        <v>1672</v>
      </c>
      <c r="E967" s="2">
        <v>1</v>
      </c>
      <c r="F967" s="1">
        <f>IF(Creatures[[#This Row],[CR]]="","",VLOOKUP(Creatures[[#This Row],[CR]],CREXP[#All],2,FALSE))</f>
        <v>200</v>
      </c>
      <c r="G967" s="1" t="s">
        <v>141</v>
      </c>
      <c r="H967" s="1">
        <v>14</v>
      </c>
      <c r="I967" s="1">
        <v>2</v>
      </c>
    </row>
    <row r="968" spans="1:9" x14ac:dyDescent="0.3">
      <c r="A968" s="3" t="s">
        <v>2576</v>
      </c>
      <c r="B968" s="1" t="s">
        <v>1203</v>
      </c>
      <c r="C968" s="1">
        <v>15</v>
      </c>
      <c r="D968" s="1" t="s">
        <v>1781</v>
      </c>
      <c r="E968" s="2">
        <v>3</v>
      </c>
      <c r="F968" s="1">
        <f>IF(Creatures[[#This Row],[CR]]="","",VLOOKUP(Creatures[[#This Row],[CR]],CREXP[#All],2,FALSE))</f>
        <v>700</v>
      </c>
      <c r="G968" s="1" t="s">
        <v>141</v>
      </c>
      <c r="H968" s="1">
        <v>14</v>
      </c>
      <c r="I968" s="1">
        <v>2</v>
      </c>
    </row>
    <row r="969" spans="1:9" x14ac:dyDescent="0.3">
      <c r="A969" s="3" t="s">
        <v>2577</v>
      </c>
      <c r="B969" s="1" t="s">
        <v>1320</v>
      </c>
      <c r="C969" s="1">
        <v>12</v>
      </c>
      <c r="D969" s="1" t="s">
        <v>2578</v>
      </c>
      <c r="E969" s="2">
        <v>3</v>
      </c>
      <c r="F969" s="1">
        <f>IF(Creatures[[#This Row],[CR]]="","",VLOOKUP(Creatures[[#This Row],[CR]],CREXP[#All],2,FALSE))</f>
        <v>700</v>
      </c>
      <c r="G969" s="1" t="s">
        <v>141</v>
      </c>
      <c r="H969" s="1">
        <v>12</v>
      </c>
      <c r="I969" s="1">
        <v>1</v>
      </c>
    </row>
    <row r="970" spans="1:9" x14ac:dyDescent="0.3">
      <c r="A970" s="3" t="s">
        <v>2579</v>
      </c>
      <c r="B970" s="1" t="s">
        <v>2551</v>
      </c>
      <c r="C970" s="1">
        <v>14</v>
      </c>
      <c r="D970" s="1" t="s">
        <v>1609</v>
      </c>
      <c r="E970" s="2">
        <v>3</v>
      </c>
      <c r="F970" s="1">
        <f>IF(Creatures[[#This Row],[CR]]="","",VLOOKUP(Creatures[[#This Row],[CR]],CREXP[#All],2,FALSE))</f>
        <v>700</v>
      </c>
      <c r="G970" s="1" t="s">
        <v>141</v>
      </c>
      <c r="H970" s="1">
        <v>10</v>
      </c>
      <c r="I970" s="1">
        <v>0</v>
      </c>
    </row>
    <row r="971" spans="1:9" x14ac:dyDescent="0.3">
      <c r="A971" s="3" t="s">
        <v>2580</v>
      </c>
      <c r="B971" s="1" t="s">
        <v>1280</v>
      </c>
      <c r="C971" s="1">
        <v>14</v>
      </c>
      <c r="D971" s="1" t="s">
        <v>2086</v>
      </c>
      <c r="E971" s="2">
        <v>12</v>
      </c>
      <c r="F971" s="1">
        <f>IF(Creatures[[#This Row],[CR]]="","",VLOOKUP(Creatures[[#This Row],[CR]],CREXP[#All],2,FALSE))</f>
        <v>8400</v>
      </c>
      <c r="G971" s="1" t="s">
        <v>141</v>
      </c>
      <c r="H971" s="1">
        <v>15</v>
      </c>
      <c r="I971" s="1">
        <v>2</v>
      </c>
    </row>
    <row r="972" spans="1:9" x14ac:dyDescent="0.3">
      <c r="A972" s="3" t="s">
        <v>2581</v>
      </c>
      <c r="B972" s="1" t="s">
        <v>1193</v>
      </c>
      <c r="C972" s="1">
        <v>15</v>
      </c>
      <c r="D972" s="1" t="s">
        <v>1705</v>
      </c>
      <c r="E972" s="2">
        <v>5</v>
      </c>
      <c r="F972" s="1">
        <f>IF(Creatures[[#This Row],[CR]]="","",VLOOKUP(Creatures[[#This Row],[CR]],CREXP[#All],2,FALSE))</f>
        <v>1800</v>
      </c>
      <c r="G972" s="1" t="s">
        <v>141</v>
      </c>
      <c r="H972" s="1">
        <v>20</v>
      </c>
      <c r="I972" s="1">
        <v>5</v>
      </c>
    </row>
    <row r="973" spans="1:9" x14ac:dyDescent="0.3">
      <c r="A973" s="3" t="s">
        <v>2582</v>
      </c>
      <c r="B973" s="1" t="s">
        <v>1137</v>
      </c>
      <c r="C973" s="1">
        <v>16</v>
      </c>
      <c r="D973" s="1" t="s">
        <v>2583</v>
      </c>
      <c r="E973" s="2">
        <v>7</v>
      </c>
      <c r="F973" s="1">
        <f>IF(Creatures[[#This Row],[CR]]="","",VLOOKUP(Creatures[[#This Row],[CR]],CREXP[#All],2,FALSE))</f>
        <v>2900</v>
      </c>
      <c r="G973" s="1" t="s">
        <v>141</v>
      </c>
      <c r="H973" s="1">
        <v>16</v>
      </c>
      <c r="I973" s="1">
        <v>3</v>
      </c>
    </row>
    <row r="974" spans="1:9" x14ac:dyDescent="0.3">
      <c r="A974" s="3" t="s">
        <v>2584</v>
      </c>
      <c r="B974" s="1" t="s">
        <v>2379</v>
      </c>
      <c r="C974" s="1">
        <v>18</v>
      </c>
      <c r="D974" s="1" t="s">
        <v>2585</v>
      </c>
      <c r="E974" s="2">
        <v>16</v>
      </c>
      <c r="F974" s="1">
        <f>IF(Creatures[[#This Row],[CR]]="","",VLOOKUP(Creatures[[#This Row],[CR]],CREXP[#All],2,FALSE))</f>
        <v>15000</v>
      </c>
      <c r="G974" s="1" t="s">
        <v>141</v>
      </c>
      <c r="H974" s="1">
        <v>14</v>
      </c>
      <c r="I974" s="1">
        <v>2</v>
      </c>
    </row>
    <row r="975" spans="1:9" x14ac:dyDescent="0.3">
      <c r="A975" s="3" t="s">
        <v>2586</v>
      </c>
      <c r="B975" s="1" t="s">
        <v>2587</v>
      </c>
      <c r="C975" s="1">
        <v>5</v>
      </c>
      <c r="D975" s="1" t="s">
        <v>1334</v>
      </c>
      <c r="E975" s="2">
        <v>5</v>
      </c>
      <c r="F975" s="1">
        <f>IF(Creatures[[#This Row],[CR]]="","",VLOOKUP(Creatures[[#This Row],[CR]],CREXP[#All],2,FALSE))</f>
        <v>1800</v>
      </c>
      <c r="G975" s="1" t="s">
        <v>140</v>
      </c>
      <c r="H975" s="1">
        <v>8</v>
      </c>
      <c r="I975" s="1">
        <v>-1</v>
      </c>
    </row>
    <row r="976" spans="1:9" x14ac:dyDescent="0.3">
      <c r="A976" s="3" t="s">
        <v>2588</v>
      </c>
      <c r="B976" s="1" t="s">
        <v>1379</v>
      </c>
      <c r="C976" s="1">
        <v>12</v>
      </c>
      <c r="D976" s="1" t="s">
        <v>1201</v>
      </c>
      <c r="E976" s="2">
        <v>5</v>
      </c>
      <c r="F976" s="1">
        <f>IF(Creatures[[#This Row],[CR]]="","",VLOOKUP(Creatures[[#This Row],[CR]],CREXP[#All],2,FALSE))</f>
        <v>1800</v>
      </c>
      <c r="G976" s="1" t="s">
        <v>140</v>
      </c>
      <c r="H976" s="1">
        <v>14</v>
      </c>
      <c r="I976" s="1">
        <v>2</v>
      </c>
    </row>
    <row r="977" spans="1:9" x14ac:dyDescent="0.3">
      <c r="A977" s="3" t="s">
        <v>2589</v>
      </c>
      <c r="B977" s="1" t="s">
        <v>1379</v>
      </c>
      <c r="C977" s="1">
        <v>18</v>
      </c>
      <c r="D977" s="1" t="s">
        <v>1334</v>
      </c>
      <c r="E977" s="2">
        <v>5</v>
      </c>
      <c r="F977" s="1">
        <f>IF(Creatures[[#This Row],[CR]]="","",VLOOKUP(Creatures[[#This Row],[CR]],CREXP[#All],2,FALSE))</f>
        <v>1800</v>
      </c>
      <c r="G977" s="1" t="s">
        <v>140</v>
      </c>
      <c r="H977" s="1">
        <v>20</v>
      </c>
      <c r="I977" s="1">
        <v>5</v>
      </c>
    </row>
    <row r="978" spans="1:9" x14ac:dyDescent="0.3">
      <c r="A978" s="3" t="s">
        <v>2590</v>
      </c>
      <c r="B978" s="1" t="s">
        <v>1592</v>
      </c>
      <c r="C978" s="1">
        <v>16</v>
      </c>
      <c r="D978" s="1" t="s">
        <v>1354</v>
      </c>
      <c r="E978" s="2">
        <v>4</v>
      </c>
      <c r="F978" s="1">
        <f>IF(Creatures[[#This Row],[CR]]="","",VLOOKUP(Creatures[[#This Row],[CR]],CREXP[#All],2,FALSE))</f>
        <v>1100</v>
      </c>
      <c r="G978" s="1" t="s">
        <v>140</v>
      </c>
      <c r="H978" s="1">
        <v>18</v>
      </c>
      <c r="I978" s="1">
        <v>4</v>
      </c>
    </row>
    <row r="979" spans="1:9" x14ac:dyDescent="0.3">
      <c r="A979" s="3" t="s">
        <v>2591</v>
      </c>
      <c r="B979" s="1" t="s">
        <v>1379</v>
      </c>
      <c r="C979" s="1">
        <v>12</v>
      </c>
      <c r="D979" s="1" t="s">
        <v>1201</v>
      </c>
      <c r="E979" s="2">
        <v>4</v>
      </c>
      <c r="F979" s="1">
        <f>IF(Creatures[[#This Row],[CR]]="","",VLOOKUP(Creatures[[#This Row],[CR]],CREXP[#All],2,FALSE))</f>
        <v>1100</v>
      </c>
      <c r="G979" s="1" t="s">
        <v>140</v>
      </c>
      <c r="H979" s="1">
        <v>14</v>
      </c>
      <c r="I979" s="1">
        <v>2</v>
      </c>
    </row>
    <row r="980" spans="1:9" x14ac:dyDescent="0.3">
      <c r="A980" s="3" t="s">
        <v>2592</v>
      </c>
      <c r="B980" s="1" t="s">
        <v>2593</v>
      </c>
      <c r="C980" s="1">
        <v>18</v>
      </c>
      <c r="D980" s="1" t="s">
        <v>1387</v>
      </c>
      <c r="E980" s="2">
        <v>3</v>
      </c>
      <c r="F980" s="1">
        <f>IF(Creatures[[#This Row],[CR]]="","",VLOOKUP(Creatures[[#This Row],[CR]],CREXP[#All],2,FALSE))</f>
        <v>700</v>
      </c>
      <c r="G980" s="1" t="s">
        <v>140</v>
      </c>
      <c r="H980" s="1">
        <v>8</v>
      </c>
      <c r="I980" s="1">
        <v>-1</v>
      </c>
    </row>
    <row r="981" spans="1:9" x14ac:dyDescent="0.3">
      <c r="A981" s="3" t="s">
        <v>2594</v>
      </c>
      <c r="B981" s="1" t="s">
        <v>1592</v>
      </c>
      <c r="C981" s="1">
        <v>14</v>
      </c>
      <c r="D981" s="1" t="s">
        <v>1658</v>
      </c>
      <c r="E981" s="2">
        <v>3</v>
      </c>
      <c r="F981" s="1">
        <f>IF(Creatures[[#This Row],[CR]]="","",VLOOKUP(Creatures[[#This Row],[CR]],CREXP[#All],2,FALSE))</f>
        <v>700</v>
      </c>
      <c r="G981" s="1" t="s">
        <v>140</v>
      </c>
      <c r="H981" s="1">
        <v>14</v>
      </c>
      <c r="I981" s="1">
        <v>2</v>
      </c>
    </row>
    <row r="982" spans="1:9" x14ac:dyDescent="0.3">
      <c r="A982" s="3" t="s">
        <v>2595</v>
      </c>
      <c r="B982" s="1" t="s">
        <v>2596</v>
      </c>
      <c r="C982" s="1">
        <v>15</v>
      </c>
      <c r="D982" s="1" t="s">
        <v>2597</v>
      </c>
      <c r="E982" s="2">
        <v>3</v>
      </c>
      <c r="F982" s="1">
        <f>IF(Creatures[[#This Row],[CR]]="","",VLOOKUP(Creatures[[#This Row],[CR]],CREXP[#All],2,FALSE))</f>
        <v>700</v>
      </c>
      <c r="G982" s="1" t="s">
        <v>140</v>
      </c>
      <c r="H982" s="1">
        <v>16</v>
      </c>
      <c r="I982" s="1">
        <v>3</v>
      </c>
    </row>
    <row r="983" spans="1:9" x14ac:dyDescent="0.3">
      <c r="A983" s="3" t="s">
        <v>2598</v>
      </c>
      <c r="B983" s="1" t="s">
        <v>1592</v>
      </c>
      <c r="C983" s="1">
        <v>14</v>
      </c>
      <c r="D983" s="1" t="s">
        <v>1356</v>
      </c>
      <c r="E983" s="2">
        <v>3</v>
      </c>
      <c r="F983" s="1">
        <f>IF(Creatures[[#This Row],[CR]]="","",VLOOKUP(Creatures[[#This Row],[CR]],CREXP[#All],2,FALSE))</f>
        <v>700</v>
      </c>
      <c r="G983" s="1" t="s">
        <v>140</v>
      </c>
      <c r="H983" s="1">
        <v>16</v>
      </c>
      <c r="I983" s="1">
        <v>3</v>
      </c>
    </row>
    <row r="984" spans="1:9" x14ac:dyDescent="0.3">
      <c r="A984" s="3" t="s">
        <v>2599</v>
      </c>
      <c r="B984" s="1" t="s">
        <v>1592</v>
      </c>
      <c r="C984" s="1">
        <v>12</v>
      </c>
      <c r="D984" s="1" t="s">
        <v>1377</v>
      </c>
      <c r="E984" s="2">
        <v>2</v>
      </c>
      <c r="F984" s="1">
        <f>IF(Creatures[[#This Row],[CR]]="","",VLOOKUP(Creatures[[#This Row],[CR]],CREXP[#All],2,FALSE))</f>
        <v>450</v>
      </c>
      <c r="G984" s="1" t="s">
        <v>140</v>
      </c>
      <c r="H984" s="1">
        <v>15</v>
      </c>
      <c r="I984" s="1">
        <v>2</v>
      </c>
    </row>
    <row r="985" spans="1:9" x14ac:dyDescent="0.3">
      <c r="A985" s="3" t="s">
        <v>2600</v>
      </c>
      <c r="B985" s="1" t="s">
        <v>1592</v>
      </c>
      <c r="C985" s="1">
        <v>15</v>
      </c>
      <c r="D985" s="1" t="s">
        <v>1423</v>
      </c>
      <c r="E985" s="2">
        <v>2</v>
      </c>
      <c r="F985" s="1">
        <f>IF(Creatures[[#This Row],[CR]]="","",VLOOKUP(Creatures[[#This Row],[CR]],CREXP[#All],2,FALSE))</f>
        <v>450</v>
      </c>
      <c r="G985" s="1" t="s">
        <v>140</v>
      </c>
      <c r="H985" s="1">
        <v>16</v>
      </c>
      <c r="I985" s="1">
        <v>3</v>
      </c>
    </row>
    <row r="986" spans="1:9" x14ac:dyDescent="0.3">
      <c r="A986" s="3" t="s">
        <v>2601</v>
      </c>
      <c r="B986" s="1" t="s">
        <v>1379</v>
      </c>
      <c r="C986" s="1">
        <v>18</v>
      </c>
      <c r="D986" s="1" t="s">
        <v>1523</v>
      </c>
      <c r="E986" s="2">
        <v>2</v>
      </c>
      <c r="F986" s="1">
        <f>IF(Creatures[[#This Row],[CR]]="","",VLOOKUP(Creatures[[#This Row],[CR]],CREXP[#All],2,FALSE))</f>
        <v>450</v>
      </c>
      <c r="G986" s="1" t="s">
        <v>140</v>
      </c>
      <c r="H986" s="1">
        <v>14</v>
      </c>
      <c r="I986" s="1">
        <v>2</v>
      </c>
    </row>
    <row r="987" spans="1:9" x14ac:dyDescent="0.3">
      <c r="A987" s="3" t="s">
        <v>2602</v>
      </c>
      <c r="B987" s="1" t="s">
        <v>1379</v>
      </c>
      <c r="C987" s="1">
        <v>18</v>
      </c>
      <c r="D987" s="1" t="s">
        <v>1523</v>
      </c>
      <c r="E987" s="2">
        <v>2</v>
      </c>
      <c r="F987" s="1">
        <f>IF(Creatures[[#This Row],[CR]]="","",VLOOKUP(Creatures[[#This Row],[CR]],CREXP[#All],2,FALSE))</f>
        <v>450</v>
      </c>
      <c r="G987" s="1" t="s">
        <v>140</v>
      </c>
      <c r="H987" s="1">
        <v>10</v>
      </c>
      <c r="I987" s="1">
        <v>0</v>
      </c>
    </row>
    <row r="988" spans="1:9" x14ac:dyDescent="0.3">
      <c r="A988" s="3" t="s">
        <v>2603</v>
      </c>
      <c r="B988" s="1" t="s">
        <v>2604</v>
      </c>
      <c r="C988" s="1">
        <v>17</v>
      </c>
      <c r="D988" s="1" t="s">
        <v>2026</v>
      </c>
      <c r="E988" s="2">
        <v>3</v>
      </c>
      <c r="F988" s="1">
        <f>IF(Creatures[[#This Row],[CR]]="","",VLOOKUP(Creatures[[#This Row],[CR]],CREXP[#All],2,FALSE))</f>
        <v>700</v>
      </c>
      <c r="G988" s="1" t="s">
        <v>140</v>
      </c>
      <c r="H988" s="1">
        <v>18</v>
      </c>
      <c r="I988" s="1">
        <v>4</v>
      </c>
    </row>
    <row r="989" spans="1:9" x14ac:dyDescent="0.3">
      <c r="A989" s="3" t="s">
        <v>2605</v>
      </c>
      <c r="B989" s="1" t="s">
        <v>2587</v>
      </c>
      <c r="C989" s="1">
        <v>15</v>
      </c>
      <c r="D989" s="1" t="s">
        <v>1356</v>
      </c>
      <c r="E989" s="2">
        <v>2</v>
      </c>
      <c r="F989" s="1">
        <f>IF(Creatures[[#This Row],[CR]]="","",VLOOKUP(Creatures[[#This Row],[CR]],CREXP[#All],2,FALSE))</f>
        <v>450</v>
      </c>
      <c r="G989" s="1" t="s">
        <v>140</v>
      </c>
      <c r="H989" s="1">
        <v>14</v>
      </c>
      <c r="I989" s="1">
        <v>2</v>
      </c>
    </row>
    <row r="990" spans="1:9" x14ac:dyDescent="0.3">
      <c r="A990" s="3" t="s">
        <v>2606</v>
      </c>
      <c r="B990" s="1" t="s">
        <v>1134</v>
      </c>
      <c r="C990" s="1">
        <v>14</v>
      </c>
      <c r="D990" s="1" t="s">
        <v>1781</v>
      </c>
      <c r="E990" s="2">
        <v>4</v>
      </c>
      <c r="F990" s="1">
        <f>IF(Creatures[[#This Row],[CR]]="","",VLOOKUP(Creatures[[#This Row],[CR]],CREXP[#All],2,FALSE))</f>
        <v>1100</v>
      </c>
      <c r="G990" s="1" t="s">
        <v>140</v>
      </c>
      <c r="H990" s="1">
        <v>13</v>
      </c>
      <c r="I990" s="1">
        <v>1</v>
      </c>
    </row>
    <row r="991" spans="1:9" x14ac:dyDescent="0.3">
      <c r="A991" s="3" t="s">
        <v>2607</v>
      </c>
      <c r="B991" s="1" t="s">
        <v>1250</v>
      </c>
      <c r="C991" s="1">
        <v>16</v>
      </c>
      <c r="D991" s="1" t="s">
        <v>1385</v>
      </c>
      <c r="E991" s="2">
        <v>1</v>
      </c>
      <c r="F991" s="1">
        <f>IF(Creatures[[#This Row],[CR]]="","",VLOOKUP(Creatures[[#This Row],[CR]],CREXP[#All],2,FALSE))</f>
        <v>200</v>
      </c>
      <c r="G991" s="1" t="s">
        <v>140</v>
      </c>
      <c r="H991" s="1">
        <v>10</v>
      </c>
      <c r="I991" s="1">
        <v>0</v>
      </c>
    </row>
    <row r="992" spans="1:9" x14ac:dyDescent="0.3">
      <c r="A992" s="3" t="s">
        <v>2608</v>
      </c>
      <c r="B992" s="1" t="s">
        <v>1247</v>
      </c>
      <c r="C992" s="1">
        <v>17</v>
      </c>
      <c r="D992" s="1" t="s">
        <v>1481</v>
      </c>
      <c r="E992" s="2">
        <v>9</v>
      </c>
      <c r="F992" s="1">
        <f>IF(Creatures[[#This Row],[CR]]="","",VLOOKUP(Creatures[[#This Row],[CR]],CREXP[#All],2,FALSE))</f>
        <v>5000</v>
      </c>
      <c r="G992" s="1" t="s">
        <v>140</v>
      </c>
      <c r="H992" s="1">
        <v>16</v>
      </c>
      <c r="I992" s="1">
        <v>3</v>
      </c>
    </row>
    <row r="993" spans="1:9" x14ac:dyDescent="0.3">
      <c r="A993" s="3" t="s">
        <v>2609</v>
      </c>
      <c r="B993" s="1" t="s">
        <v>1137</v>
      </c>
      <c r="C993" s="1">
        <v>18</v>
      </c>
      <c r="D993" s="1" t="s">
        <v>1680</v>
      </c>
      <c r="E993" s="2">
        <v>15</v>
      </c>
      <c r="F993" s="1">
        <f>IF(Creatures[[#This Row],[CR]]="","",VLOOKUP(Creatures[[#This Row],[CR]],CREXP[#All],2,FALSE))</f>
        <v>13000</v>
      </c>
      <c r="G993" s="1" t="s">
        <v>140</v>
      </c>
      <c r="H993" s="1">
        <v>16</v>
      </c>
      <c r="I993" s="1">
        <v>3</v>
      </c>
    </row>
    <row r="994" spans="1:9" x14ac:dyDescent="0.3">
      <c r="A994" s="3" t="s">
        <v>2610</v>
      </c>
      <c r="B994" s="1" t="s">
        <v>1250</v>
      </c>
      <c r="C994" s="1">
        <v>14</v>
      </c>
      <c r="D994" s="1" t="s">
        <v>1169</v>
      </c>
      <c r="E994" s="2">
        <v>2</v>
      </c>
      <c r="F994" s="1">
        <f>IF(Creatures[[#This Row],[CR]]="","",VLOOKUP(Creatures[[#This Row],[CR]],CREXP[#All],2,FALSE))</f>
        <v>450</v>
      </c>
      <c r="G994" s="1" t="s">
        <v>140</v>
      </c>
      <c r="H994" s="1">
        <v>16</v>
      </c>
      <c r="I994" s="1">
        <v>3</v>
      </c>
    </row>
    <row r="995" spans="1:9" x14ac:dyDescent="0.3">
      <c r="A995" s="3" t="s">
        <v>2611</v>
      </c>
      <c r="B995" s="1" t="s">
        <v>1827</v>
      </c>
      <c r="C995" s="1">
        <v>15</v>
      </c>
      <c r="D995" s="1" t="s">
        <v>2053</v>
      </c>
      <c r="E995" s="2">
        <v>2</v>
      </c>
      <c r="F995" s="1">
        <f>IF(Creatures[[#This Row],[CR]]="","",VLOOKUP(Creatures[[#This Row],[CR]],CREXP[#All],2,FALSE))</f>
        <v>450</v>
      </c>
      <c r="G995" s="1" t="s">
        <v>140</v>
      </c>
      <c r="H995" s="1">
        <v>14</v>
      </c>
      <c r="I995" s="1">
        <v>2</v>
      </c>
    </row>
    <row r="996" spans="1:9" x14ac:dyDescent="0.3">
      <c r="A996" s="3" t="s">
        <v>2612</v>
      </c>
      <c r="B996" s="1" t="s">
        <v>2613</v>
      </c>
      <c r="C996" s="1">
        <v>13</v>
      </c>
      <c r="D996" s="1" t="s">
        <v>1814</v>
      </c>
      <c r="E996" s="2">
        <v>7</v>
      </c>
      <c r="F996" s="1">
        <f>IF(Creatures[[#This Row],[CR]]="","",VLOOKUP(Creatures[[#This Row],[CR]],CREXP[#All],2,FALSE))</f>
        <v>2900</v>
      </c>
      <c r="G996" s="1" t="s">
        <v>143</v>
      </c>
      <c r="H996" s="1">
        <v>16</v>
      </c>
      <c r="I996" s="1">
        <v>3</v>
      </c>
    </row>
    <row r="997" spans="1:9" ht="28.8" x14ac:dyDescent="0.3">
      <c r="A997" s="3" t="s">
        <v>2614</v>
      </c>
      <c r="B997" s="1" t="s">
        <v>1250</v>
      </c>
      <c r="C997" s="1">
        <v>10</v>
      </c>
      <c r="D997" s="1" t="s">
        <v>2615</v>
      </c>
      <c r="E997" s="2">
        <v>1</v>
      </c>
      <c r="F997" s="1">
        <f>IF(Creatures[[#This Row],[CR]]="","",VLOOKUP(Creatures[[#This Row],[CR]],CREXP[#All],2,FALSE))</f>
        <v>200</v>
      </c>
      <c r="G997" s="1" t="s">
        <v>143</v>
      </c>
      <c r="H997" s="1">
        <v>11</v>
      </c>
      <c r="I997" s="1">
        <v>0</v>
      </c>
    </row>
    <row r="998" spans="1:9" x14ac:dyDescent="0.3">
      <c r="A998" s="3" t="s">
        <v>2616</v>
      </c>
      <c r="B998" s="1" t="s">
        <v>1193</v>
      </c>
      <c r="C998" s="1">
        <v>11</v>
      </c>
      <c r="D998" s="1" t="s">
        <v>1600</v>
      </c>
      <c r="E998" s="2">
        <v>6</v>
      </c>
      <c r="F998" s="1">
        <f>IF(Creatures[[#This Row],[CR]]="","",VLOOKUP(Creatures[[#This Row],[CR]],CREXP[#All],2,FALSE))</f>
        <v>2300</v>
      </c>
      <c r="G998" s="1" t="s">
        <v>143</v>
      </c>
      <c r="H998" s="1">
        <v>13</v>
      </c>
      <c r="I998" s="1">
        <v>1</v>
      </c>
    </row>
    <row r="999" spans="1:9" x14ac:dyDescent="0.3">
      <c r="A999" s="3" t="s">
        <v>2617</v>
      </c>
      <c r="B999" s="1" t="s">
        <v>1379</v>
      </c>
      <c r="C999" s="1">
        <v>13</v>
      </c>
      <c r="D999" s="1" t="s">
        <v>1367</v>
      </c>
      <c r="E999" s="2">
        <v>4</v>
      </c>
      <c r="F999" s="1">
        <f>IF(Creatures[[#This Row],[CR]]="","",VLOOKUP(Creatures[[#This Row],[CR]],CREXP[#All],2,FALSE))</f>
        <v>1100</v>
      </c>
      <c r="G999" s="1" t="s">
        <v>143</v>
      </c>
      <c r="H999" s="1">
        <v>12</v>
      </c>
      <c r="I999" s="1">
        <v>1</v>
      </c>
    </row>
    <row r="1000" spans="1:9" x14ac:dyDescent="0.3">
      <c r="A1000" s="3" t="s">
        <v>2618</v>
      </c>
      <c r="B1000" s="1" t="s">
        <v>2225</v>
      </c>
      <c r="C1000" s="1">
        <v>13</v>
      </c>
      <c r="D1000" s="1" t="s">
        <v>2357</v>
      </c>
      <c r="E1000" s="2">
        <v>9</v>
      </c>
      <c r="F1000" s="1">
        <f>IF(Creatures[[#This Row],[CR]]="","",VLOOKUP(Creatures[[#This Row],[CR]],CREXP[#All],2,FALSE))</f>
        <v>5000</v>
      </c>
      <c r="G1000" s="1" t="s">
        <v>143</v>
      </c>
      <c r="H1000" s="1">
        <v>16</v>
      </c>
      <c r="I1000" s="1">
        <v>3</v>
      </c>
    </row>
    <row r="1001" spans="1:9" x14ac:dyDescent="0.3">
      <c r="A1001" s="3" t="s">
        <v>2619</v>
      </c>
      <c r="B1001" s="1" t="s">
        <v>1184</v>
      </c>
      <c r="C1001" s="1">
        <v>16</v>
      </c>
      <c r="D1001" s="1" t="s">
        <v>2310</v>
      </c>
      <c r="E1001" s="2">
        <v>10</v>
      </c>
      <c r="F1001" s="1">
        <f>IF(Creatures[[#This Row],[CR]]="","",VLOOKUP(Creatures[[#This Row],[CR]],CREXP[#All],2,FALSE))</f>
        <v>5900</v>
      </c>
      <c r="G1001" s="1" t="s">
        <v>143</v>
      </c>
      <c r="H1001" s="1">
        <v>16</v>
      </c>
      <c r="I1001" s="1">
        <v>3</v>
      </c>
    </row>
    <row r="1002" spans="1:9" x14ac:dyDescent="0.3">
      <c r="A1002" s="3" t="s">
        <v>2620</v>
      </c>
      <c r="B1002" s="1" t="s">
        <v>1625</v>
      </c>
      <c r="C1002" s="1">
        <v>19</v>
      </c>
      <c r="D1002" s="1" t="s">
        <v>2621</v>
      </c>
      <c r="E1002" s="2">
        <v>11</v>
      </c>
      <c r="F1002" s="1">
        <f>IF(Creatures[[#This Row],[CR]]="","",VLOOKUP(Creatures[[#This Row],[CR]],CREXP[#All],2,FALSE))</f>
        <v>7200</v>
      </c>
      <c r="G1002" s="1" t="s">
        <v>143</v>
      </c>
      <c r="H1002" s="1">
        <v>12</v>
      </c>
      <c r="I1002" s="1">
        <v>1</v>
      </c>
    </row>
    <row r="1003" spans="1:9" x14ac:dyDescent="0.3">
      <c r="A1003" s="3" t="s">
        <v>2622</v>
      </c>
      <c r="B1003" s="1" t="s">
        <v>2387</v>
      </c>
      <c r="C1003" s="1">
        <v>11</v>
      </c>
      <c r="D1003" s="1" t="s">
        <v>2623</v>
      </c>
      <c r="E1003" s="2">
        <v>3</v>
      </c>
      <c r="F1003" s="1">
        <f>IF(Creatures[[#This Row],[CR]]="","",VLOOKUP(Creatures[[#This Row],[CR]],CREXP[#All],2,FALSE))</f>
        <v>700</v>
      </c>
      <c r="G1003" s="1" t="s">
        <v>143</v>
      </c>
      <c r="H1003" s="1">
        <v>3</v>
      </c>
      <c r="I1003" s="1">
        <v>-4</v>
      </c>
    </row>
    <row r="1004" spans="1:9" x14ac:dyDescent="0.3">
      <c r="A1004" s="3" t="s">
        <v>2624</v>
      </c>
      <c r="B1004" s="1" t="s">
        <v>1266</v>
      </c>
      <c r="C1004" s="1">
        <v>13</v>
      </c>
      <c r="D1004" s="1" t="s">
        <v>1389</v>
      </c>
      <c r="E1004" s="2">
        <v>4</v>
      </c>
      <c r="F1004" s="1">
        <f>IF(Creatures[[#This Row],[CR]]="","",VLOOKUP(Creatures[[#This Row],[CR]],CREXP[#All],2,FALSE))</f>
        <v>1100</v>
      </c>
      <c r="G1004" s="1" t="s">
        <v>143</v>
      </c>
      <c r="H1004" s="1">
        <v>12</v>
      </c>
      <c r="I1004" s="1">
        <v>1</v>
      </c>
    </row>
    <row r="1005" spans="1:9" x14ac:dyDescent="0.3">
      <c r="A1005" s="3" t="s">
        <v>2625</v>
      </c>
      <c r="B1005" s="1" t="s">
        <v>2626</v>
      </c>
      <c r="C1005" s="1">
        <v>17</v>
      </c>
      <c r="D1005" s="1" t="s">
        <v>2627</v>
      </c>
      <c r="E1005" s="2">
        <v>11</v>
      </c>
      <c r="F1005" s="1">
        <f>IF(Creatures[[#This Row],[CR]]="","",VLOOKUP(Creatures[[#This Row],[CR]],CREXP[#All],2,FALSE))</f>
        <v>7200</v>
      </c>
      <c r="G1005" s="1" t="s">
        <v>143</v>
      </c>
      <c r="H1005" s="1">
        <v>11</v>
      </c>
      <c r="I1005" s="1">
        <v>0</v>
      </c>
    </row>
    <row r="1006" spans="1:9" x14ac:dyDescent="0.3">
      <c r="A1006" s="3" t="s">
        <v>2628</v>
      </c>
      <c r="B1006" s="1" t="s">
        <v>1193</v>
      </c>
      <c r="C1006" s="1">
        <v>13</v>
      </c>
      <c r="D1006" s="1" t="s">
        <v>1314</v>
      </c>
      <c r="E1006" s="2">
        <v>5</v>
      </c>
      <c r="F1006" s="1">
        <f>IF(Creatures[[#This Row],[CR]]="","",VLOOKUP(Creatures[[#This Row],[CR]],CREXP[#All],2,FALSE))</f>
        <v>1800</v>
      </c>
      <c r="G1006" s="1" t="s">
        <v>143</v>
      </c>
      <c r="H1006" s="1">
        <v>10</v>
      </c>
      <c r="I1006" s="1">
        <v>0</v>
      </c>
    </row>
    <row r="1007" spans="1:9" x14ac:dyDescent="0.3">
      <c r="A1007" s="3" t="s">
        <v>2629</v>
      </c>
      <c r="B1007" s="1" t="s">
        <v>1131</v>
      </c>
      <c r="C1007" s="1">
        <v>16</v>
      </c>
      <c r="D1007" s="1" t="s">
        <v>1696</v>
      </c>
      <c r="E1007" s="2">
        <v>5</v>
      </c>
      <c r="F1007" s="1">
        <f>IF(Creatures[[#This Row],[CR]]="","",VLOOKUP(Creatures[[#This Row],[CR]],CREXP[#All],2,FALSE))</f>
        <v>1800</v>
      </c>
      <c r="G1007" s="1" t="s">
        <v>143</v>
      </c>
      <c r="H1007" s="1">
        <v>11</v>
      </c>
      <c r="I1007" s="1">
        <v>0</v>
      </c>
    </row>
    <row r="1008" spans="1:9" x14ac:dyDescent="0.3">
      <c r="A1008" s="3" t="s">
        <v>2630</v>
      </c>
      <c r="B1008" s="1" t="s">
        <v>431</v>
      </c>
      <c r="C1008" s="1">
        <v>13</v>
      </c>
      <c r="D1008" s="1" t="s">
        <v>1452</v>
      </c>
      <c r="E1008" s="2">
        <v>0</v>
      </c>
      <c r="F1008" s="1">
        <f>IF(Creatures[[#This Row],[CR]]="","",VLOOKUP(Creatures[[#This Row],[CR]],CREXP[#All],2,FALSE))</f>
        <v>10</v>
      </c>
      <c r="G1008" s="1" t="s">
        <v>143</v>
      </c>
      <c r="H1008" s="1">
        <v>16</v>
      </c>
      <c r="I1008" s="1">
        <v>3</v>
      </c>
    </row>
    <row r="1009" spans="1:9" x14ac:dyDescent="0.3">
      <c r="A1009" s="3" t="s">
        <v>2631</v>
      </c>
      <c r="B1009" s="1" t="s">
        <v>1379</v>
      </c>
      <c r="C1009" s="1">
        <v>13</v>
      </c>
      <c r="D1009" s="1" t="s">
        <v>1367</v>
      </c>
      <c r="E1009" s="2">
        <v>5</v>
      </c>
      <c r="F1009" s="1">
        <f>IF(Creatures[[#This Row],[CR]]="","",VLOOKUP(Creatures[[#This Row],[CR]],CREXP[#All],2,FALSE))</f>
        <v>1800</v>
      </c>
      <c r="G1009" s="1" t="s">
        <v>143</v>
      </c>
      <c r="H1009" s="1">
        <v>13</v>
      </c>
      <c r="I1009" s="1">
        <v>1</v>
      </c>
    </row>
    <row r="1010" spans="1:9" x14ac:dyDescent="0.3">
      <c r="A1010" s="3" t="s">
        <v>2632</v>
      </c>
      <c r="B1010" s="1" t="s">
        <v>2088</v>
      </c>
      <c r="C1010" s="1">
        <v>14</v>
      </c>
      <c r="D1010" s="1" t="s">
        <v>2633</v>
      </c>
      <c r="E1010" s="2">
        <v>6</v>
      </c>
      <c r="F1010" s="1">
        <f>IF(Creatures[[#This Row],[CR]]="","",VLOOKUP(Creatures[[#This Row],[CR]],CREXP[#All],2,FALSE))</f>
        <v>2300</v>
      </c>
      <c r="G1010" s="1" t="s">
        <v>143</v>
      </c>
      <c r="H1010" s="1">
        <v>9</v>
      </c>
      <c r="I1010" s="1">
        <v>-1</v>
      </c>
    </row>
    <row r="1011" spans="1:9" x14ac:dyDescent="0.3">
      <c r="A1011" s="3" t="s">
        <v>2634</v>
      </c>
      <c r="B1011" s="1" t="s">
        <v>2635</v>
      </c>
      <c r="C1011" s="1">
        <v>17</v>
      </c>
      <c r="D1011" s="1" t="s">
        <v>1696</v>
      </c>
      <c r="E1011" s="2">
        <v>8</v>
      </c>
      <c r="F1011" s="1">
        <f>IF(Creatures[[#This Row],[CR]]="","",VLOOKUP(Creatures[[#This Row],[CR]],CREXP[#All],2,FALSE))</f>
        <v>3900</v>
      </c>
      <c r="G1011" s="1" t="s">
        <v>143</v>
      </c>
      <c r="H1011" s="1">
        <v>18</v>
      </c>
      <c r="I1011" s="1">
        <v>4</v>
      </c>
    </row>
    <row r="1012" spans="1:9" x14ac:dyDescent="0.3">
      <c r="A1012" s="3" t="s">
        <v>2636</v>
      </c>
      <c r="B1012" s="1" t="s">
        <v>2637</v>
      </c>
      <c r="C1012" s="1">
        <v>12</v>
      </c>
      <c r="D1012" s="1" t="s">
        <v>1367</v>
      </c>
      <c r="E1012" s="2">
        <v>3</v>
      </c>
      <c r="F1012" s="1">
        <f>IF(Creatures[[#This Row],[CR]]="","",VLOOKUP(Creatures[[#This Row],[CR]],CREXP[#All],2,FALSE))</f>
        <v>700</v>
      </c>
      <c r="G1012" s="1" t="s">
        <v>143</v>
      </c>
      <c r="H1012" s="1">
        <v>11</v>
      </c>
      <c r="I1012" s="1">
        <v>0</v>
      </c>
    </row>
    <row r="1013" spans="1:9" ht="43.2" x14ac:dyDescent="0.3">
      <c r="A1013" s="3" t="s">
        <v>2638</v>
      </c>
      <c r="B1013" s="1" t="s">
        <v>2639</v>
      </c>
      <c r="C1013" s="1" t="s">
        <v>2640</v>
      </c>
      <c r="D1013" s="1" t="s">
        <v>2641</v>
      </c>
      <c r="E1013" s="2">
        <v>8</v>
      </c>
      <c r="F1013" s="1">
        <f>IF(Creatures[[#This Row],[CR]]="","",VLOOKUP(Creatures[[#This Row],[CR]],CREXP[#All],2,FALSE))</f>
        <v>3900</v>
      </c>
      <c r="G1013" s="1" t="s">
        <v>143</v>
      </c>
      <c r="H1013" s="1">
        <v>10</v>
      </c>
      <c r="I1013" s="1">
        <v>0</v>
      </c>
    </row>
    <row r="1014" spans="1:9" x14ac:dyDescent="0.3">
      <c r="A1014" s="3" t="s">
        <v>2642</v>
      </c>
      <c r="B1014" s="1" t="s">
        <v>431</v>
      </c>
      <c r="C1014" s="1">
        <v>13</v>
      </c>
      <c r="D1014" s="1" t="s">
        <v>2643</v>
      </c>
      <c r="E1014" s="2">
        <v>0</v>
      </c>
      <c r="F1014" s="1">
        <f>IF(Creatures[[#This Row],[CR]]="","",VLOOKUP(Creatures[[#This Row],[CR]],CREXP[#All],2,FALSE))</f>
        <v>10</v>
      </c>
      <c r="G1014" s="1" t="s">
        <v>143</v>
      </c>
      <c r="H1014" s="1">
        <v>17</v>
      </c>
      <c r="I1014" s="1">
        <v>3</v>
      </c>
    </row>
    <row r="1015" spans="1:9" x14ac:dyDescent="0.3">
      <c r="A1015" s="3" t="s">
        <v>2644</v>
      </c>
      <c r="B1015" s="1" t="s">
        <v>1660</v>
      </c>
      <c r="C1015" s="1">
        <v>16</v>
      </c>
      <c r="D1015" s="1" t="s">
        <v>2092</v>
      </c>
      <c r="E1015" s="2">
        <v>8</v>
      </c>
      <c r="F1015" s="1">
        <f>IF(Creatures[[#This Row],[CR]]="","",VLOOKUP(Creatures[[#This Row],[CR]],CREXP[#All],2,FALSE))</f>
        <v>3900</v>
      </c>
      <c r="G1015" s="1" t="s">
        <v>143</v>
      </c>
      <c r="H1015" s="1">
        <v>8</v>
      </c>
      <c r="I1015" s="1">
        <v>-1</v>
      </c>
    </row>
    <row r="1016" spans="1:9" x14ac:dyDescent="0.3">
      <c r="A1016" s="3" t="s">
        <v>2645</v>
      </c>
      <c r="B1016" s="1" t="s">
        <v>430</v>
      </c>
      <c r="C1016" s="1">
        <v>12</v>
      </c>
      <c r="D1016" s="1" t="s">
        <v>1391</v>
      </c>
      <c r="E1016" s="2">
        <v>0</v>
      </c>
      <c r="F1016" s="1">
        <f>IF(Creatures[[#This Row],[CR]]="","",VLOOKUP(Creatures[[#This Row],[CR]],CREXP[#All],2,FALSE))</f>
        <v>10</v>
      </c>
      <c r="G1016" s="1" t="s">
        <v>143</v>
      </c>
      <c r="H1016" s="1">
        <v>14</v>
      </c>
      <c r="I1016" s="1">
        <v>2</v>
      </c>
    </row>
    <row r="1017" spans="1:9" x14ac:dyDescent="0.3">
      <c r="A1017" s="3" t="s">
        <v>2646</v>
      </c>
      <c r="B1017" s="1" t="s">
        <v>2647</v>
      </c>
      <c r="C1017" s="1">
        <v>14</v>
      </c>
      <c r="D1017" s="1" t="s">
        <v>1993</v>
      </c>
      <c r="E1017" s="4" t="s">
        <v>24</v>
      </c>
      <c r="F1017" s="1">
        <f>IF(Creatures[[#This Row],[CR]]="","",VLOOKUP(Creatures[[#This Row],[CR]],CREXP[#All],2,FALSE))</f>
        <v>25</v>
      </c>
      <c r="G1017" s="1" t="s">
        <v>143</v>
      </c>
      <c r="H1017" s="1">
        <v>15</v>
      </c>
      <c r="I1017" s="1">
        <v>2</v>
      </c>
    </row>
    <row r="1018" spans="1:9" x14ac:dyDescent="0.3">
      <c r="A1018" s="3" t="s">
        <v>2648</v>
      </c>
      <c r="B1018" s="1" t="s">
        <v>2387</v>
      </c>
      <c r="C1018" s="1">
        <v>9</v>
      </c>
      <c r="D1018" s="1" t="s">
        <v>2649</v>
      </c>
      <c r="E1018" s="4" t="s">
        <v>24</v>
      </c>
      <c r="F1018" s="1">
        <f>IF(Creatures[[#This Row],[CR]]="","",VLOOKUP(Creatures[[#This Row],[CR]],CREXP[#All],2,FALSE))</f>
        <v>25</v>
      </c>
      <c r="G1018" s="1" t="s">
        <v>143</v>
      </c>
      <c r="H1018" s="1">
        <v>6</v>
      </c>
      <c r="I1018" s="1">
        <v>-2</v>
      </c>
    </row>
    <row r="1019" spans="1:9" x14ac:dyDescent="0.3">
      <c r="A1019" s="3" t="s">
        <v>2650</v>
      </c>
      <c r="B1019" s="1" t="s">
        <v>2387</v>
      </c>
      <c r="C1019" s="1">
        <v>14</v>
      </c>
      <c r="D1019" s="1" t="s">
        <v>2651</v>
      </c>
      <c r="E1019" s="4">
        <v>3</v>
      </c>
      <c r="F1019" s="1">
        <f>IF(Creatures[[#This Row],[CR]]="","",VLOOKUP(Creatures[[#This Row],[CR]],CREXP[#All],2,FALSE))</f>
        <v>700</v>
      </c>
      <c r="G1019" s="1" t="s">
        <v>143</v>
      </c>
      <c r="H1019" s="1">
        <v>18</v>
      </c>
      <c r="I1019" s="1">
        <v>4</v>
      </c>
    </row>
    <row r="1020" spans="1:9" x14ac:dyDescent="0.3">
      <c r="A1020" s="3" t="s">
        <v>2652</v>
      </c>
      <c r="B1020" s="1" t="s">
        <v>1253</v>
      </c>
      <c r="C1020" s="1">
        <v>20</v>
      </c>
      <c r="D1020" s="1" t="s">
        <v>1691</v>
      </c>
      <c r="E1020" s="4">
        <v>4</v>
      </c>
      <c r="F1020" s="1">
        <f>IF(Creatures[[#This Row],[CR]]="","",VLOOKUP(Creatures[[#This Row],[CR]],CREXP[#All],2,FALSE))</f>
        <v>1100</v>
      </c>
      <c r="G1020" s="1" t="s">
        <v>143</v>
      </c>
      <c r="H1020" s="1">
        <v>10</v>
      </c>
      <c r="I1020" s="1">
        <v>0</v>
      </c>
    </row>
    <row r="1021" spans="1:9" x14ac:dyDescent="0.3">
      <c r="A1021" s="3" t="s">
        <v>2653</v>
      </c>
      <c r="B1021" s="1" t="s">
        <v>1426</v>
      </c>
      <c r="C1021" s="1">
        <v>14</v>
      </c>
      <c r="D1021" s="1" t="s">
        <v>2654</v>
      </c>
      <c r="E1021" s="4">
        <v>8</v>
      </c>
      <c r="F1021" s="1">
        <f>IF(Creatures[[#This Row],[CR]]="","",VLOOKUP(Creatures[[#This Row],[CR]],CREXP[#All],2,FALSE))</f>
        <v>3900</v>
      </c>
      <c r="G1021" s="1" t="s">
        <v>143</v>
      </c>
      <c r="H1021" s="1">
        <v>16</v>
      </c>
      <c r="I1021" s="1">
        <v>3</v>
      </c>
    </row>
    <row r="1022" spans="1:9" x14ac:dyDescent="0.3">
      <c r="A1022" s="3" t="s">
        <v>2655</v>
      </c>
      <c r="B1022" s="1" t="s">
        <v>1250</v>
      </c>
      <c r="C1022" s="1">
        <v>10</v>
      </c>
      <c r="D1022" s="1" t="s">
        <v>2239</v>
      </c>
      <c r="E1022" s="4">
        <v>0</v>
      </c>
      <c r="F1022" s="1">
        <f>IF(Creatures[[#This Row],[CR]]="","",VLOOKUP(Creatures[[#This Row],[CR]],CREXP[#All],2,FALSE))</f>
        <v>10</v>
      </c>
      <c r="G1022" s="1" t="s">
        <v>143</v>
      </c>
      <c r="H1022" s="1">
        <v>10</v>
      </c>
      <c r="I1022" s="1">
        <v>0</v>
      </c>
    </row>
    <row r="1023" spans="1:9" x14ac:dyDescent="0.3">
      <c r="A1023" s="3" t="s">
        <v>2656</v>
      </c>
      <c r="B1023" s="1" t="s">
        <v>1250</v>
      </c>
      <c r="C1023" s="1">
        <v>16</v>
      </c>
      <c r="D1023" s="1" t="s">
        <v>2657</v>
      </c>
      <c r="E1023" s="4">
        <v>2</v>
      </c>
      <c r="F1023" s="1">
        <f>IF(Creatures[[#This Row],[CR]]="","",VLOOKUP(Creatures[[#This Row],[CR]],CREXP[#All],2,FALSE))</f>
        <v>450</v>
      </c>
      <c r="G1023" s="1" t="s">
        <v>143</v>
      </c>
      <c r="H1023" s="1">
        <v>14</v>
      </c>
      <c r="I1023" s="1">
        <v>2</v>
      </c>
    </row>
    <row r="1024" spans="1:9" x14ac:dyDescent="0.3">
      <c r="A1024" s="3" t="s">
        <v>2658</v>
      </c>
      <c r="B1024" s="1" t="s">
        <v>1250</v>
      </c>
      <c r="C1024" s="1">
        <v>14</v>
      </c>
      <c r="D1024" s="1" t="s">
        <v>2451</v>
      </c>
      <c r="E1024" s="4">
        <v>3</v>
      </c>
      <c r="F1024" s="1">
        <f>IF(Creatures[[#This Row],[CR]]="","",VLOOKUP(Creatures[[#This Row],[CR]],CREXP[#All],2,FALSE))</f>
        <v>700</v>
      </c>
      <c r="G1024" s="1" t="s">
        <v>143</v>
      </c>
      <c r="H1024" s="1">
        <v>18</v>
      </c>
      <c r="I1024" s="1">
        <v>4</v>
      </c>
    </row>
    <row r="1025" spans="1:9" x14ac:dyDescent="0.3">
      <c r="A1025" s="3" t="s">
        <v>2659</v>
      </c>
      <c r="B1025" s="1" t="s">
        <v>1250</v>
      </c>
      <c r="C1025" s="1">
        <v>12</v>
      </c>
      <c r="D1025" s="1" t="s">
        <v>2660</v>
      </c>
      <c r="E1025" s="4">
        <v>1</v>
      </c>
      <c r="F1025" s="1">
        <f>IF(Creatures[[#This Row],[CR]]="","",VLOOKUP(Creatures[[#This Row],[CR]],CREXP[#All],2,FALSE))</f>
        <v>200</v>
      </c>
      <c r="G1025" s="1" t="s">
        <v>143</v>
      </c>
      <c r="H1025" s="1">
        <v>14</v>
      </c>
      <c r="I1025" s="1">
        <v>2</v>
      </c>
    </row>
    <row r="1026" spans="1:9" x14ac:dyDescent="0.3">
      <c r="A1026" s="3" t="s">
        <v>2661</v>
      </c>
      <c r="B1026" s="1" t="s">
        <v>1247</v>
      </c>
      <c r="C1026" s="1">
        <v>14</v>
      </c>
      <c r="D1026" s="1" t="s">
        <v>1383</v>
      </c>
      <c r="E1026" s="4">
        <v>5</v>
      </c>
      <c r="F1026" s="1">
        <f>IF(Creatures[[#This Row],[CR]]="","",VLOOKUP(Creatures[[#This Row],[CR]],CREXP[#All],2,FALSE))</f>
        <v>1800</v>
      </c>
      <c r="G1026" s="1" t="s">
        <v>143</v>
      </c>
      <c r="H1026" s="1">
        <v>12</v>
      </c>
      <c r="I1026" s="1">
        <v>1</v>
      </c>
    </row>
    <row r="1027" spans="1:9" x14ac:dyDescent="0.3">
      <c r="A1027" s="3" t="s">
        <v>2662</v>
      </c>
      <c r="B1027" s="1" t="s">
        <v>1473</v>
      </c>
      <c r="C1027" s="1">
        <v>16</v>
      </c>
      <c r="D1027" s="1" t="s">
        <v>2663</v>
      </c>
      <c r="E1027" s="4">
        <v>5</v>
      </c>
      <c r="F1027" s="1">
        <f>IF(Creatures[[#This Row],[CR]]="","",VLOOKUP(Creatures[[#This Row],[CR]],CREXP[#All],2,FALSE))</f>
        <v>1800</v>
      </c>
      <c r="G1027" s="1" t="s">
        <v>143</v>
      </c>
      <c r="H1027" s="1">
        <v>14</v>
      </c>
      <c r="I1027" s="1">
        <v>2</v>
      </c>
    </row>
    <row r="1028" spans="1:9" x14ac:dyDescent="0.3">
      <c r="A1028" s="3" t="s">
        <v>2664</v>
      </c>
      <c r="B1028" s="1" t="s">
        <v>1473</v>
      </c>
      <c r="C1028" s="1">
        <v>8</v>
      </c>
      <c r="D1028" s="1" t="s">
        <v>1302</v>
      </c>
      <c r="E1028" s="4" t="s">
        <v>26</v>
      </c>
      <c r="F1028" s="1">
        <f>IF(Creatures[[#This Row],[CR]]="","",VLOOKUP(Creatures[[#This Row],[CR]],CREXP[#All],2,FALSE))</f>
        <v>100</v>
      </c>
      <c r="G1028" s="1" t="s">
        <v>143</v>
      </c>
      <c r="H1028" s="1">
        <v>7</v>
      </c>
      <c r="I1028" s="1">
        <v>-2</v>
      </c>
    </row>
    <row r="1029" spans="1:9" x14ac:dyDescent="0.3">
      <c r="A1029" s="3" t="s">
        <v>2665</v>
      </c>
      <c r="B1029" s="1" t="s">
        <v>1263</v>
      </c>
      <c r="C1029" s="1">
        <v>11</v>
      </c>
      <c r="D1029" s="1" t="s">
        <v>1748</v>
      </c>
      <c r="E1029" s="4" t="s">
        <v>24</v>
      </c>
      <c r="F1029" s="1">
        <f>IF(Creatures[[#This Row],[CR]]="","",VLOOKUP(Creatures[[#This Row],[CR]],CREXP[#All],2,FALSE))</f>
        <v>25</v>
      </c>
      <c r="G1029" s="1" t="s">
        <v>143</v>
      </c>
      <c r="H1029" s="1">
        <v>12</v>
      </c>
      <c r="I1029" s="1">
        <v>1</v>
      </c>
    </row>
    <row r="1030" spans="1:9" x14ac:dyDescent="0.3">
      <c r="A1030" s="3" t="s">
        <v>2666</v>
      </c>
      <c r="B1030" s="1" t="s">
        <v>1379</v>
      </c>
      <c r="C1030" s="1">
        <v>13</v>
      </c>
      <c r="D1030" s="1" t="s">
        <v>2295</v>
      </c>
      <c r="E1030" s="4">
        <v>5</v>
      </c>
      <c r="F1030" s="1">
        <f>IF(Creatures[[#This Row],[CR]]="","",VLOOKUP(Creatures[[#This Row],[CR]],CREXP[#All],2,FALSE))</f>
        <v>1800</v>
      </c>
      <c r="G1030" s="1" t="s">
        <v>143</v>
      </c>
      <c r="H1030" s="1">
        <v>8</v>
      </c>
      <c r="I1030" s="1">
        <v>-1</v>
      </c>
    </row>
    <row r="1031" spans="1:9" x14ac:dyDescent="0.3">
      <c r="A1031" s="3" t="s">
        <v>2667</v>
      </c>
      <c r="B1031" s="1" t="s">
        <v>1379</v>
      </c>
      <c r="C1031" s="1">
        <v>14</v>
      </c>
      <c r="D1031" s="1" t="s">
        <v>1267</v>
      </c>
      <c r="E1031" s="4">
        <v>5</v>
      </c>
      <c r="F1031" s="1">
        <f>IF(Creatures[[#This Row],[CR]]="","",VLOOKUP(Creatures[[#This Row],[CR]],CREXP[#All],2,FALSE))</f>
        <v>1800</v>
      </c>
      <c r="G1031" s="1" t="s">
        <v>143</v>
      </c>
      <c r="H1031" s="1">
        <v>10</v>
      </c>
      <c r="I1031" s="1">
        <v>0</v>
      </c>
    </row>
    <row r="1032" spans="1:9" x14ac:dyDescent="0.3">
      <c r="A1032" s="3" t="s">
        <v>2668</v>
      </c>
      <c r="B1032" s="1" t="s">
        <v>1379</v>
      </c>
      <c r="C1032" s="1">
        <v>12</v>
      </c>
      <c r="D1032" s="1" t="s">
        <v>1412</v>
      </c>
      <c r="E1032" s="4">
        <v>5</v>
      </c>
      <c r="F1032" s="1">
        <f>IF(Creatures[[#This Row],[CR]]="","",VLOOKUP(Creatures[[#This Row],[CR]],CREXP[#All],2,FALSE))</f>
        <v>1800</v>
      </c>
      <c r="G1032" s="1" t="s">
        <v>143</v>
      </c>
      <c r="H1032" s="1">
        <v>11</v>
      </c>
      <c r="I1032" s="1">
        <v>0</v>
      </c>
    </row>
    <row r="1033" spans="1:9" x14ac:dyDescent="0.3">
      <c r="A1033" s="3" t="s">
        <v>2669</v>
      </c>
      <c r="B1033" s="1" t="s">
        <v>1379</v>
      </c>
      <c r="C1033" s="1">
        <v>15</v>
      </c>
      <c r="D1033" s="1" t="s">
        <v>1188</v>
      </c>
      <c r="E1033" s="4">
        <v>8</v>
      </c>
      <c r="F1033" s="1">
        <f>IF(Creatures[[#This Row],[CR]]="","",VLOOKUP(Creatures[[#This Row],[CR]],CREXP[#All],2,FALSE))</f>
        <v>3900</v>
      </c>
      <c r="G1033" s="1" t="s">
        <v>143</v>
      </c>
      <c r="H1033" s="1">
        <v>16</v>
      </c>
      <c r="I1033" s="1">
        <v>3</v>
      </c>
    </row>
    <row r="1034" spans="1:9" x14ac:dyDescent="0.3">
      <c r="A1034" s="3" t="s">
        <v>2670</v>
      </c>
      <c r="B1034" s="1" t="s">
        <v>1203</v>
      </c>
      <c r="C1034" s="1">
        <v>10</v>
      </c>
      <c r="D1034" s="1" t="s">
        <v>1495</v>
      </c>
      <c r="E1034" s="4" t="s">
        <v>25</v>
      </c>
      <c r="F1034" s="1">
        <f>IF(Creatures[[#This Row],[CR]]="","",VLOOKUP(Creatures[[#This Row],[CR]],CREXP[#All],2,FALSE))</f>
        <v>50</v>
      </c>
      <c r="G1034" s="1" t="s">
        <v>143</v>
      </c>
      <c r="H1034" s="1">
        <v>10</v>
      </c>
      <c r="I1034" s="1">
        <f>IFERROR(DexModifier(Creatures[[#This Row],[Dex Score]]),NA())</f>
        <v>0</v>
      </c>
    </row>
    <row r="1035" spans="1:9" x14ac:dyDescent="0.3">
      <c r="A1035" s="3" t="s">
        <v>2671</v>
      </c>
      <c r="B1035" s="1" t="s">
        <v>1263</v>
      </c>
      <c r="C1035" s="1">
        <v>11</v>
      </c>
      <c r="D1035" s="1" t="s">
        <v>1144</v>
      </c>
      <c r="E1035" s="4">
        <v>0</v>
      </c>
      <c r="F1035" s="1">
        <f>IF(Creatures[[#This Row],[CR]]="","",VLOOKUP(Creatures[[#This Row],[CR]],CREXP[#All],2,FALSE))</f>
        <v>10</v>
      </c>
      <c r="G1035" s="1" t="s">
        <v>143</v>
      </c>
      <c r="H1035" s="1">
        <v>12</v>
      </c>
      <c r="I1035" s="1">
        <v>1</v>
      </c>
    </row>
    <row r="1036" spans="1:9" x14ac:dyDescent="0.3">
      <c r="A1036" s="3" t="s">
        <v>2672</v>
      </c>
      <c r="B1036" s="1" t="s">
        <v>1250</v>
      </c>
      <c r="C1036" s="1">
        <v>8</v>
      </c>
      <c r="D1036" s="1" t="s">
        <v>1169</v>
      </c>
      <c r="E1036" s="4">
        <v>3</v>
      </c>
      <c r="F1036" s="1">
        <f>IF(Creatures[[#This Row],[CR]]="","",VLOOKUP(Creatures[[#This Row],[CR]],CREXP[#All],2,FALSE))</f>
        <v>700</v>
      </c>
      <c r="G1036" s="1" t="s">
        <v>143</v>
      </c>
      <c r="H1036" s="1">
        <v>6</v>
      </c>
      <c r="I1036" s="1">
        <v>-2</v>
      </c>
    </row>
    <row r="1037" spans="1:9" x14ac:dyDescent="0.3">
      <c r="A1037" s="3" t="s">
        <v>2673</v>
      </c>
      <c r="B1037" s="1" t="s">
        <v>1247</v>
      </c>
      <c r="C1037" s="1">
        <v>13</v>
      </c>
      <c r="D1037" s="1" t="s">
        <v>1800</v>
      </c>
      <c r="E1037" s="2">
        <v>3</v>
      </c>
      <c r="F1037" s="1">
        <f>IF(Creatures[[#This Row],[CR]]="","",VLOOKUP(Creatures[[#This Row],[CR]],CREXP[#All],2,FALSE))</f>
        <v>700</v>
      </c>
      <c r="G1037" s="1" t="s">
        <v>143</v>
      </c>
      <c r="H1037" s="1">
        <v>12</v>
      </c>
      <c r="I1037" s="1">
        <f>IFERROR(DexModifier(Creatures[[#This Row],[Dex Score]]),NA())</f>
        <v>1</v>
      </c>
    </row>
    <row r="1038" spans="1:9" x14ac:dyDescent="0.3">
      <c r="A1038" s="3" t="s">
        <v>2674</v>
      </c>
      <c r="B1038" s="1" t="s">
        <v>1420</v>
      </c>
      <c r="C1038" s="1">
        <v>13</v>
      </c>
      <c r="D1038" s="1" t="s">
        <v>2675</v>
      </c>
      <c r="E1038" s="2">
        <v>8</v>
      </c>
      <c r="F1038" s="1">
        <f>IF(Creatures[[#This Row],[CR]]="","",VLOOKUP(Creatures[[#This Row],[CR]],CREXP[#All],2,FALSE))</f>
        <v>3900</v>
      </c>
      <c r="G1038" s="1" t="s">
        <v>143</v>
      </c>
      <c r="H1038" s="1">
        <v>8</v>
      </c>
      <c r="I1038" s="1">
        <v>-1</v>
      </c>
    </row>
    <row r="1039" spans="1:9" x14ac:dyDescent="0.3">
      <c r="A1039" s="3" t="s">
        <v>2676</v>
      </c>
      <c r="B1039" s="1" t="s">
        <v>2626</v>
      </c>
      <c r="C1039" s="1">
        <v>17</v>
      </c>
      <c r="D1039" s="1" t="s">
        <v>1166</v>
      </c>
      <c r="E1039" s="2">
        <v>10</v>
      </c>
      <c r="F1039" s="1">
        <f>IF(Creatures[[#This Row],[CR]]="","",VLOOKUP(Creatures[[#This Row],[CR]],CREXP[#All],2,FALSE))</f>
        <v>5900</v>
      </c>
      <c r="G1039" s="1" t="s">
        <v>143</v>
      </c>
      <c r="H1039" s="1">
        <v>10</v>
      </c>
      <c r="I1039" s="1">
        <v>0</v>
      </c>
    </row>
    <row r="1040" spans="1:9" x14ac:dyDescent="0.3">
      <c r="A1040" s="3" t="s">
        <v>2677</v>
      </c>
      <c r="B1040" s="1" t="s">
        <v>1660</v>
      </c>
      <c r="C1040" s="1">
        <v>14</v>
      </c>
      <c r="D1040" s="1" t="s">
        <v>2119</v>
      </c>
      <c r="E1040" s="2">
        <v>5</v>
      </c>
      <c r="F1040" s="1">
        <f>IF(Creatures[[#This Row],[CR]]="","",VLOOKUP(Creatures[[#This Row],[CR]],CREXP[#All],2,FALSE))</f>
        <v>1800</v>
      </c>
      <c r="G1040" s="1" t="s">
        <v>143</v>
      </c>
      <c r="H1040" s="1">
        <v>15</v>
      </c>
      <c r="I1040" s="1">
        <v>2</v>
      </c>
    </row>
    <row r="1041" spans="1:9" x14ac:dyDescent="0.3">
      <c r="A1041" s="3" t="s">
        <v>2678</v>
      </c>
      <c r="B1041" s="1" t="s">
        <v>1660</v>
      </c>
      <c r="C1041" s="1">
        <v>14</v>
      </c>
      <c r="D1041" s="1" t="s">
        <v>1383</v>
      </c>
      <c r="E1041" s="2">
        <v>4</v>
      </c>
      <c r="F1041" s="1">
        <f>IF(Creatures[[#This Row],[CR]]="","",VLOOKUP(Creatures[[#This Row],[CR]],CREXP[#All],2,FALSE))</f>
        <v>1100</v>
      </c>
      <c r="G1041" s="1" t="s">
        <v>143</v>
      </c>
      <c r="H1041" s="1">
        <v>11</v>
      </c>
      <c r="I1041" s="1">
        <v>0</v>
      </c>
    </row>
    <row r="1042" spans="1:9" x14ac:dyDescent="0.3">
      <c r="A1042" s="3" t="s">
        <v>2679</v>
      </c>
      <c r="B1042" s="1" t="s">
        <v>1203</v>
      </c>
      <c r="C1042" s="1">
        <v>9</v>
      </c>
      <c r="D1042" s="1" t="s">
        <v>1789</v>
      </c>
      <c r="E1042" s="4" t="s">
        <v>25</v>
      </c>
      <c r="F1042" s="1">
        <f>IF(Creatures[[#This Row],[CR]]="","",VLOOKUP(Creatures[[#This Row],[CR]],CREXP[#All],2,FALSE))</f>
        <v>50</v>
      </c>
      <c r="G1042" s="1" t="s">
        <v>143</v>
      </c>
      <c r="H1042" s="1">
        <v>9</v>
      </c>
      <c r="I1042" s="1">
        <v>-1</v>
      </c>
    </row>
    <row r="1043" spans="1:9" x14ac:dyDescent="0.3">
      <c r="A1043" s="3" t="s">
        <v>2680</v>
      </c>
      <c r="B1043" s="1" t="s">
        <v>1257</v>
      </c>
      <c r="C1043" s="1">
        <v>9</v>
      </c>
      <c r="D1043" s="1" t="s">
        <v>1760</v>
      </c>
      <c r="E1043" s="4">
        <v>4</v>
      </c>
      <c r="F1043" s="1">
        <f>IF(Creatures[[#This Row],[CR]]="","",VLOOKUP(Creatures[[#This Row],[CR]],CREXP[#All],2,FALSE))</f>
        <v>1100</v>
      </c>
      <c r="G1043" s="1" t="s">
        <v>143</v>
      </c>
      <c r="H1043" s="1">
        <v>9</v>
      </c>
      <c r="I1043" s="1">
        <v>-1</v>
      </c>
    </row>
    <row r="1044" spans="1:9" x14ac:dyDescent="0.3">
      <c r="A1044" s="3" t="s">
        <v>2681</v>
      </c>
      <c r="B1044" s="1" t="s">
        <v>1471</v>
      </c>
      <c r="C1044" s="1">
        <v>11</v>
      </c>
      <c r="D1044" s="1" t="s">
        <v>1993</v>
      </c>
      <c r="E1044" s="4" t="s">
        <v>24</v>
      </c>
      <c r="F1044" s="1">
        <f>IF(Creatures[[#This Row],[CR]]="","",VLOOKUP(Creatures[[#This Row],[CR]],CREXP[#All],2,FALSE))</f>
        <v>25</v>
      </c>
      <c r="G1044" s="1" t="s">
        <v>143</v>
      </c>
      <c r="H1044" s="1">
        <v>11</v>
      </c>
      <c r="I1044" s="1">
        <v>0</v>
      </c>
    </row>
    <row r="1045" spans="1:9" x14ac:dyDescent="0.3">
      <c r="A1045" s="3" t="s">
        <v>2682</v>
      </c>
      <c r="B1045" s="1" t="s">
        <v>1304</v>
      </c>
      <c r="C1045" s="1">
        <v>16</v>
      </c>
      <c r="D1045" s="1" t="s">
        <v>2683</v>
      </c>
      <c r="E1045" s="4">
        <v>7</v>
      </c>
      <c r="F1045" s="1">
        <f>IF(Creatures[[#This Row],[CR]]="","",VLOOKUP(Creatures[[#This Row],[CR]],CREXP[#All],2,FALSE))</f>
        <v>2900</v>
      </c>
      <c r="G1045" s="1" t="s">
        <v>144</v>
      </c>
      <c r="H1045" s="1">
        <v>8</v>
      </c>
      <c r="I1045" s="1">
        <v>-1</v>
      </c>
    </row>
    <row r="1046" spans="1:9" x14ac:dyDescent="0.3">
      <c r="A1046" s="3" t="s">
        <v>2684</v>
      </c>
      <c r="B1046" s="1" t="s">
        <v>1941</v>
      </c>
      <c r="C1046" s="1">
        <v>10</v>
      </c>
      <c r="D1046" s="1" t="s">
        <v>1549</v>
      </c>
      <c r="E1046" s="4" t="s">
        <v>26</v>
      </c>
      <c r="F1046" s="1">
        <f>IF(Creatures[[#This Row],[CR]]="","",VLOOKUP(Creatures[[#This Row],[CR]],CREXP[#All],2,FALSE))</f>
        <v>100</v>
      </c>
      <c r="G1046" s="1" t="s">
        <v>144</v>
      </c>
      <c r="H1046" s="1">
        <v>11</v>
      </c>
      <c r="I1046" s="1">
        <v>0</v>
      </c>
    </row>
    <row r="1047" spans="1:9" x14ac:dyDescent="0.3">
      <c r="A1047" s="3" t="s">
        <v>2685</v>
      </c>
      <c r="B1047" s="1" t="s">
        <v>1193</v>
      </c>
      <c r="C1047" s="1">
        <v>12</v>
      </c>
      <c r="D1047" s="1" t="s">
        <v>1549</v>
      </c>
      <c r="E1047" s="4">
        <v>1</v>
      </c>
      <c r="F1047" s="1">
        <f>IF(Creatures[[#This Row],[CR]]="","",VLOOKUP(Creatures[[#This Row],[CR]],CREXP[#All],2,FALSE))</f>
        <v>200</v>
      </c>
      <c r="G1047" s="1" t="s">
        <v>144</v>
      </c>
      <c r="H1047" s="1">
        <v>14</v>
      </c>
      <c r="I1047" s="1">
        <v>2</v>
      </c>
    </row>
    <row r="1048" spans="1:9" x14ac:dyDescent="0.3">
      <c r="A1048" s="3" t="s">
        <v>2686</v>
      </c>
      <c r="B1048" s="1" t="s">
        <v>2687</v>
      </c>
      <c r="C1048" s="1">
        <v>14</v>
      </c>
      <c r="D1048" s="1" t="s">
        <v>2688</v>
      </c>
      <c r="E1048" s="4">
        <v>3</v>
      </c>
      <c r="F1048" s="1">
        <f>IF(Creatures[[#This Row],[CR]]="","",VLOOKUP(Creatures[[#This Row],[CR]],CREXP[#All],2,FALSE))</f>
        <v>700</v>
      </c>
      <c r="G1048" s="1" t="s">
        <v>144</v>
      </c>
      <c r="H1048" s="1">
        <v>16</v>
      </c>
      <c r="I1048" s="1">
        <v>3</v>
      </c>
    </row>
    <row r="1049" spans="1:9" x14ac:dyDescent="0.3">
      <c r="A1049" s="3" t="s">
        <v>2689</v>
      </c>
      <c r="B1049" s="1" t="s">
        <v>1426</v>
      </c>
      <c r="C1049" s="1">
        <v>15</v>
      </c>
      <c r="D1049" s="1" t="s">
        <v>2053</v>
      </c>
      <c r="E1049" s="4">
        <v>1</v>
      </c>
      <c r="F1049" s="1">
        <f>IF(Creatures[[#This Row],[CR]]="","",VLOOKUP(Creatures[[#This Row],[CR]],CREXP[#All],2,FALSE))</f>
        <v>200</v>
      </c>
      <c r="G1049" s="1" t="s">
        <v>144</v>
      </c>
      <c r="H1049" s="1">
        <v>15</v>
      </c>
      <c r="I1049" s="1">
        <v>2</v>
      </c>
    </row>
    <row r="1050" spans="1:9" x14ac:dyDescent="0.3">
      <c r="A1050" s="3" t="s">
        <v>2690</v>
      </c>
      <c r="B1050" s="1" t="s">
        <v>1510</v>
      </c>
      <c r="C1050" s="1" t="s">
        <v>2691</v>
      </c>
      <c r="D1050" s="1" t="s">
        <v>2692</v>
      </c>
      <c r="E1050" s="4" t="s">
        <v>26</v>
      </c>
      <c r="F1050" s="1">
        <f>IF(Creatures[[#This Row],[CR]]="","",VLOOKUP(Creatures[[#This Row],[CR]],CREXP[#All],2,FALSE))</f>
        <v>100</v>
      </c>
      <c r="G1050" s="1" t="s">
        <v>144</v>
      </c>
      <c r="H1050" s="1">
        <v>13</v>
      </c>
      <c r="I1050" s="1">
        <v>1</v>
      </c>
    </row>
    <row r="1051" spans="1:9" x14ac:dyDescent="0.3">
      <c r="A1051" s="3" t="s">
        <v>2693</v>
      </c>
      <c r="B1051" s="1" t="s">
        <v>1193</v>
      </c>
      <c r="C1051" s="1" t="s">
        <v>2694</v>
      </c>
      <c r="D1051" s="1" t="s">
        <v>1686</v>
      </c>
      <c r="E1051" s="4">
        <v>10</v>
      </c>
      <c r="F1051" s="1">
        <f>IF(Creatures[[#This Row],[CR]]="","",VLOOKUP(Creatures[[#This Row],[CR]],CREXP[#All],2,FALSE))</f>
        <v>5900</v>
      </c>
      <c r="G1051" s="1" t="s">
        <v>144</v>
      </c>
      <c r="H1051" s="1">
        <v>14</v>
      </c>
      <c r="I1051" s="1">
        <v>2</v>
      </c>
    </row>
    <row r="1052" spans="1:9" x14ac:dyDescent="0.3">
      <c r="A1052" s="3" t="s">
        <v>2695</v>
      </c>
      <c r="B1052" s="1" t="s">
        <v>1193</v>
      </c>
      <c r="C1052" s="1">
        <v>12</v>
      </c>
      <c r="D1052" s="1" t="s">
        <v>2696</v>
      </c>
      <c r="E1052" s="4">
        <v>6</v>
      </c>
      <c r="F1052" s="1">
        <f>IF(Creatures[[#This Row],[CR]]="","",VLOOKUP(Creatures[[#This Row],[CR]],CREXP[#All],2,FALSE))</f>
        <v>2300</v>
      </c>
      <c r="G1052" s="1" t="s">
        <v>144</v>
      </c>
      <c r="H1052" s="1">
        <v>14</v>
      </c>
      <c r="I1052" s="1">
        <v>2</v>
      </c>
    </row>
    <row r="1053" spans="1:9" x14ac:dyDescent="0.3">
      <c r="A1053" s="3" t="s">
        <v>2697</v>
      </c>
      <c r="B1053" s="1" t="s">
        <v>2687</v>
      </c>
      <c r="C1053" s="1">
        <v>12</v>
      </c>
      <c r="D1053" s="1" t="s">
        <v>2284</v>
      </c>
      <c r="E1053" s="4" t="s">
        <v>24</v>
      </c>
      <c r="F1053" s="1">
        <f>IF(Creatures[[#This Row],[CR]]="","",VLOOKUP(Creatures[[#This Row],[CR]],CREXP[#All],2,FALSE))</f>
        <v>25</v>
      </c>
      <c r="G1053" s="1" t="s">
        <v>144</v>
      </c>
      <c r="H1053" s="1">
        <v>14</v>
      </c>
      <c r="I1053" s="1">
        <v>2</v>
      </c>
    </row>
    <row r="1054" spans="1:9" x14ac:dyDescent="0.3">
      <c r="A1054" s="3" t="s">
        <v>2698</v>
      </c>
      <c r="B1054" s="1" t="s">
        <v>2699</v>
      </c>
      <c r="C1054" s="1">
        <v>12</v>
      </c>
      <c r="D1054" s="1" t="s">
        <v>2700</v>
      </c>
      <c r="E1054" s="4">
        <v>2</v>
      </c>
      <c r="F1054" s="1">
        <f>IF(Creatures[[#This Row],[CR]]="","",VLOOKUP(Creatures[[#This Row],[CR]],CREXP[#All],2,FALSE))</f>
        <v>450</v>
      </c>
      <c r="G1054" s="1" t="s">
        <v>144</v>
      </c>
      <c r="H1054" s="1">
        <v>14</v>
      </c>
      <c r="I1054" s="1">
        <v>2</v>
      </c>
    </row>
    <row r="1055" spans="1:9" x14ac:dyDescent="0.3">
      <c r="A1055" s="3" t="s">
        <v>2701</v>
      </c>
      <c r="B1055" s="1" t="s">
        <v>1193</v>
      </c>
      <c r="C1055" s="1" t="s">
        <v>2691</v>
      </c>
      <c r="D1055" s="1" t="s">
        <v>1565</v>
      </c>
      <c r="E1055" s="4">
        <v>9</v>
      </c>
      <c r="F1055" s="1">
        <f>IF(Creatures[[#This Row],[CR]]="","",VLOOKUP(Creatures[[#This Row],[CR]],CREXP[#All],2,FALSE))</f>
        <v>5000</v>
      </c>
      <c r="G1055" s="1" t="s">
        <v>144</v>
      </c>
      <c r="H1055" s="1">
        <v>3</v>
      </c>
      <c r="I1055" s="1">
        <v>-4</v>
      </c>
    </row>
    <row r="1056" spans="1:9" x14ac:dyDescent="0.3">
      <c r="A1056" s="3" t="s">
        <v>2702</v>
      </c>
      <c r="B1056" s="1" t="s">
        <v>2604</v>
      </c>
      <c r="C1056" s="1" t="s">
        <v>2691</v>
      </c>
      <c r="D1056" s="1" t="s">
        <v>1535</v>
      </c>
      <c r="E1056" s="4">
        <v>13</v>
      </c>
      <c r="F1056" s="1">
        <f>IF(Creatures[[#This Row],[CR]]="","",VLOOKUP(Creatures[[#This Row],[CR]],CREXP[#All],2,FALSE))</f>
        <v>10000</v>
      </c>
      <c r="G1056" s="1" t="s">
        <v>144</v>
      </c>
      <c r="H1056" s="1">
        <v>18</v>
      </c>
      <c r="I1056" s="1">
        <v>4</v>
      </c>
    </row>
    <row r="1057" spans="1:9" x14ac:dyDescent="0.3">
      <c r="A1057" s="3" t="s">
        <v>2703</v>
      </c>
      <c r="B1057" s="1" t="s">
        <v>1193</v>
      </c>
      <c r="C1057" s="1" t="s">
        <v>2704</v>
      </c>
      <c r="D1057" s="1" t="s">
        <v>1724</v>
      </c>
      <c r="E1057" s="4">
        <v>8</v>
      </c>
      <c r="F1057" s="1">
        <f>IF(Creatures[[#This Row],[CR]]="","",VLOOKUP(Creatures[[#This Row],[CR]],CREXP[#All],2,FALSE))</f>
        <v>3900</v>
      </c>
      <c r="G1057" s="1" t="s">
        <v>144</v>
      </c>
      <c r="H1057" s="1">
        <v>18</v>
      </c>
      <c r="I1057" s="1">
        <v>4</v>
      </c>
    </row>
    <row r="1058" spans="1:9" x14ac:dyDescent="0.3">
      <c r="A1058" s="3" t="s">
        <v>2705</v>
      </c>
      <c r="B1058" s="1" t="s">
        <v>1131</v>
      </c>
      <c r="C1058" s="1">
        <v>14</v>
      </c>
      <c r="D1058" s="1" t="s">
        <v>1798</v>
      </c>
      <c r="E1058" s="4">
        <v>6</v>
      </c>
      <c r="F1058" s="1">
        <f>IF(Creatures[[#This Row],[CR]]="","",VLOOKUP(Creatures[[#This Row],[CR]],CREXP[#All],2,FALSE))</f>
        <v>2300</v>
      </c>
      <c r="G1058" s="1" t="s">
        <v>144</v>
      </c>
      <c r="H1058" s="1">
        <v>14</v>
      </c>
      <c r="I1058" s="1">
        <v>2</v>
      </c>
    </row>
    <row r="1059" spans="1:9" x14ac:dyDescent="0.3">
      <c r="A1059" s="3" t="s">
        <v>2706</v>
      </c>
      <c r="B1059" s="1" t="s">
        <v>1266</v>
      </c>
      <c r="C1059" s="1" t="s">
        <v>2707</v>
      </c>
      <c r="D1059" s="1" t="s">
        <v>1814</v>
      </c>
      <c r="E1059" s="4">
        <v>8</v>
      </c>
      <c r="F1059" s="1">
        <f>IF(Creatures[[#This Row],[CR]]="","",VLOOKUP(Creatures[[#This Row],[CR]],CREXP[#All],2,FALSE))</f>
        <v>3900</v>
      </c>
      <c r="G1059" s="1" t="s">
        <v>144</v>
      </c>
      <c r="H1059" s="1">
        <v>18</v>
      </c>
      <c r="I1059" s="1">
        <v>4</v>
      </c>
    </row>
    <row r="1060" spans="1:9" x14ac:dyDescent="0.3">
      <c r="A1060" s="3" t="s">
        <v>2708</v>
      </c>
      <c r="B1060" s="1" t="s">
        <v>1343</v>
      </c>
      <c r="C1060" s="1">
        <v>17</v>
      </c>
      <c r="D1060" s="1" t="s">
        <v>1572</v>
      </c>
      <c r="E1060" s="4">
        <v>12</v>
      </c>
      <c r="F1060" s="1">
        <f>IF(Creatures[[#This Row],[CR]]="","",VLOOKUP(Creatures[[#This Row],[CR]],CREXP[#All],2,FALSE))</f>
        <v>8400</v>
      </c>
      <c r="G1060" s="1" t="s">
        <v>144</v>
      </c>
      <c r="H1060" s="1">
        <v>12</v>
      </c>
      <c r="I1060" s="1">
        <v>1</v>
      </c>
    </row>
    <row r="1061" spans="1:9" x14ac:dyDescent="0.3">
      <c r="A1061" s="3" t="s">
        <v>2709</v>
      </c>
      <c r="B1061" s="1" t="s">
        <v>1347</v>
      </c>
      <c r="C1061" s="1" t="s">
        <v>2710</v>
      </c>
      <c r="D1061" s="1" t="s">
        <v>2711</v>
      </c>
      <c r="E1061" s="4">
        <v>19</v>
      </c>
      <c r="F1061" s="1">
        <f>IF(Creatures[[#This Row],[CR]]="","",VLOOKUP(Creatures[[#This Row],[CR]],CREXP[#All],2,FALSE))</f>
        <v>22000</v>
      </c>
      <c r="G1061" s="1" t="s">
        <v>144</v>
      </c>
      <c r="H1061" s="1">
        <v>18</v>
      </c>
      <c r="I1061" s="1">
        <v>4</v>
      </c>
    </row>
    <row r="1062" spans="1:9" x14ac:dyDescent="0.3">
      <c r="A1062" s="3" t="s">
        <v>2712</v>
      </c>
      <c r="B1062" s="1" t="s">
        <v>1995</v>
      </c>
      <c r="C1062" s="1">
        <v>15</v>
      </c>
      <c r="D1062" s="1" t="s">
        <v>2713</v>
      </c>
      <c r="E1062" s="4">
        <v>21</v>
      </c>
      <c r="F1062" s="1">
        <f>IF(Creatures[[#This Row],[CR]]="","",VLOOKUP(Creatures[[#This Row],[CR]],CREXP[#All],2,FALSE))</f>
        <v>33000</v>
      </c>
      <c r="G1062" s="1" t="s">
        <v>144</v>
      </c>
      <c r="H1062" s="1">
        <v>13</v>
      </c>
      <c r="I1062" s="1">
        <v>1</v>
      </c>
    </row>
    <row r="1063" spans="1:9" x14ac:dyDescent="0.3">
      <c r="A1063" s="3" t="s">
        <v>2714</v>
      </c>
      <c r="B1063" s="1" t="s">
        <v>2225</v>
      </c>
      <c r="C1063" s="1">
        <v>16</v>
      </c>
      <c r="D1063" s="1" t="s">
        <v>1435</v>
      </c>
      <c r="E1063" s="4">
        <v>4</v>
      </c>
      <c r="F1063" s="1">
        <f>IF(Creatures[[#This Row],[CR]]="","",VLOOKUP(Creatures[[#This Row],[CR]],CREXP[#All],2,FALSE))</f>
        <v>1100</v>
      </c>
      <c r="G1063" s="1" t="s">
        <v>144</v>
      </c>
      <c r="H1063" s="1">
        <v>14</v>
      </c>
      <c r="I1063" s="1">
        <v>2</v>
      </c>
    </row>
    <row r="1064" spans="1:9" x14ac:dyDescent="0.3">
      <c r="A1064" s="3" t="s">
        <v>2715</v>
      </c>
      <c r="B1064" s="1" t="s">
        <v>2716</v>
      </c>
      <c r="C1064" s="1">
        <v>11</v>
      </c>
      <c r="D1064" s="1" t="s">
        <v>1609</v>
      </c>
      <c r="E1064" s="4">
        <v>2</v>
      </c>
      <c r="F1064" s="1">
        <f>IF(Creatures[[#This Row],[CR]]="","",VLOOKUP(Creatures[[#This Row],[CR]],CREXP[#All],2,FALSE))</f>
        <v>450</v>
      </c>
      <c r="G1064" s="1" t="s">
        <v>144</v>
      </c>
      <c r="H1064" s="1">
        <v>12</v>
      </c>
      <c r="I1064" s="1">
        <v>1</v>
      </c>
    </row>
    <row r="1065" spans="1:9" x14ac:dyDescent="0.3">
      <c r="A1065" s="3" t="s">
        <v>2717</v>
      </c>
      <c r="B1065" s="1" t="s">
        <v>2716</v>
      </c>
      <c r="C1065" s="1">
        <v>13</v>
      </c>
      <c r="D1065" s="1" t="s">
        <v>1523</v>
      </c>
      <c r="E1065" s="4">
        <v>3</v>
      </c>
      <c r="F1065" s="1">
        <f>IF(Creatures[[#This Row],[CR]]="","",VLOOKUP(Creatures[[#This Row],[CR]],CREXP[#All],2,FALSE))</f>
        <v>700</v>
      </c>
      <c r="G1065" s="1" t="s">
        <v>144</v>
      </c>
      <c r="H1065" s="1">
        <v>14</v>
      </c>
      <c r="I1065" s="1">
        <v>2</v>
      </c>
    </row>
    <row r="1066" spans="1:9" x14ac:dyDescent="0.3">
      <c r="A1066" s="3" t="s">
        <v>2718</v>
      </c>
      <c r="B1066" s="1" t="s">
        <v>1131</v>
      </c>
      <c r="C1066" s="1" t="s">
        <v>2694</v>
      </c>
      <c r="D1066" s="1" t="s">
        <v>1948</v>
      </c>
      <c r="E1066" s="4">
        <v>8</v>
      </c>
      <c r="F1066" s="1">
        <f>IF(Creatures[[#This Row],[CR]]="","",VLOOKUP(Creatures[[#This Row],[CR]],CREXP[#All],2,FALSE))</f>
        <v>3900</v>
      </c>
      <c r="G1066" s="1" t="s">
        <v>144</v>
      </c>
      <c r="H1066" s="1">
        <v>14</v>
      </c>
      <c r="I1066" s="1">
        <v>2</v>
      </c>
    </row>
    <row r="1067" spans="1:9" x14ac:dyDescent="0.3">
      <c r="A1067" s="3" t="s">
        <v>2719</v>
      </c>
      <c r="B1067" s="1" t="s">
        <v>1131</v>
      </c>
      <c r="C1067" s="1" t="s">
        <v>2694</v>
      </c>
      <c r="D1067" s="1" t="s">
        <v>1369</v>
      </c>
      <c r="E1067" s="4">
        <v>8</v>
      </c>
      <c r="F1067" s="1">
        <f>IF(Creatures[[#This Row],[CR]]="","",VLOOKUP(Creatures[[#This Row],[CR]],CREXP[#All],2,FALSE))</f>
        <v>3900</v>
      </c>
      <c r="G1067" s="1" t="s">
        <v>144</v>
      </c>
      <c r="H1067" s="1">
        <v>14</v>
      </c>
      <c r="I1067" s="1">
        <v>2</v>
      </c>
    </row>
    <row r="1068" spans="1:9" ht="28.8" x14ac:dyDescent="0.3">
      <c r="A1068" s="3" t="s">
        <v>2720</v>
      </c>
      <c r="B1068" s="1" t="s">
        <v>1131</v>
      </c>
      <c r="C1068" s="1" t="s">
        <v>2721</v>
      </c>
      <c r="D1068" s="1" t="s">
        <v>1948</v>
      </c>
      <c r="E1068" s="4">
        <v>8</v>
      </c>
      <c r="F1068" s="1">
        <f>IF(Creatures[[#This Row],[CR]]="","",VLOOKUP(Creatures[[#This Row],[CR]],CREXP[#All],2,FALSE))</f>
        <v>3900</v>
      </c>
      <c r="G1068" s="1" t="s">
        <v>144</v>
      </c>
      <c r="H1068" s="1">
        <v>12</v>
      </c>
      <c r="I1068" s="1">
        <v>1</v>
      </c>
    </row>
    <row r="1069" spans="1:9" x14ac:dyDescent="0.3">
      <c r="A1069" s="3" t="s">
        <v>2722</v>
      </c>
      <c r="B1069" s="1" t="s">
        <v>1137</v>
      </c>
      <c r="C1069" s="1">
        <v>15</v>
      </c>
      <c r="D1069" s="1" t="s">
        <v>2229</v>
      </c>
      <c r="E1069" s="4">
        <v>8</v>
      </c>
      <c r="F1069" s="1">
        <f>IF(Creatures[[#This Row],[CR]]="","",VLOOKUP(Creatures[[#This Row],[CR]],CREXP[#All],2,FALSE))</f>
        <v>3900</v>
      </c>
      <c r="G1069" s="1" t="s">
        <v>144</v>
      </c>
      <c r="H1069" s="1">
        <v>13</v>
      </c>
      <c r="I1069" s="1">
        <v>1</v>
      </c>
    </row>
    <row r="1070" spans="1:9" x14ac:dyDescent="0.3">
      <c r="A1070" s="3" t="s">
        <v>2723</v>
      </c>
      <c r="B1070" s="1" t="s">
        <v>1193</v>
      </c>
      <c r="C1070" s="1">
        <v>15</v>
      </c>
      <c r="D1070" s="1" t="s">
        <v>1464</v>
      </c>
      <c r="E1070" s="4">
        <v>5</v>
      </c>
      <c r="F1070" s="1">
        <f>IF(Creatures[[#This Row],[CR]]="","",VLOOKUP(Creatures[[#This Row],[CR]],CREXP[#All],2,FALSE))</f>
        <v>1800</v>
      </c>
      <c r="G1070" s="1" t="s">
        <v>144</v>
      </c>
      <c r="H1070" s="1">
        <v>18</v>
      </c>
      <c r="I1070" s="1">
        <v>4</v>
      </c>
    </row>
    <row r="1071" spans="1:9" x14ac:dyDescent="0.3">
      <c r="A1071" s="3" t="s">
        <v>2724</v>
      </c>
      <c r="B1071" s="1" t="s">
        <v>2725</v>
      </c>
      <c r="C1071" s="1">
        <v>10</v>
      </c>
      <c r="D1071" s="1" t="s">
        <v>1609</v>
      </c>
      <c r="E1071" s="4">
        <v>1</v>
      </c>
      <c r="F1071" s="1">
        <f>IF(Creatures[[#This Row],[CR]]="","",VLOOKUP(Creatures[[#This Row],[CR]],CREXP[#All],2,FALSE))</f>
        <v>200</v>
      </c>
      <c r="G1071" s="1" t="s">
        <v>144</v>
      </c>
      <c r="H1071" s="1">
        <v>10</v>
      </c>
      <c r="I1071" s="1">
        <v>0</v>
      </c>
    </row>
    <row r="1072" spans="1:9" x14ac:dyDescent="0.3">
      <c r="A1072" s="3" t="s">
        <v>2726</v>
      </c>
      <c r="B1072" s="1" t="s">
        <v>2088</v>
      </c>
      <c r="C1072" s="1" t="s">
        <v>2727</v>
      </c>
      <c r="D1072" s="1" t="s">
        <v>2728</v>
      </c>
      <c r="E1072" s="4">
        <v>6</v>
      </c>
      <c r="F1072" s="1">
        <f>IF(Creatures[[#This Row],[CR]]="","",VLOOKUP(Creatures[[#This Row],[CR]],CREXP[#All],2,FALSE))</f>
        <v>2300</v>
      </c>
      <c r="G1072" s="1" t="s">
        <v>144</v>
      </c>
      <c r="H1072" s="1">
        <v>10</v>
      </c>
      <c r="I1072" s="1">
        <v>0</v>
      </c>
    </row>
    <row r="1073" spans="1:9" x14ac:dyDescent="0.3">
      <c r="A1073" s="3" t="s">
        <v>2729</v>
      </c>
      <c r="B1073" s="1" t="s">
        <v>1193</v>
      </c>
      <c r="C1073" s="1">
        <v>10</v>
      </c>
      <c r="D1073" s="1" t="s">
        <v>1283</v>
      </c>
      <c r="E1073" s="4">
        <v>4</v>
      </c>
      <c r="F1073" s="1">
        <f>IF(Creatures[[#This Row],[CR]]="","",VLOOKUP(Creatures[[#This Row],[CR]],CREXP[#All],2,FALSE))</f>
        <v>1100</v>
      </c>
      <c r="G1073" s="1" t="s">
        <v>144</v>
      </c>
      <c r="H1073" s="1">
        <v>10</v>
      </c>
      <c r="I1073" s="1">
        <v>0</v>
      </c>
    </row>
    <row r="1074" spans="1:9" x14ac:dyDescent="0.3">
      <c r="A1074" s="3" t="s">
        <v>2730</v>
      </c>
      <c r="B1074" s="1" t="s">
        <v>1325</v>
      </c>
      <c r="C1074" s="1">
        <v>10</v>
      </c>
      <c r="D1074" s="1">
        <v>25</v>
      </c>
      <c r="E1074" s="4">
        <v>0</v>
      </c>
      <c r="F1074" s="1">
        <f>IF(Creatures[[#This Row],[CR]]="","",VLOOKUP(Creatures[[#This Row],[CR]],CREXP[#All],2,FALSE))</f>
        <v>10</v>
      </c>
      <c r="G1074" s="1" t="s">
        <v>144</v>
      </c>
      <c r="H1074" s="1">
        <v>0</v>
      </c>
      <c r="I1074" s="1">
        <v>-5</v>
      </c>
    </row>
    <row r="1075" spans="1:9" x14ac:dyDescent="0.3">
      <c r="A1075" s="3" t="s">
        <v>5736</v>
      </c>
      <c r="B1075" s="1" t="s">
        <v>1131</v>
      </c>
      <c r="C1075" s="1">
        <v>14</v>
      </c>
      <c r="D1075" s="1" t="s">
        <v>1418</v>
      </c>
      <c r="E1075" s="4" t="s">
        <v>26</v>
      </c>
      <c r="F1075" s="1">
        <f>IF(Creatures[[#This Row],[CR]]="","",VLOOKUP(Creatures[[#This Row],[CR]],CREXP[#All],2,FALSE))</f>
        <v>100</v>
      </c>
      <c r="G1075" s="1" t="s">
        <v>111</v>
      </c>
      <c r="H1075" s="1">
        <v>14</v>
      </c>
      <c r="I1075" s="1">
        <v>2</v>
      </c>
    </row>
    <row r="1076" spans="1:9" ht="28.8" x14ac:dyDescent="0.3">
      <c r="A1076" s="3" t="s">
        <v>5745</v>
      </c>
      <c r="B1076" s="1" t="s">
        <v>1131</v>
      </c>
      <c r="C1076" s="1">
        <v>12</v>
      </c>
      <c r="D1076" s="1" t="s">
        <v>1609</v>
      </c>
      <c r="E1076" s="4">
        <v>1</v>
      </c>
      <c r="F1076" s="1">
        <f>IF(Creatures[[#This Row],[CR]]="","",VLOOKUP(Creatures[[#This Row],[CR]],CREXP[#All],2,FALSE))</f>
        <v>200</v>
      </c>
      <c r="G1076" s="1" t="s">
        <v>111</v>
      </c>
      <c r="H1076" s="1">
        <v>14</v>
      </c>
      <c r="I1076" s="1">
        <v>2</v>
      </c>
    </row>
  </sheetData>
  <conditionalFormatting sqref="A2:I30138">
    <cfRule type="expression" dxfId="1" priority="1">
      <formula>IF($G2="",FALSE,ISERROR(MATCH($G2,INDIRECT("LegitimateSources[Legitimate Sources]"),0)))=TRUE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AddCreatureX">
                <anchor moveWithCells="1" sizeWithCells="1">
                  <from>
                    <xdr:col>0</xdr:col>
                    <xdr:colOff>647700</xdr:colOff>
                    <xdr:row>0</xdr:row>
                    <xdr:rowOff>0</xdr:rowOff>
                  </from>
                  <to>
                    <xdr:col>0</xdr:col>
                    <xdr:colOff>1584960</xdr:colOff>
                    <xdr:row>0</xdr:row>
                    <xdr:rowOff>182880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C9C9C9"/>
  </sheetPr>
  <dimension ref="A1:F153"/>
  <sheetViews>
    <sheetView showGridLines="0" showRowColHeaders="0" topLeftCell="A122" workbookViewId="0">
      <selection activeCell="D33" sqref="D33"/>
    </sheetView>
  </sheetViews>
  <sheetFormatPr defaultColWidth="9.109375" defaultRowHeight="14.4" x14ac:dyDescent="0.3"/>
  <cols>
    <col min="1" max="1" width="25" style="35" bestFit="1" customWidth="1"/>
    <col min="2" max="2" width="8.44140625" style="35" bestFit="1" customWidth="1"/>
    <col min="3" max="3" width="13.6640625" style="35" bestFit="1" customWidth="1"/>
    <col min="4" max="4" width="9.88671875" style="35" bestFit="1" customWidth="1"/>
    <col min="5" max="5" width="28.88671875" style="35" customWidth="1"/>
    <col min="6" max="6" width="16.6640625" style="35" bestFit="1" customWidth="1"/>
    <col min="7" max="16384" width="9.109375" style="35"/>
  </cols>
  <sheetData>
    <row r="1" spans="1:6" x14ac:dyDescent="0.3">
      <c r="A1" t="s">
        <v>48</v>
      </c>
      <c r="B1" t="s">
        <v>162</v>
      </c>
      <c r="C1" t="s">
        <v>2731</v>
      </c>
      <c r="D1" t="s">
        <v>163</v>
      </c>
      <c r="E1" t="s">
        <v>164</v>
      </c>
      <c r="F1" t="s">
        <v>165</v>
      </c>
    </row>
    <row r="2" spans="1:6" x14ac:dyDescent="0.3">
      <c r="A2" s="6" t="s">
        <v>536</v>
      </c>
      <c r="B2" s="6" t="s">
        <v>2732</v>
      </c>
      <c r="C2" s="6"/>
      <c r="D2" s="6" t="s">
        <v>2733</v>
      </c>
      <c r="E2" s="6"/>
      <c r="F2" s="6" t="s">
        <v>2734</v>
      </c>
    </row>
    <row r="3" spans="1:6" x14ac:dyDescent="0.3">
      <c r="A3" s="6" t="s">
        <v>559</v>
      </c>
      <c r="B3" s="6" t="s">
        <v>2735</v>
      </c>
      <c r="C3" s="6"/>
      <c r="D3" s="6" t="s">
        <v>2736</v>
      </c>
      <c r="E3" s="6"/>
      <c r="F3" s="6" t="s">
        <v>2734</v>
      </c>
    </row>
    <row r="4" spans="1:6" x14ac:dyDescent="0.3">
      <c r="A4" s="6" t="s">
        <v>582</v>
      </c>
      <c r="B4" s="6" t="s">
        <v>217</v>
      </c>
      <c r="C4" s="6"/>
      <c r="D4" s="6" t="s">
        <v>2736</v>
      </c>
      <c r="E4" s="6"/>
      <c r="F4" s="6" t="s">
        <v>2734</v>
      </c>
    </row>
    <row r="5" spans="1:6" x14ac:dyDescent="0.3">
      <c r="A5" s="6" t="s">
        <v>627</v>
      </c>
      <c r="B5" s="6" t="s">
        <v>217</v>
      </c>
      <c r="C5" s="6"/>
      <c r="D5" s="6" t="s">
        <v>432</v>
      </c>
      <c r="E5" s="6"/>
      <c r="F5" s="6" t="s">
        <v>2734</v>
      </c>
    </row>
    <row r="6" spans="1:6" x14ac:dyDescent="0.3">
      <c r="A6" s="6" t="s">
        <v>649</v>
      </c>
      <c r="B6" s="6" t="s">
        <v>2732</v>
      </c>
      <c r="C6" s="6"/>
      <c r="D6" s="6" t="s">
        <v>2737</v>
      </c>
      <c r="E6" s="6"/>
      <c r="F6" s="6" t="s">
        <v>2734</v>
      </c>
    </row>
    <row r="7" spans="1:6" x14ac:dyDescent="0.3">
      <c r="A7" s="6" t="s">
        <v>651</v>
      </c>
      <c r="B7" s="6" t="s">
        <v>2738</v>
      </c>
      <c r="C7" s="6"/>
      <c r="D7" s="6" t="s">
        <v>2733</v>
      </c>
      <c r="E7" s="6"/>
      <c r="F7" s="6" t="s">
        <v>2734</v>
      </c>
    </row>
    <row r="8" spans="1:6" x14ac:dyDescent="0.3">
      <c r="A8" s="6" t="s">
        <v>690</v>
      </c>
      <c r="B8" s="6" t="s">
        <v>2732</v>
      </c>
      <c r="C8" s="6"/>
      <c r="D8" s="6" t="s">
        <v>2739</v>
      </c>
      <c r="E8" s="6"/>
      <c r="F8" s="6" t="s">
        <v>2734</v>
      </c>
    </row>
    <row r="9" spans="1:6" x14ac:dyDescent="0.3">
      <c r="A9" s="6" t="s">
        <v>710</v>
      </c>
      <c r="B9" s="6" t="s">
        <v>2740</v>
      </c>
      <c r="C9" s="6"/>
      <c r="D9" s="6" t="s">
        <v>2733</v>
      </c>
      <c r="E9" s="6"/>
      <c r="F9" s="6" t="s">
        <v>2734</v>
      </c>
    </row>
    <row r="10" spans="1:6" x14ac:dyDescent="0.3">
      <c r="A10" s="6" t="s">
        <v>726</v>
      </c>
      <c r="B10" s="6" t="s">
        <v>2738</v>
      </c>
      <c r="C10" s="6"/>
      <c r="D10" s="6" t="s">
        <v>2741</v>
      </c>
      <c r="E10" s="6"/>
      <c r="F10" s="6" t="s">
        <v>2734</v>
      </c>
    </row>
    <row r="11" spans="1:6" x14ac:dyDescent="0.3">
      <c r="A11" s="6" t="s">
        <v>671</v>
      </c>
      <c r="B11" s="6" t="s">
        <v>2738</v>
      </c>
      <c r="C11" s="6"/>
      <c r="D11" s="6"/>
      <c r="E11" s="6"/>
      <c r="F11" s="6" t="s">
        <v>2734</v>
      </c>
    </row>
    <row r="12" spans="1:6" x14ac:dyDescent="0.3">
      <c r="A12" s="6" t="s">
        <v>753</v>
      </c>
      <c r="B12" s="6" t="s">
        <v>2742</v>
      </c>
      <c r="C12" s="6"/>
      <c r="D12" s="6" t="s">
        <v>2743</v>
      </c>
      <c r="E12" s="6"/>
      <c r="F12" s="6" t="s">
        <v>2734</v>
      </c>
    </row>
    <row r="13" spans="1:6" x14ac:dyDescent="0.3">
      <c r="A13" s="6" t="s">
        <v>692</v>
      </c>
      <c r="B13" s="6" t="s">
        <v>2738</v>
      </c>
      <c r="C13" s="6"/>
      <c r="D13" s="6" t="s">
        <v>2737</v>
      </c>
      <c r="E13" s="6"/>
      <c r="F13" s="6" t="s">
        <v>2734</v>
      </c>
    </row>
    <row r="14" spans="1:6" x14ac:dyDescent="0.3">
      <c r="A14" s="6" t="s">
        <v>712</v>
      </c>
      <c r="B14" s="6" t="s">
        <v>2735</v>
      </c>
      <c r="C14" s="6"/>
      <c r="D14" s="6" t="s">
        <v>2737</v>
      </c>
      <c r="E14" s="6"/>
      <c r="F14" s="6" t="s">
        <v>2734</v>
      </c>
    </row>
    <row r="15" spans="1:6" x14ac:dyDescent="0.3">
      <c r="A15" s="6" t="s">
        <v>728</v>
      </c>
      <c r="B15" s="6" t="s">
        <v>2732</v>
      </c>
      <c r="C15" s="6"/>
      <c r="D15" s="6" t="s">
        <v>2733</v>
      </c>
      <c r="E15" s="6"/>
      <c r="F15" s="6" t="s">
        <v>2734</v>
      </c>
    </row>
    <row r="16" spans="1:6" x14ac:dyDescent="0.3">
      <c r="A16" s="6" t="s">
        <v>792</v>
      </c>
      <c r="B16" s="6" t="s">
        <v>2742</v>
      </c>
      <c r="C16" s="6"/>
      <c r="D16" s="6" t="s">
        <v>2733</v>
      </c>
      <c r="E16" s="6"/>
      <c r="F16" s="6" t="s">
        <v>2734</v>
      </c>
    </row>
    <row r="17" spans="1:6" x14ac:dyDescent="0.3">
      <c r="A17" s="6" t="s">
        <v>744</v>
      </c>
      <c r="B17" s="6" t="s">
        <v>2738</v>
      </c>
      <c r="C17" s="6"/>
      <c r="D17" s="6" t="s">
        <v>2733</v>
      </c>
      <c r="E17" s="6"/>
      <c r="F17" s="6" t="s">
        <v>2734</v>
      </c>
    </row>
    <row r="18" spans="1:6" x14ac:dyDescent="0.3">
      <c r="A18" s="6" t="s">
        <v>755</v>
      </c>
      <c r="B18" s="6" t="s">
        <v>2744</v>
      </c>
      <c r="C18" s="6"/>
      <c r="D18" s="6" t="s">
        <v>432</v>
      </c>
      <c r="E18" s="6"/>
      <c r="F18" s="6" t="s">
        <v>2734</v>
      </c>
    </row>
    <row r="19" spans="1:6" x14ac:dyDescent="0.3">
      <c r="A19" s="6" t="s">
        <v>818</v>
      </c>
      <c r="B19" s="6" t="s">
        <v>2738</v>
      </c>
      <c r="C19" s="6"/>
      <c r="D19" s="6" t="s">
        <v>2736</v>
      </c>
      <c r="E19" s="6"/>
      <c r="F19" s="6" t="s">
        <v>2734</v>
      </c>
    </row>
    <row r="20" spans="1:6" x14ac:dyDescent="0.3">
      <c r="A20" s="6" t="s">
        <v>766</v>
      </c>
      <c r="B20" s="6" t="s">
        <v>2738</v>
      </c>
      <c r="C20" s="6"/>
      <c r="D20" s="6" t="s">
        <v>2736</v>
      </c>
      <c r="E20" s="6"/>
      <c r="F20" s="6" t="s">
        <v>2734</v>
      </c>
    </row>
    <row r="21" spans="1:6" x14ac:dyDescent="0.3">
      <c r="A21" s="6" t="s">
        <v>835</v>
      </c>
      <c r="B21" s="6" t="s">
        <v>174</v>
      </c>
      <c r="C21" s="6"/>
      <c r="D21" s="6" t="s">
        <v>2745</v>
      </c>
      <c r="E21" s="6"/>
      <c r="F21" s="6" t="s">
        <v>2734</v>
      </c>
    </row>
    <row r="22" spans="1:6" x14ac:dyDescent="0.3">
      <c r="A22" s="6" t="s">
        <v>775</v>
      </c>
      <c r="B22" s="6" t="s">
        <v>2744</v>
      </c>
      <c r="C22" s="6"/>
      <c r="D22" s="6" t="s">
        <v>432</v>
      </c>
      <c r="E22" s="6"/>
      <c r="F22" s="6" t="s">
        <v>2734</v>
      </c>
    </row>
    <row r="23" spans="1:6" x14ac:dyDescent="0.3">
      <c r="A23" s="6" t="s">
        <v>851</v>
      </c>
      <c r="B23" s="6" t="s">
        <v>174</v>
      </c>
      <c r="C23" s="6"/>
      <c r="D23" s="6" t="s">
        <v>2746</v>
      </c>
      <c r="E23" s="6"/>
      <c r="F23" s="6" t="s">
        <v>2734</v>
      </c>
    </row>
    <row r="24" spans="1:6" x14ac:dyDescent="0.3">
      <c r="A24" s="6" t="s">
        <v>784</v>
      </c>
      <c r="B24" s="6" t="s">
        <v>2735</v>
      </c>
      <c r="C24" s="6"/>
      <c r="D24" s="6" t="s">
        <v>2747</v>
      </c>
      <c r="E24" s="6"/>
      <c r="F24" s="6" t="s">
        <v>2734</v>
      </c>
    </row>
    <row r="25" spans="1:6" x14ac:dyDescent="0.3">
      <c r="A25" s="6" t="s">
        <v>2748</v>
      </c>
      <c r="B25" s="6" t="s">
        <v>2749</v>
      </c>
      <c r="C25" s="6"/>
      <c r="D25" s="6" t="s">
        <v>2743</v>
      </c>
      <c r="E25" s="6"/>
      <c r="F25" s="6" t="s">
        <v>2734</v>
      </c>
    </row>
    <row r="26" spans="1:6" x14ac:dyDescent="0.3">
      <c r="A26" s="6" t="s">
        <v>2750</v>
      </c>
      <c r="B26" s="6" t="s">
        <v>174</v>
      </c>
      <c r="C26" s="6"/>
      <c r="D26" s="6" t="s">
        <v>2751</v>
      </c>
      <c r="E26" s="6"/>
      <c r="F26" s="6" t="s">
        <v>2734</v>
      </c>
    </row>
    <row r="27" spans="1:6" x14ac:dyDescent="0.3">
      <c r="A27" s="6" t="s">
        <v>2752</v>
      </c>
      <c r="B27" s="6" t="s">
        <v>2753</v>
      </c>
      <c r="C27" s="6"/>
      <c r="D27" s="6" t="s">
        <v>2754</v>
      </c>
      <c r="E27" s="6"/>
      <c r="F27" s="6" t="s">
        <v>2734</v>
      </c>
    </row>
    <row r="28" spans="1:6" x14ac:dyDescent="0.3">
      <c r="A28" s="6" t="s">
        <v>2755</v>
      </c>
      <c r="B28" s="6" t="s">
        <v>2732</v>
      </c>
      <c r="C28" s="6"/>
      <c r="D28" s="6" t="s">
        <v>2751</v>
      </c>
      <c r="E28" s="6"/>
      <c r="F28" s="6" t="s">
        <v>2734</v>
      </c>
    </row>
    <row r="29" spans="1:6" x14ac:dyDescent="0.3">
      <c r="A29" s="6" t="s">
        <v>868</v>
      </c>
      <c r="B29" s="6" t="s">
        <v>2735</v>
      </c>
      <c r="C29" s="6"/>
      <c r="D29" s="6" t="s">
        <v>2733</v>
      </c>
      <c r="E29" s="6"/>
      <c r="F29" s="6" t="s">
        <v>2734</v>
      </c>
    </row>
    <row r="30" spans="1:6" x14ac:dyDescent="0.3">
      <c r="A30" s="6" t="s">
        <v>794</v>
      </c>
      <c r="B30" s="6" t="s">
        <v>2732</v>
      </c>
      <c r="C30" s="6"/>
      <c r="D30" s="6" t="s">
        <v>2737</v>
      </c>
      <c r="E30" s="6"/>
      <c r="F30" s="6" t="s">
        <v>2734</v>
      </c>
    </row>
    <row r="31" spans="1:6" x14ac:dyDescent="0.3">
      <c r="A31" s="6" t="s">
        <v>811</v>
      </c>
      <c r="B31" s="6" t="s">
        <v>2738</v>
      </c>
      <c r="C31" s="6"/>
      <c r="D31" s="6" t="s">
        <v>2751</v>
      </c>
      <c r="E31" s="6"/>
      <c r="F31" s="6" t="s">
        <v>2734</v>
      </c>
    </row>
    <row r="32" spans="1:6" x14ac:dyDescent="0.3">
      <c r="A32" s="6" t="s">
        <v>820</v>
      </c>
      <c r="B32" s="6" t="s">
        <v>2756</v>
      </c>
      <c r="C32" s="6"/>
      <c r="D32" s="6" t="s">
        <v>2736</v>
      </c>
      <c r="E32" s="6"/>
      <c r="F32" s="6" t="s">
        <v>2734</v>
      </c>
    </row>
    <row r="33" spans="1:6" ht="115.2" x14ac:dyDescent="0.3">
      <c r="A33" s="6" t="s">
        <v>908</v>
      </c>
      <c r="B33" s="6" t="s">
        <v>2757</v>
      </c>
      <c r="C33" s="6" t="s">
        <v>2758</v>
      </c>
      <c r="D33" s="6" t="s">
        <v>2759</v>
      </c>
      <c r="E33" s="6"/>
      <c r="F33" s="6" t="s">
        <v>2734</v>
      </c>
    </row>
    <row r="34" spans="1:6" x14ac:dyDescent="0.3">
      <c r="A34" s="6" t="s">
        <v>828</v>
      </c>
      <c r="B34" s="6" t="s">
        <v>2732</v>
      </c>
      <c r="C34" s="6"/>
      <c r="D34" s="6" t="s">
        <v>2751</v>
      </c>
      <c r="E34" s="6"/>
      <c r="F34" s="6" t="s">
        <v>2734</v>
      </c>
    </row>
    <row r="35" spans="1:6" x14ac:dyDescent="0.3">
      <c r="A35" s="6" t="s">
        <v>837</v>
      </c>
      <c r="B35" s="6" t="s">
        <v>2738</v>
      </c>
      <c r="C35" s="6"/>
      <c r="D35" s="6" t="s">
        <v>2743</v>
      </c>
      <c r="E35" s="6"/>
      <c r="F35" s="6" t="s">
        <v>2734</v>
      </c>
    </row>
    <row r="36" spans="1:6" x14ac:dyDescent="0.3">
      <c r="A36" s="6" t="s">
        <v>845</v>
      </c>
      <c r="B36" s="6" t="s">
        <v>2732</v>
      </c>
      <c r="C36" s="6"/>
      <c r="D36" s="6" t="s">
        <v>2745</v>
      </c>
      <c r="E36" s="6"/>
      <c r="F36" s="6" t="s">
        <v>2734</v>
      </c>
    </row>
    <row r="37" spans="1:6" x14ac:dyDescent="0.3">
      <c r="A37" s="6" t="s">
        <v>853</v>
      </c>
      <c r="B37" s="6" t="s">
        <v>174</v>
      </c>
      <c r="C37" s="6"/>
      <c r="D37" s="6" t="s">
        <v>2743</v>
      </c>
      <c r="E37" s="6"/>
      <c r="F37" s="6" t="s">
        <v>2734</v>
      </c>
    </row>
    <row r="38" spans="1:6" x14ac:dyDescent="0.3">
      <c r="A38" s="6" t="s">
        <v>861</v>
      </c>
      <c r="B38" s="6" t="s">
        <v>2735</v>
      </c>
      <c r="C38" s="6"/>
      <c r="D38" s="6" t="s">
        <v>2736</v>
      </c>
      <c r="E38" s="6"/>
      <c r="F38" s="6" t="s">
        <v>2734</v>
      </c>
    </row>
    <row r="39" spans="1:6" x14ac:dyDescent="0.3">
      <c r="A39" s="6" t="s">
        <v>870</v>
      </c>
      <c r="B39" s="6" t="s">
        <v>2735</v>
      </c>
      <c r="C39" s="6"/>
      <c r="D39" s="6" t="s">
        <v>2736</v>
      </c>
      <c r="E39" s="6"/>
      <c r="F39" s="6" t="s">
        <v>2734</v>
      </c>
    </row>
    <row r="40" spans="1:6" x14ac:dyDescent="0.3">
      <c r="A40" s="6" t="s">
        <v>878</v>
      </c>
      <c r="B40" s="6" t="s">
        <v>174</v>
      </c>
      <c r="C40" s="6"/>
      <c r="D40" s="6" t="s">
        <v>2746</v>
      </c>
      <c r="E40" s="6"/>
      <c r="F40" s="6" t="s">
        <v>2734</v>
      </c>
    </row>
    <row r="41" spans="1:6" x14ac:dyDescent="0.3">
      <c r="A41" s="6" t="s">
        <v>886</v>
      </c>
      <c r="B41" s="6" t="s">
        <v>185</v>
      </c>
      <c r="C41" s="6"/>
      <c r="D41" s="6" t="s">
        <v>432</v>
      </c>
      <c r="E41" s="6"/>
      <c r="F41" s="6" t="s">
        <v>2734</v>
      </c>
    </row>
    <row r="42" spans="1:6" x14ac:dyDescent="0.3">
      <c r="A42" s="6" t="s">
        <v>894</v>
      </c>
      <c r="B42" s="6" t="s">
        <v>2756</v>
      </c>
      <c r="C42" s="6"/>
      <c r="D42" s="6" t="s">
        <v>432</v>
      </c>
      <c r="E42" s="6"/>
      <c r="F42" s="6" t="s">
        <v>2734</v>
      </c>
    </row>
    <row r="43" spans="1:6" x14ac:dyDescent="0.3">
      <c r="A43" s="6" t="s">
        <v>974</v>
      </c>
      <c r="B43" s="6" t="s">
        <v>2756</v>
      </c>
      <c r="C43" s="6"/>
      <c r="D43" s="6" t="s">
        <v>2751</v>
      </c>
      <c r="E43" s="6"/>
      <c r="F43" s="6" t="s">
        <v>2734</v>
      </c>
    </row>
    <row r="44" spans="1:6" x14ac:dyDescent="0.3">
      <c r="A44" s="6" t="s">
        <v>980</v>
      </c>
      <c r="B44" s="6" t="s">
        <v>2760</v>
      </c>
      <c r="C44" s="6"/>
      <c r="D44" s="6" t="s">
        <v>2746</v>
      </c>
      <c r="E44" s="6"/>
      <c r="F44" s="6" t="s">
        <v>2734</v>
      </c>
    </row>
    <row r="45" spans="1:6" x14ac:dyDescent="0.3">
      <c r="A45" s="6" t="s">
        <v>902</v>
      </c>
      <c r="B45" s="6" t="s">
        <v>2749</v>
      </c>
      <c r="C45" s="6"/>
      <c r="D45" s="6" t="s">
        <v>2736</v>
      </c>
      <c r="E45" s="6"/>
      <c r="F45" s="6" t="s">
        <v>2734</v>
      </c>
    </row>
    <row r="46" spans="1:6" x14ac:dyDescent="0.3">
      <c r="A46" s="6" t="s">
        <v>910</v>
      </c>
      <c r="B46" s="6" t="s">
        <v>185</v>
      </c>
      <c r="C46" s="6"/>
      <c r="D46" s="6" t="s">
        <v>2733</v>
      </c>
      <c r="E46" s="6"/>
      <c r="F46" s="6" t="s">
        <v>2734</v>
      </c>
    </row>
    <row r="47" spans="1:6" x14ac:dyDescent="0.3">
      <c r="A47" s="6" t="s">
        <v>917</v>
      </c>
      <c r="B47" s="6" t="s">
        <v>174</v>
      </c>
      <c r="C47" s="6"/>
      <c r="D47" s="6" t="s">
        <v>2733</v>
      </c>
      <c r="E47" s="6"/>
      <c r="F47" s="6" t="s">
        <v>2734</v>
      </c>
    </row>
    <row r="48" spans="1:6" x14ac:dyDescent="0.3">
      <c r="A48" s="6" t="s">
        <v>924</v>
      </c>
      <c r="B48" s="6" t="s">
        <v>185</v>
      </c>
      <c r="C48" s="6"/>
      <c r="D48" s="6" t="s">
        <v>2736</v>
      </c>
      <c r="E48" s="6"/>
      <c r="F48" s="6" t="s">
        <v>2734</v>
      </c>
    </row>
    <row r="49" spans="1:6" x14ac:dyDescent="0.3">
      <c r="A49" s="6" t="s">
        <v>931</v>
      </c>
      <c r="B49" s="6" t="s">
        <v>2761</v>
      </c>
      <c r="C49" s="6"/>
      <c r="D49" s="6" t="s">
        <v>432</v>
      </c>
      <c r="E49" s="6"/>
      <c r="F49" s="6" t="s">
        <v>2734</v>
      </c>
    </row>
    <row r="50" spans="1:6" x14ac:dyDescent="0.3">
      <c r="A50" s="6" t="s">
        <v>938</v>
      </c>
      <c r="B50" s="6" t="s">
        <v>2732</v>
      </c>
      <c r="C50" s="6"/>
      <c r="D50" s="6" t="s">
        <v>2754</v>
      </c>
      <c r="E50" s="6"/>
      <c r="F50" s="6" t="s">
        <v>2734</v>
      </c>
    </row>
    <row r="51" spans="1:6" x14ac:dyDescent="0.3">
      <c r="A51" s="6" t="s">
        <v>945</v>
      </c>
      <c r="B51" s="6" t="s">
        <v>2762</v>
      </c>
      <c r="C51" s="6"/>
      <c r="D51" s="6" t="s">
        <v>2736</v>
      </c>
      <c r="E51" s="6"/>
      <c r="F51" s="6" t="s">
        <v>2734</v>
      </c>
    </row>
    <row r="52" spans="1:6" x14ac:dyDescent="0.3">
      <c r="A52" s="6" t="s">
        <v>952</v>
      </c>
      <c r="B52" s="6" t="s">
        <v>174</v>
      </c>
      <c r="C52" s="6"/>
      <c r="D52" s="6" t="s">
        <v>2763</v>
      </c>
      <c r="E52" s="6"/>
      <c r="F52" s="6" t="s">
        <v>2734</v>
      </c>
    </row>
    <row r="53" spans="1:6" x14ac:dyDescent="0.3">
      <c r="A53" s="6" t="s">
        <v>958</v>
      </c>
      <c r="B53" s="6" t="s">
        <v>2760</v>
      </c>
      <c r="C53" s="6"/>
      <c r="D53" s="6" t="s">
        <v>2736</v>
      </c>
      <c r="E53" s="6"/>
      <c r="F53" s="6" t="s">
        <v>2734</v>
      </c>
    </row>
    <row r="54" spans="1:6" x14ac:dyDescent="0.3">
      <c r="A54" s="6" t="s">
        <v>964</v>
      </c>
      <c r="B54" s="6" t="s">
        <v>2762</v>
      </c>
      <c r="C54" s="6"/>
      <c r="D54" s="6" t="s">
        <v>432</v>
      </c>
      <c r="E54" s="6"/>
      <c r="F54" s="6" t="s">
        <v>2734</v>
      </c>
    </row>
    <row r="55" spans="1:6" x14ac:dyDescent="0.3">
      <c r="A55" s="6" t="s">
        <v>969</v>
      </c>
      <c r="B55" s="6" t="s">
        <v>2760</v>
      </c>
      <c r="C55" s="6"/>
      <c r="D55" s="6" t="s">
        <v>432</v>
      </c>
      <c r="E55" s="6"/>
      <c r="F55" s="6" t="s">
        <v>2734</v>
      </c>
    </row>
    <row r="56" spans="1:6" x14ac:dyDescent="0.3">
      <c r="A56" s="6" t="s">
        <v>975</v>
      </c>
      <c r="B56" s="6" t="s">
        <v>174</v>
      </c>
      <c r="C56" s="6"/>
      <c r="D56" s="6" t="s">
        <v>432</v>
      </c>
      <c r="E56" s="6"/>
      <c r="F56" s="6" t="s">
        <v>2734</v>
      </c>
    </row>
    <row r="57" spans="1:6" x14ac:dyDescent="0.3">
      <c r="A57" s="6" t="s">
        <v>981</v>
      </c>
      <c r="B57" s="6" t="s">
        <v>2732</v>
      </c>
      <c r="C57" s="6"/>
      <c r="D57" s="6" t="s">
        <v>2745</v>
      </c>
      <c r="E57" s="6"/>
      <c r="F57" s="6" t="s">
        <v>2734</v>
      </c>
    </row>
    <row r="58" spans="1:6" x14ac:dyDescent="0.3">
      <c r="A58" s="6" t="s">
        <v>986</v>
      </c>
      <c r="B58" s="6" t="s">
        <v>2742</v>
      </c>
      <c r="C58" s="6"/>
      <c r="D58" s="6" t="s">
        <v>2764</v>
      </c>
      <c r="E58" s="6"/>
      <c r="F58" s="6" t="s">
        <v>2734</v>
      </c>
    </row>
    <row r="59" spans="1:6" x14ac:dyDescent="0.3">
      <c r="A59" s="6" t="s">
        <v>991</v>
      </c>
      <c r="B59" s="6" t="s">
        <v>2761</v>
      </c>
      <c r="C59" s="6"/>
      <c r="D59" s="6" t="s">
        <v>432</v>
      </c>
      <c r="E59" s="6"/>
      <c r="F59" s="6" t="s">
        <v>2734</v>
      </c>
    </row>
    <row r="60" spans="1:6" x14ac:dyDescent="0.3">
      <c r="A60" s="6" t="s">
        <v>1060</v>
      </c>
      <c r="B60" s="6" t="s">
        <v>2742</v>
      </c>
      <c r="C60" s="6"/>
      <c r="D60" s="6" t="s">
        <v>2741</v>
      </c>
      <c r="E60" s="6"/>
      <c r="F60" s="6" t="s">
        <v>2734</v>
      </c>
    </row>
    <row r="61" spans="1:6" x14ac:dyDescent="0.3">
      <c r="A61" s="6" t="s">
        <v>1066</v>
      </c>
      <c r="B61" s="6" t="s">
        <v>2732</v>
      </c>
      <c r="C61" s="6"/>
      <c r="D61" s="6" t="s">
        <v>2745</v>
      </c>
      <c r="E61" s="6"/>
      <c r="F61" s="6" t="s">
        <v>2734</v>
      </c>
    </row>
    <row r="62" spans="1:6" x14ac:dyDescent="0.3">
      <c r="A62" s="6" t="s">
        <v>550</v>
      </c>
      <c r="B62" s="6" t="s">
        <v>217</v>
      </c>
      <c r="C62" s="6"/>
      <c r="D62" s="6" t="s">
        <v>2763</v>
      </c>
      <c r="E62" s="6"/>
      <c r="F62" s="6" t="s">
        <v>2734</v>
      </c>
    </row>
    <row r="63" spans="1:6" x14ac:dyDescent="0.3">
      <c r="A63" s="6" t="s">
        <v>1000</v>
      </c>
      <c r="B63" s="6" t="s">
        <v>2742</v>
      </c>
      <c r="C63" s="6"/>
      <c r="D63" s="6" t="s">
        <v>2736</v>
      </c>
      <c r="E63" s="6"/>
      <c r="F63" s="6" t="s">
        <v>2734</v>
      </c>
    </row>
    <row r="64" spans="1:6" x14ac:dyDescent="0.3">
      <c r="A64" s="6" t="s">
        <v>1005</v>
      </c>
      <c r="B64" s="6" t="s">
        <v>2738</v>
      </c>
      <c r="C64" s="6"/>
      <c r="D64" s="6" t="s">
        <v>2736</v>
      </c>
      <c r="E64" s="6"/>
      <c r="F64" s="6" t="s">
        <v>2734</v>
      </c>
    </row>
    <row r="65" spans="1:6" x14ac:dyDescent="0.3">
      <c r="A65" s="6" t="s">
        <v>1083</v>
      </c>
      <c r="B65" s="6" t="s">
        <v>2765</v>
      </c>
      <c r="C65" s="6"/>
      <c r="D65" s="6" t="s">
        <v>2766</v>
      </c>
      <c r="E65" s="6"/>
      <c r="F65" s="6" t="s">
        <v>2734</v>
      </c>
    </row>
    <row r="66" spans="1:6" x14ac:dyDescent="0.3">
      <c r="A66" s="6" t="s">
        <v>1010</v>
      </c>
      <c r="B66" s="6" t="s">
        <v>2749</v>
      </c>
      <c r="C66" s="6"/>
      <c r="D66" s="6" t="s">
        <v>2733</v>
      </c>
      <c r="E66" s="6"/>
      <c r="F66" s="6" t="s">
        <v>2734</v>
      </c>
    </row>
    <row r="67" spans="1:6" x14ac:dyDescent="0.3">
      <c r="A67" s="6" t="s">
        <v>2767</v>
      </c>
      <c r="B67" s="6" t="s">
        <v>2738</v>
      </c>
      <c r="C67" s="6"/>
      <c r="D67" s="6" t="s">
        <v>2751</v>
      </c>
      <c r="E67" s="6"/>
      <c r="F67" s="6" t="s">
        <v>2734</v>
      </c>
    </row>
    <row r="68" spans="1:6" x14ac:dyDescent="0.3">
      <c r="A68" s="6" t="s">
        <v>1015</v>
      </c>
      <c r="B68" s="6" t="s">
        <v>2738</v>
      </c>
      <c r="C68" s="6"/>
      <c r="D68" s="6" t="s">
        <v>2745</v>
      </c>
      <c r="E68" s="6"/>
      <c r="F68" s="6" t="s">
        <v>2734</v>
      </c>
    </row>
    <row r="69" spans="1:6" x14ac:dyDescent="0.3">
      <c r="A69" s="6" t="s">
        <v>1020</v>
      </c>
      <c r="B69" s="6" t="s">
        <v>185</v>
      </c>
      <c r="C69" s="6"/>
      <c r="D69" s="6" t="s">
        <v>2737</v>
      </c>
      <c r="E69" s="6"/>
      <c r="F69" s="6" t="s">
        <v>2734</v>
      </c>
    </row>
    <row r="70" spans="1:6" x14ac:dyDescent="0.3">
      <c r="A70" s="6" t="s">
        <v>1025</v>
      </c>
      <c r="B70" s="6" t="s">
        <v>2744</v>
      </c>
      <c r="C70" s="6"/>
      <c r="D70" s="6" t="s">
        <v>2763</v>
      </c>
      <c r="E70" s="6"/>
      <c r="F70" s="6" t="s">
        <v>2734</v>
      </c>
    </row>
    <row r="71" spans="1:6" x14ac:dyDescent="0.3">
      <c r="A71" s="6" t="s">
        <v>1030</v>
      </c>
      <c r="B71" s="6" t="s">
        <v>174</v>
      </c>
      <c r="C71" s="6"/>
      <c r="D71" s="6" t="s">
        <v>2743</v>
      </c>
      <c r="E71" s="6"/>
      <c r="F71" s="6" t="s">
        <v>2734</v>
      </c>
    </row>
    <row r="72" spans="1:6" x14ac:dyDescent="0.3">
      <c r="A72" s="6" t="s">
        <v>1035</v>
      </c>
      <c r="B72" s="6" t="s">
        <v>2749</v>
      </c>
      <c r="C72" s="6"/>
      <c r="D72" s="6" t="s">
        <v>432</v>
      </c>
      <c r="E72" s="6"/>
      <c r="F72" s="6" t="s">
        <v>2734</v>
      </c>
    </row>
    <row r="73" spans="1:6" x14ac:dyDescent="0.3">
      <c r="A73" s="6" t="s">
        <v>1040</v>
      </c>
      <c r="B73" s="6" t="s">
        <v>2732</v>
      </c>
      <c r="C73" s="6"/>
      <c r="D73" s="6" t="s">
        <v>2737</v>
      </c>
      <c r="E73" s="6"/>
      <c r="F73" s="6" t="s">
        <v>2734</v>
      </c>
    </row>
    <row r="74" spans="1:6" x14ac:dyDescent="0.3">
      <c r="A74" s="6" t="s">
        <v>1045</v>
      </c>
      <c r="B74" s="6" t="s">
        <v>2742</v>
      </c>
      <c r="C74" s="6"/>
      <c r="D74" s="6" t="s">
        <v>432</v>
      </c>
      <c r="E74" s="6"/>
      <c r="F74" s="6" t="s">
        <v>2734</v>
      </c>
    </row>
    <row r="75" spans="1:6" x14ac:dyDescent="0.3">
      <c r="A75" s="6" t="s">
        <v>1050</v>
      </c>
      <c r="B75" s="6" t="s">
        <v>174</v>
      </c>
      <c r="C75" s="6"/>
      <c r="D75" s="6" t="s">
        <v>432</v>
      </c>
      <c r="E75" s="6"/>
      <c r="F75" s="6" t="s">
        <v>2734</v>
      </c>
    </row>
    <row r="76" spans="1:6" x14ac:dyDescent="0.3">
      <c r="A76" s="6" t="s">
        <v>1055</v>
      </c>
      <c r="B76" s="6" t="s">
        <v>2756</v>
      </c>
      <c r="C76" s="6"/>
      <c r="D76" s="6" t="s">
        <v>432</v>
      </c>
      <c r="E76" s="6"/>
      <c r="F76" s="6" t="s">
        <v>2734</v>
      </c>
    </row>
    <row r="77" spans="1:6" x14ac:dyDescent="0.3">
      <c r="A77" s="6" t="s">
        <v>1105</v>
      </c>
      <c r="B77" s="6" t="s">
        <v>217</v>
      </c>
      <c r="C77" s="6"/>
      <c r="D77" s="6" t="s">
        <v>2743</v>
      </c>
      <c r="E77" s="6"/>
      <c r="F77" s="6" t="s">
        <v>2734</v>
      </c>
    </row>
    <row r="78" spans="1:6" x14ac:dyDescent="0.3">
      <c r="A78" s="6" t="s">
        <v>1061</v>
      </c>
      <c r="B78" s="6" t="s">
        <v>2738</v>
      </c>
      <c r="C78" s="6"/>
      <c r="D78" s="6" t="s">
        <v>2737</v>
      </c>
      <c r="E78" s="6"/>
      <c r="F78" s="6" t="s">
        <v>2734</v>
      </c>
    </row>
    <row r="79" spans="1:6" x14ac:dyDescent="0.3">
      <c r="A79" s="6" t="s">
        <v>1067</v>
      </c>
      <c r="B79" s="6" t="s">
        <v>2768</v>
      </c>
      <c r="C79" s="6"/>
      <c r="D79" s="6" t="s">
        <v>2736</v>
      </c>
      <c r="E79" s="6"/>
      <c r="F79" s="6" t="s">
        <v>2734</v>
      </c>
    </row>
    <row r="80" spans="1:6" x14ac:dyDescent="0.3">
      <c r="A80" s="6" t="s">
        <v>1072</v>
      </c>
      <c r="B80" s="6" t="s">
        <v>2732</v>
      </c>
      <c r="C80" s="6"/>
      <c r="D80" s="6" t="s">
        <v>2769</v>
      </c>
      <c r="E80" s="6"/>
      <c r="F80" s="6" t="s">
        <v>2734</v>
      </c>
    </row>
    <row r="81" spans="1:6" x14ac:dyDescent="0.3">
      <c r="A81" s="6" t="s">
        <v>1076</v>
      </c>
      <c r="B81" s="6" t="s">
        <v>2749</v>
      </c>
      <c r="C81" s="6"/>
      <c r="D81" s="6" t="s">
        <v>2736</v>
      </c>
      <c r="E81" s="6"/>
      <c r="F81" s="6" t="s">
        <v>2734</v>
      </c>
    </row>
    <row r="82" spans="1:6" x14ac:dyDescent="0.3">
      <c r="A82" s="6" t="s">
        <v>1080</v>
      </c>
      <c r="B82" s="6" t="s">
        <v>2744</v>
      </c>
      <c r="C82" s="6"/>
      <c r="D82" s="6" t="s">
        <v>2736</v>
      </c>
      <c r="E82" s="6"/>
      <c r="F82" s="6" t="s">
        <v>2734</v>
      </c>
    </row>
    <row r="83" spans="1:6" x14ac:dyDescent="0.3">
      <c r="A83" s="6" t="s">
        <v>1084</v>
      </c>
      <c r="B83" s="6" t="s">
        <v>2738</v>
      </c>
      <c r="C83" s="6"/>
      <c r="D83" s="6" t="s">
        <v>432</v>
      </c>
      <c r="E83" s="6"/>
      <c r="F83" s="6" t="s">
        <v>2734</v>
      </c>
    </row>
    <row r="84" spans="1:6" x14ac:dyDescent="0.3">
      <c r="A84" s="6" t="s">
        <v>1087</v>
      </c>
      <c r="B84" s="6" t="s">
        <v>2762</v>
      </c>
      <c r="C84" s="6"/>
      <c r="D84" s="6" t="s">
        <v>2770</v>
      </c>
      <c r="E84" s="6"/>
      <c r="F84" s="6" t="s">
        <v>2734</v>
      </c>
    </row>
    <row r="85" spans="1:6" x14ac:dyDescent="0.3">
      <c r="A85" s="6" t="s">
        <v>1090</v>
      </c>
      <c r="B85" s="6" t="s">
        <v>2744</v>
      </c>
      <c r="C85" s="6"/>
      <c r="D85" s="6" t="s">
        <v>2736</v>
      </c>
      <c r="E85" s="6"/>
      <c r="F85" s="6" t="s">
        <v>2734</v>
      </c>
    </row>
    <row r="86" spans="1:6" x14ac:dyDescent="0.3">
      <c r="A86" s="6" t="s">
        <v>604</v>
      </c>
      <c r="B86" s="6" t="s">
        <v>174</v>
      </c>
      <c r="C86" s="6"/>
      <c r="D86" s="6" t="s">
        <v>2736</v>
      </c>
      <c r="E86" s="6"/>
      <c r="F86" s="6" t="s">
        <v>2771</v>
      </c>
    </row>
    <row r="87" spans="1:6" x14ac:dyDescent="0.3">
      <c r="A87" s="6" t="s">
        <v>803</v>
      </c>
      <c r="B87" s="6" t="s">
        <v>174</v>
      </c>
      <c r="C87" s="6"/>
      <c r="D87" s="6" t="s">
        <v>432</v>
      </c>
      <c r="E87" s="6"/>
      <c r="F87" s="6" t="s">
        <v>2771</v>
      </c>
    </row>
    <row r="88" spans="1:6" x14ac:dyDescent="0.3">
      <c r="A88" s="6" t="s">
        <v>2772</v>
      </c>
      <c r="B88" s="6" t="s">
        <v>174</v>
      </c>
      <c r="C88" s="6"/>
      <c r="D88" s="6" t="s">
        <v>2733</v>
      </c>
      <c r="E88" s="6"/>
      <c r="F88" s="6" t="s">
        <v>2771</v>
      </c>
    </row>
    <row r="89" spans="1:6" x14ac:dyDescent="0.3">
      <c r="A89" s="6" t="s">
        <v>2773</v>
      </c>
      <c r="B89" s="6" t="s">
        <v>185</v>
      </c>
      <c r="C89" s="6"/>
      <c r="D89" s="6" t="s">
        <v>2736</v>
      </c>
      <c r="E89" s="6"/>
      <c r="F89" s="6" t="s">
        <v>2774</v>
      </c>
    </row>
    <row r="90" spans="1:6" x14ac:dyDescent="0.3">
      <c r="A90" s="6" t="s">
        <v>2775</v>
      </c>
      <c r="B90" s="6" t="s">
        <v>2776</v>
      </c>
      <c r="C90" s="6"/>
      <c r="D90" s="6" t="s">
        <v>2743</v>
      </c>
      <c r="E90" s="6"/>
      <c r="F90" s="6" t="s">
        <v>2774</v>
      </c>
    </row>
    <row r="91" spans="1:6" x14ac:dyDescent="0.3">
      <c r="A91" s="6" t="s">
        <v>2777</v>
      </c>
      <c r="B91" s="6" t="s">
        <v>185</v>
      </c>
      <c r="C91" s="6"/>
      <c r="D91" s="6" t="s">
        <v>2733</v>
      </c>
      <c r="E91" s="6"/>
      <c r="F91" s="6" t="s">
        <v>2774</v>
      </c>
    </row>
    <row r="92" spans="1:6" x14ac:dyDescent="0.3">
      <c r="A92" s="6" t="s">
        <v>2778</v>
      </c>
      <c r="B92" s="6" t="s">
        <v>174</v>
      </c>
      <c r="C92" s="6"/>
      <c r="D92" s="6" t="s">
        <v>2751</v>
      </c>
      <c r="E92" s="6"/>
      <c r="F92" s="6" t="s">
        <v>2774</v>
      </c>
    </row>
    <row r="93" spans="1:6" x14ac:dyDescent="0.3">
      <c r="A93" s="6" t="s">
        <v>2779</v>
      </c>
      <c r="B93" s="6" t="s">
        <v>185</v>
      </c>
      <c r="C93" s="6"/>
      <c r="D93" s="6" t="s">
        <v>2736</v>
      </c>
      <c r="E93" s="6"/>
      <c r="F93" s="6" t="s">
        <v>2774</v>
      </c>
    </row>
    <row r="94" spans="1:6" x14ac:dyDescent="0.3">
      <c r="A94" s="6" t="s">
        <v>2780</v>
      </c>
      <c r="B94" s="6" t="s">
        <v>2738</v>
      </c>
      <c r="C94" s="6"/>
      <c r="D94" s="6" t="s">
        <v>432</v>
      </c>
      <c r="E94" s="6"/>
      <c r="F94" s="6" t="s">
        <v>2781</v>
      </c>
    </row>
    <row r="95" spans="1:6" x14ac:dyDescent="0.3">
      <c r="A95" s="6" t="s">
        <v>2782</v>
      </c>
      <c r="B95" s="6" t="s">
        <v>2738</v>
      </c>
      <c r="C95" s="6"/>
      <c r="D95" s="6" t="s">
        <v>432</v>
      </c>
      <c r="E95" s="6"/>
      <c r="F95" s="6" t="s">
        <v>2781</v>
      </c>
    </row>
    <row r="96" spans="1:6" x14ac:dyDescent="0.3">
      <c r="A96" s="6" t="s">
        <v>2783</v>
      </c>
      <c r="B96" s="6" t="s">
        <v>174</v>
      </c>
      <c r="C96" s="6"/>
      <c r="D96" s="6" t="s">
        <v>2751</v>
      </c>
      <c r="E96" s="6"/>
      <c r="F96" s="6" t="s">
        <v>2781</v>
      </c>
    </row>
    <row r="97" spans="1:6" x14ac:dyDescent="0.3">
      <c r="A97" s="6" t="s">
        <v>2784</v>
      </c>
      <c r="B97" s="6" t="s">
        <v>185</v>
      </c>
      <c r="C97" s="6"/>
      <c r="D97" s="6" t="s">
        <v>2736</v>
      </c>
      <c r="E97" s="6"/>
      <c r="F97" s="6" t="s">
        <v>2781</v>
      </c>
    </row>
    <row r="98" spans="1:6" x14ac:dyDescent="0.3">
      <c r="A98" s="6" t="s">
        <v>2785</v>
      </c>
      <c r="B98" s="6" t="s">
        <v>2738</v>
      </c>
      <c r="C98" s="6"/>
      <c r="D98" s="6" t="s">
        <v>2736</v>
      </c>
      <c r="E98" s="6"/>
      <c r="F98" s="6" t="s">
        <v>2786</v>
      </c>
    </row>
    <row r="99" spans="1:6" x14ac:dyDescent="0.3">
      <c r="A99" s="6" t="s">
        <v>2787</v>
      </c>
      <c r="B99" s="6" t="s">
        <v>2738</v>
      </c>
      <c r="C99" s="6"/>
      <c r="D99" s="6" t="s">
        <v>2736</v>
      </c>
      <c r="E99" s="6"/>
      <c r="F99" s="6" t="s">
        <v>2786</v>
      </c>
    </row>
    <row r="100" spans="1:6" x14ac:dyDescent="0.3">
      <c r="A100" s="6" t="s">
        <v>2788</v>
      </c>
      <c r="B100" s="6" t="s">
        <v>2738</v>
      </c>
      <c r="C100" s="6"/>
      <c r="D100" s="6" t="s">
        <v>2789</v>
      </c>
      <c r="E100" s="6"/>
      <c r="F100" s="6" t="s">
        <v>2786</v>
      </c>
    </row>
    <row r="101" spans="1:6" x14ac:dyDescent="0.3">
      <c r="A101" s="6" t="s">
        <v>2790</v>
      </c>
      <c r="B101" s="6" t="s">
        <v>2791</v>
      </c>
      <c r="C101" s="6"/>
      <c r="D101" s="6" t="s">
        <v>2789</v>
      </c>
      <c r="E101" s="6"/>
      <c r="F101" s="6" t="s">
        <v>2786</v>
      </c>
    </row>
    <row r="102" spans="1:6" ht="28.8" x14ac:dyDescent="0.3">
      <c r="A102" s="6" t="s">
        <v>537</v>
      </c>
      <c r="B102" s="6" t="s">
        <v>185</v>
      </c>
      <c r="C102" s="6" t="s">
        <v>2792</v>
      </c>
      <c r="D102" s="6" t="s">
        <v>2751</v>
      </c>
      <c r="E102" s="6" t="s">
        <v>2793</v>
      </c>
      <c r="F102" s="6" t="s">
        <v>2794</v>
      </c>
    </row>
    <row r="103" spans="1:6" ht="28.8" x14ac:dyDescent="0.3">
      <c r="A103" s="6" t="s">
        <v>560</v>
      </c>
      <c r="B103" s="6" t="s">
        <v>185</v>
      </c>
      <c r="C103" s="6" t="s">
        <v>2795</v>
      </c>
      <c r="D103" s="6" t="s">
        <v>2733</v>
      </c>
      <c r="E103" s="6" t="s">
        <v>432</v>
      </c>
      <c r="F103" s="6" t="s">
        <v>2794</v>
      </c>
    </row>
    <row r="104" spans="1:6" ht="28.8" x14ac:dyDescent="0.3">
      <c r="A104" s="6" t="s">
        <v>583</v>
      </c>
      <c r="B104" s="6" t="s">
        <v>2776</v>
      </c>
      <c r="C104" s="6" t="s">
        <v>2796</v>
      </c>
      <c r="D104" s="6" t="s">
        <v>2754</v>
      </c>
      <c r="E104" s="6" t="s">
        <v>2797</v>
      </c>
      <c r="F104" s="6" t="s">
        <v>2794</v>
      </c>
    </row>
    <row r="105" spans="1:6" ht="28.8" x14ac:dyDescent="0.3">
      <c r="A105" s="6" t="s">
        <v>605</v>
      </c>
      <c r="B105" s="6" t="s">
        <v>262</v>
      </c>
      <c r="C105" s="6" t="s">
        <v>2798</v>
      </c>
      <c r="D105" s="6" t="s">
        <v>2741</v>
      </c>
      <c r="E105" s="6" t="s">
        <v>2799</v>
      </c>
      <c r="F105" s="6" t="s">
        <v>2794</v>
      </c>
    </row>
    <row r="106" spans="1:6" ht="28.8" x14ac:dyDescent="0.3">
      <c r="A106" s="6" t="s">
        <v>628</v>
      </c>
      <c r="B106" s="6" t="s">
        <v>217</v>
      </c>
      <c r="C106" s="6" t="s">
        <v>2800</v>
      </c>
      <c r="D106" s="6" t="s">
        <v>2754</v>
      </c>
      <c r="E106" s="6" t="s">
        <v>2799</v>
      </c>
      <c r="F106" s="6" t="s">
        <v>2794</v>
      </c>
    </row>
    <row r="107" spans="1:6" ht="28.8" x14ac:dyDescent="0.3">
      <c r="A107" s="6" t="s">
        <v>650</v>
      </c>
      <c r="B107" s="6" t="s">
        <v>2776</v>
      </c>
      <c r="C107" s="6" t="s">
        <v>2796</v>
      </c>
      <c r="D107" s="6" t="s">
        <v>2754</v>
      </c>
      <c r="E107" s="6" t="s">
        <v>2797</v>
      </c>
      <c r="F107" s="6" t="s">
        <v>2794</v>
      </c>
    </row>
    <row r="108" spans="1:6" ht="28.8" x14ac:dyDescent="0.3">
      <c r="A108" s="6" t="s">
        <v>670</v>
      </c>
      <c r="B108" s="6" t="s">
        <v>185</v>
      </c>
      <c r="C108" s="6" t="s">
        <v>2801</v>
      </c>
      <c r="D108" s="6" t="s">
        <v>2754</v>
      </c>
      <c r="E108" s="6" t="s">
        <v>2802</v>
      </c>
      <c r="F108" s="6" t="s">
        <v>2794</v>
      </c>
    </row>
    <row r="109" spans="1:6" ht="28.8" x14ac:dyDescent="0.3">
      <c r="A109" s="6" t="s">
        <v>691</v>
      </c>
      <c r="B109" s="6" t="s">
        <v>2753</v>
      </c>
      <c r="C109" s="6" t="s">
        <v>2792</v>
      </c>
      <c r="D109" s="6" t="s">
        <v>2743</v>
      </c>
      <c r="E109" s="6" t="s">
        <v>2793</v>
      </c>
      <c r="F109" s="6" t="s">
        <v>2794</v>
      </c>
    </row>
    <row r="110" spans="1:6" ht="28.8" x14ac:dyDescent="0.3">
      <c r="A110" s="6" t="s">
        <v>711</v>
      </c>
      <c r="B110" s="6" t="s">
        <v>185</v>
      </c>
      <c r="C110" s="6" t="s">
        <v>2803</v>
      </c>
      <c r="D110" s="6" t="s">
        <v>2745</v>
      </c>
      <c r="E110" s="6" t="s">
        <v>2799</v>
      </c>
      <c r="F110" s="6" t="s">
        <v>2794</v>
      </c>
    </row>
    <row r="111" spans="1:6" ht="28.8" x14ac:dyDescent="0.3">
      <c r="A111" s="6" t="s">
        <v>727</v>
      </c>
      <c r="B111" s="6" t="s">
        <v>2753</v>
      </c>
      <c r="C111" s="6" t="s">
        <v>2804</v>
      </c>
      <c r="D111" s="6" t="s">
        <v>2751</v>
      </c>
      <c r="E111" s="6" t="s">
        <v>432</v>
      </c>
      <c r="F111" s="6" t="s">
        <v>2794</v>
      </c>
    </row>
    <row r="112" spans="1:6" ht="28.8" x14ac:dyDescent="0.3">
      <c r="A112" s="6" t="s">
        <v>743</v>
      </c>
      <c r="B112" s="6" t="s">
        <v>174</v>
      </c>
      <c r="C112" s="6" t="s">
        <v>2805</v>
      </c>
      <c r="D112" s="6" t="s">
        <v>2806</v>
      </c>
      <c r="E112" s="6" t="s">
        <v>2797</v>
      </c>
      <c r="F112" s="6" t="s">
        <v>2794</v>
      </c>
    </row>
    <row r="113" spans="1:6" ht="28.8" x14ac:dyDescent="0.3">
      <c r="A113" s="6" t="s">
        <v>754</v>
      </c>
      <c r="B113" s="6" t="s">
        <v>2735</v>
      </c>
      <c r="C113" s="6" t="s">
        <v>2804</v>
      </c>
      <c r="D113" s="6" t="s">
        <v>2733</v>
      </c>
      <c r="E113" s="6" t="s">
        <v>2807</v>
      </c>
      <c r="F113" s="6" t="s">
        <v>2794</v>
      </c>
    </row>
    <row r="114" spans="1:6" ht="28.8" x14ac:dyDescent="0.3">
      <c r="A114" s="6" t="s">
        <v>764</v>
      </c>
      <c r="B114" s="6" t="s">
        <v>2735</v>
      </c>
      <c r="C114" s="6" t="s">
        <v>2808</v>
      </c>
      <c r="D114" s="6" t="s">
        <v>2743</v>
      </c>
      <c r="E114" s="6" t="s">
        <v>2809</v>
      </c>
      <c r="F114" s="6" t="s">
        <v>2794</v>
      </c>
    </row>
    <row r="115" spans="1:6" ht="28.8" x14ac:dyDescent="0.3">
      <c r="A115" s="6" t="s">
        <v>774</v>
      </c>
      <c r="B115" s="6" t="s">
        <v>185</v>
      </c>
      <c r="C115" s="6" t="s">
        <v>2810</v>
      </c>
      <c r="D115" s="6" t="s">
        <v>2733</v>
      </c>
      <c r="E115" s="6" t="s">
        <v>2809</v>
      </c>
      <c r="F115" s="6" t="s">
        <v>2794</v>
      </c>
    </row>
    <row r="116" spans="1:6" ht="28.8" x14ac:dyDescent="0.3">
      <c r="A116" s="6" t="s">
        <v>783</v>
      </c>
      <c r="B116" s="6" t="s">
        <v>174</v>
      </c>
      <c r="C116" s="6" t="s">
        <v>2810</v>
      </c>
      <c r="D116" s="6" t="s">
        <v>2751</v>
      </c>
      <c r="E116" s="6" t="s">
        <v>2811</v>
      </c>
      <c r="F116" s="6" t="s">
        <v>2794</v>
      </c>
    </row>
    <row r="117" spans="1:6" ht="28.8" x14ac:dyDescent="0.3">
      <c r="A117" s="6" t="s">
        <v>793</v>
      </c>
      <c r="B117" s="6" t="s">
        <v>174</v>
      </c>
      <c r="C117" s="6" t="s">
        <v>2804</v>
      </c>
      <c r="D117" s="6" t="s">
        <v>2733</v>
      </c>
      <c r="E117" s="6" t="s">
        <v>432</v>
      </c>
      <c r="F117" s="6" t="s">
        <v>2794</v>
      </c>
    </row>
    <row r="118" spans="1:6" ht="28.8" x14ac:dyDescent="0.3">
      <c r="A118" s="6" t="s">
        <v>802</v>
      </c>
      <c r="B118" s="6" t="s">
        <v>2753</v>
      </c>
      <c r="C118" s="6" t="s">
        <v>2795</v>
      </c>
      <c r="D118" s="6" t="s">
        <v>2733</v>
      </c>
      <c r="E118" s="6" t="s">
        <v>2793</v>
      </c>
      <c r="F118" s="6" t="s">
        <v>2794</v>
      </c>
    </row>
    <row r="119" spans="1:6" ht="28.8" x14ac:dyDescent="0.3">
      <c r="A119" s="6" t="s">
        <v>810</v>
      </c>
      <c r="B119" s="6" t="s">
        <v>2732</v>
      </c>
      <c r="C119" s="6" t="s">
        <v>2812</v>
      </c>
      <c r="D119" s="6" t="s">
        <v>2743</v>
      </c>
      <c r="E119" s="6" t="s">
        <v>2813</v>
      </c>
      <c r="F119" s="6" t="s">
        <v>2794</v>
      </c>
    </row>
    <row r="120" spans="1:6" ht="28.8" x14ac:dyDescent="0.3">
      <c r="A120" s="6" t="s">
        <v>819</v>
      </c>
      <c r="B120" s="6" t="s">
        <v>185</v>
      </c>
      <c r="C120" s="6" t="s">
        <v>2814</v>
      </c>
      <c r="D120" s="6" t="s">
        <v>2736</v>
      </c>
      <c r="E120" s="6" t="s">
        <v>2815</v>
      </c>
      <c r="F120" s="6" t="s">
        <v>2816</v>
      </c>
    </row>
    <row r="121" spans="1:6" ht="28.8" x14ac:dyDescent="0.3">
      <c r="A121" s="6" t="s">
        <v>827</v>
      </c>
      <c r="B121" s="6" t="s">
        <v>271</v>
      </c>
      <c r="C121" s="6" t="s">
        <v>2810</v>
      </c>
      <c r="D121" s="6" t="s">
        <v>2743</v>
      </c>
      <c r="E121" s="6" t="s">
        <v>2817</v>
      </c>
      <c r="F121" s="6" t="s">
        <v>2816</v>
      </c>
    </row>
    <row r="122" spans="1:6" ht="28.8" x14ac:dyDescent="0.3">
      <c r="A122" s="6" t="s">
        <v>836</v>
      </c>
      <c r="B122" s="6" t="s">
        <v>217</v>
      </c>
      <c r="C122" s="6" t="s">
        <v>2805</v>
      </c>
      <c r="D122" s="6" t="s">
        <v>2806</v>
      </c>
      <c r="E122" s="6" t="s">
        <v>2818</v>
      </c>
      <c r="F122" s="6" t="s">
        <v>2816</v>
      </c>
    </row>
    <row r="123" spans="1:6" ht="28.8" x14ac:dyDescent="0.3">
      <c r="A123" s="6" t="s">
        <v>844</v>
      </c>
      <c r="B123" s="6" t="s">
        <v>217</v>
      </c>
      <c r="C123" s="6" t="s">
        <v>2819</v>
      </c>
      <c r="D123" s="6" t="s">
        <v>2733</v>
      </c>
      <c r="E123" s="6" t="s">
        <v>2820</v>
      </c>
      <c r="F123" s="6" t="s">
        <v>2816</v>
      </c>
    </row>
    <row r="124" spans="1:6" ht="28.8" x14ac:dyDescent="0.3">
      <c r="A124" s="6" t="s">
        <v>852</v>
      </c>
      <c r="B124" s="6" t="s">
        <v>2738</v>
      </c>
      <c r="C124" s="6" t="s">
        <v>432</v>
      </c>
      <c r="D124" s="6" t="s">
        <v>2743</v>
      </c>
      <c r="E124" s="6" t="s">
        <v>2821</v>
      </c>
      <c r="F124" s="6" t="s">
        <v>2816</v>
      </c>
    </row>
    <row r="125" spans="1:6" ht="28.8" x14ac:dyDescent="0.3">
      <c r="A125" s="6" t="s">
        <v>860</v>
      </c>
      <c r="B125" s="6" t="s">
        <v>2761</v>
      </c>
      <c r="C125" s="6" t="s">
        <v>2822</v>
      </c>
      <c r="D125" s="6" t="s">
        <v>2823</v>
      </c>
      <c r="E125" s="6" t="s">
        <v>2824</v>
      </c>
      <c r="F125" s="6" t="s">
        <v>2794</v>
      </c>
    </row>
    <row r="126" spans="1:6" ht="28.8" x14ac:dyDescent="0.3">
      <c r="A126" s="6" t="s">
        <v>869</v>
      </c>
      <c r="B126" s="6" t="s">
        <v>2760</v>
      </c>
      <c r="C126" s="6" t="s">
        <v>2825</v>
      </c>
      <c r="D126" s="6" t="s">
        <v>2733</v>
      </c>
      <c r="E126" s="6" t="s">
        <v>2826</v>
      </c>
      <c r="F126" s="6" t="s">
        <v>2827</v>
      </c>
    </row>
    <row r="127" spans="1:6" ht="28.8" x14ac:dyDescent="0.3">
      <c r="A127" s="6" t="s">
        <v>877</v>
      </c>
      <c r="B127" s="6" t="s">
        <v>2732</v>
      </c>
      <c r="C127" s="6" t="s">
        <v>2828</v>
      </c>
      <c r="D127" s="6" t="s">
        <v>2736</v>
      </c>
      <c r="E127" s="6" t="s">
        <v>2829</v>
      </c>
      <c r="F127" s="6" t="s">
        <v>2827</v>
      </c>
    </row>
    <row r="128" spans="1:6" ht="28.8" x14ac:dyDescent="0.3">
      <c r="A128" s="6" t="s">
        <v>885</v>
      </c>
      <c r="B128" s="6" t="s">
        <v>2762</v>
      </c>
      <c r="C128" s="6" t="s">
        <v>2795</v>
      </c>
      <c r="D128" s="6" t="s">
        <v>2745</v>
      </c>
      <c r="E128" s="6" t="s">
        <v>2830</v>
      </c>
      <c r="F128" s="6" t="s">
        <v>2827</v>
      </c>
    </row>
    <row r="129" spans="1:6" ht="28.8" x14ac:dyDescent="0.3">
      <c r="A129" s="6" t="s">
        <v>893</v>
      </c>
      <c r="B129" s="6" t="s">
        <v>174</v>
      </c>
      <c r="C129" s="6" t="s">
        <v>2808</v>
      </c>
      <c r="D129" s="6" t="s">
        <v>2733</v>
      </c>
      <c r="E129" s="6" t="s">
        <v>2831</v>
      </c>
      <c r="F129" s="6" t="s">
        <v>2827</v>
      </c>
    </row>
    <row r="130" spans="1:6" ht="28.8" x14ac:dyDescent="0.3">
      <c r="A130" s="6" t="s">
        <v>901</v>
      </c>
      <c r="B130" s="6" t="s">
        <v>2749</v>
      </c>
      <c r="C130" s="6" t="s">
        <v>2810</v>
      </c>
      <c r="D130" s="6" t="s">
        <v>2733</v>
      </c>
      <c r="E130" s="6" t="s">
        <v>2832</v>
      </c>
      <c r="F130" s="6" t="s">
        <v>2827</v>
      </c>
    </row>
    <row r="131" spans="1:6" ht="28.8" x14ac:dyDescent="0.3">
      <c r="A131" s="6" t="s">
        <v>909</v>
      </c>
      <c r="B131" s="6" t="s">
        <v>2732</v>
      </c>
      <c r="C131" s="6" t="s">
        <v>2825</v>
      </c>
      <c r="D131" s="6" t="s">
        <v>2733</v>
      </c>
      <c r="E131" s="6" t="s">
        <v>2831</v>
      </c>
      <c r="F131" s="6" t="s">
        <v>2827</v>
      </c>
    </row>
    <row r="132" spans="1:6" ht="28.8" x14ac:dyDescent="0.3">
      <c r="A132" s="6" t="s">
        <v>916</v>
      </c>
      <c r="B132" s="6" t="s">
        <v>174</v>
      </c>
      <c r="C132" s="6" t="s">
        <v>2833</v>
      </c>
      <c r="D132" s="6" t="s">
        <v>2751</v>
      </c>
      <c r="E132" s="6" t="s">
        <v>432</v>
      </c>
      <c r="F132" s="6" t="s">
        <v>2827</v>
      </c>
    </row>
    <row r="133" spans="1:6" ht="28.8" x14ac:dyDescent="0.3">
      <c r="A133" s="6" t="s">
        <v>923</v>
      </c>
      <c r="B133" s="6" t="s">
        <v>2762</v>
      </c>
      <c r="C133" s="6" t="s">
        <v>2833</v>
      </c>
      <c r="D133" s="6" t="s">
        <v>2751</v>
      </c>
      <c r="E133" s="6" t="s">
        <v>2834</v>
      </c>
      <c r="F133" s="6" t="s">
        <v>2827</v>
      </c>
    </row>
    <row r="134" spans="1:6" ht="28.8" x14ac:dyDescent="0.3">
      <c r="A134" s="6" t="s">
        <v>930</v>
      </c>
      <c r="B134" s="6" t="s">
        <v>2738</v>
      </c>
      <c r="C134" s="6" t="s">
        <v>2812</v>
      </c>
      <c r="D134" s="6" t="s">
        <v>2733</v>
      </c>
      <c r="E134" s="6" t="s">
        <v>2826</v>
      </c>
      <c r="F134" s="6" t="s">
        <v>2827</v>
      </c>
    </row>
    <row r="135" spans="1:6" ht="28.8" x14ac:dyDescent="0.3">
      <c r="A135" s="6" t="s">
        <v>937</v>
      </c>
      <c r="B135" s="6" t="s">
        <v>2738</v>
      </c>
      <c r="C135" s="6" t="s">
        <v>2810</v>
      </c>
      <c r="D135" s="6" t="s">
        <v>2743</v>
      </c>
      <c r="E135" s="6" t="s">
        <v>2835</v>
      </c>
      <c r="F135" s="6" t="s">
        <v>2827</v>
      </c>
    </row>
    <row r="136" spans="1:6" ht="28.8" x14ac:dyDescent="0.3">
      <c r="A136" s="6" t="s">
        <v>944</v>
      </c>
      <c r="B136" s="6" t="s">
        <v>2735</v>
      </c>
      <c r="C136" s="6" t="s">
        <v>2804</v>
      </c>
      <c r="D136" s="6" t="s">
        <v>2737</v>
      </c>
      <c r="E136" s="6" t="s">
        <v>2836</v>
      </c>
      <c r="F136" s="6" t="s">
        <v>2837</v>
      </c>
    </row>
    <row r="137" spans="1:6" ht="28.8" x14ac:dyDescent="0.3">
      <c r="A137" s="6" t="s">
        <v>951</v>
      </c>
      <c r="B137" s="6" t="s">
        <v>2742</v>
      </c>
      <c r="C137" s="6" t="s">
        <v>2828</v>
      </c>
      <c r="D137" s="6" t="s">
        <v>2764</v>
      </c>
      <c r="E137" s="6" t="s">
        <v>2838</v>
      </c>
      <c r="F137" s="6" t="s">
        <v>2837</v>
      </c>
    </row>
    <row r="138" spans="1:6" ht="28.8" x14ac:dyDescent="0.3">
      <c r="A138" s="6" t="s">
        <v>957</v>
      </c>
      <c r="B138" s="6" t="s">
        <v>2735</v>
      </c>
      <c r="C138" s="6" t="s">
        <v>2810</v>
      </c>
      <c r="D138" s="6" t="s">
        <v>2733</v>
      </c>
      <c r="E138" s="6" t="s">
        <v>2839</v>
      </c>
      <c r="F138" s="6" t="s">
        <v>2837</v>
      </c>
    </row>
    <row r="139" spans="1:6" ht="28.8" x14ac:dyDescent="0.3">
      <c r="A139" s="6" t="s">
        <v>963</v>
      </c>
      <c r="B139" s="6" t="s">
        <v>2760</v>
      </c>
      <c r="C139" s="6" t="s">
        <v>2825</v>
      </c>
      <c r="D139" s="6" t="s">
        <v>432</v>
      </c>
      <c r="E139" s="6" t="s">
        <v>2840</v>
      </c>
      <c r="F139" s="6" t="s">
        <v>2837</v>
      </c>
    </row>
    <row r="140" spans="1:6" ht="28.8" x14ac:dyDescent="0.3">
      <c r="A140" s="6" t="s">
        <v>173</v>
      </c>
      <c r="B140" s="6" t="s">
        <v>174</v>
      </c>
      <c r="C140" s="6"/>
      <c r="D140" s="6" t="s">
        <v>175</v>
      </c>
      <c r="E140" s="6" t="s">
        <v>176</v>
      </c>
      <c r="F140" s="6" t="s">
        <v>177</v>
      </c>
    </row>
    <row r="141" spans="1:6" x14ac:dyDescent="0.3">
      <c r="A141" s="6" t="s">
        <v>184</v>
      </c>
      <c r="B141" s="6" t="s">
        <v>185</v>
      </c>
      <c r="C141" s="6"/>
      <c r="D141" s="6" t="s">
        <v>186</v>
      </c>
      <c r="E141" s="6" t="s">
        <v>2841</v>
      </c>
      <c r="F141" s="6" t="s">
        <v>177</v>
      </c>
    </row>
    <row r="142" spans="1:6" x14ac:dyDescent="0.3">
      <c r="A142" s="6" t="s">
        <v>194</v>
      </c>
      <c r="B142" s="6" t="s">
        <v>195</v>
      </c>
      <c r="C142" s="6"/>
      <c r="D142" s="6" t="s">
        <v>196</v>
      </c>
      <c r="E142" s="6" t="s">
        <v>2842</v>
      </c>
      <c r="F142" s="6" t="s">
        <v>177</v>
      </c>
    </row>
    <row r="143" spans="1:6" x14ac:dyDescent="0.3">
      <c r="A143" s="6" t="s">
        <v>204</v>
      </c>
      <c r="B143" s="6" t="s">
        <v>185</v>
      </c>
      <c r="C143" s="6"/>
      <c r="D143" s="6" t="s">
        <v>205</v>
      </c>
      <c r="E143" s="6" t="s">
        <v>206</v>
      </c>
      <c r="F143" s="6" t="s">
        <v>207</v>
      </c>
    </row>
    <row r="144" spans="1:6" x14ac:dyDescent="0.3">
      <c r="A144" s="6" t="s">
        <v>216</v>
      </c>
      <c r="B144" s="6" t="s">
        <v>217</v>
      </c>
      <c r="C144" s="6"/>
      <c r="D144" s="6" t="s">
        <v>218</v>
      </c>
      <c r="E144" s="6" t="s">
        <v>2843</v>
      </c>
      <c r="F144" s="6" t="s">
        <v>207</v>
      </c>
    </row>
    <row r="145" spans="1:6" ht="28.8" x14ac:dyDescent="0.3">
      <c r="A145" s="6" t="s">
        <v>227</v>
      </c>
      <c r="B145" s="6" t="s">
        <v>217</v>
      </c>
      <c r="C145" s="6"/>
      <c r="D145" s="6" t="s">
        <v>228</v>
      </c>
      <c r="E145" s="6" t="s">
        <v>229</v>
      </c>
      <c r="F145" s="6" t="s">
        <v>207</v>
      </c>
    </row>
    <row r="146" spans="1:6" x14ac:dyDescent="0.3">
      <c r="A146" s="6" t="s">
        <v>238</v>
      </c>
      <c r="B146" s="6" t="s">
        <v>239</v>
      </c>
      <c r="C146" s="6"/>
      <c r="D146" s="6" t="s">
        <v>218</v>
      </c>
      <c r="E146" s="6" t="s">
        <v>2844</v>
      </c>
      <c r="F146" s="6" t="s">
        <v>207</v>
      </c>
    </row>
    <row r="147" spans="1:6" ht="28.8" x14ac:dyDescent="0.3">
      <c r="A147" s="6" t="s">
        <v>250</v>
      </c>
      <c r="B147" s="6" t="s">
        <v>251</v>
      </c>
      <c r="C147" s="6"/>
      <c r="D147" s="6" t="s">
        <v>252</v>
      </c>
      <c r="E147" s="6" t="s">
        <v>253</v>
      </c>
      <c r="F147" s="6" t="s">
        <v>207</v>
      </c>
    </row>
    <row r="148" spans="1:6" x14ac:dyDescent="0.3">
      <c r="A148" s="6" t="s">
        <v>261</v>
      </c>
      <c r="B148" s="6" t="s">
        <v>262</v>
      </c>
      <c r="C148" s="6"/>
      <c r="D148" s="6" t="s">
        <v>252</v>
      </c>
      <c r="E148" s="6" t="s">
        <v>263</v>
      </c>
      <c r="F148" s="6" t="s">
        <v>264</v>
      </c>
    </row>
    <row r="149" spans="1:6" ht="28.8" x14ac:dyDescent="0.3">
      <c r="A149" s="6" t="s">
        <v>270</v>
      </c>
      <c r="B149" s="6" t="s">
        <v>271</v>
      </c>
      <c r="C149" s="6"/>
      <c r="D149" s="6" t="s">
        <v>272</v>
      </c>
      <c r="E149" s="6" t="s">
        <v>273</v>
      </c>
      <c r="F149" s="6" t="s">
        <v>264</v>
      </c>
    </row>
    <row r="150" spans="1:6" ht="28.8" x14ac:dyDescent="0.3">
      <c r="A150" s="6" t="s">
        <v>279</v>
      </c>
      <c r="B150" s="6" t="s">
        <v>280</v>
      </c>
      <c r="C150" s="6"/>
      <c r="D150" s="6" t="s">
        <v>281</v>
      </c>
      <c r="E150" s="6" t="s">
        <v>282</v>
      </c>
      <c r="F150" s="6" t="s">
        <v>264</v>
      </c>
    </row>
    <row r="151" spans="1:6" ht="28.8" x14ac:dyDescent="0.3">
      <c r="A151" s="6" t="s">
        <v>287</v>
      </c>
      <c r="B151" s="6" t="s">
        <v>288</v>
      </c>
      <c r="C151" s="6"/>
      <c r="D151" s="6" t="s">
        <v>289</v>
      </c>
      <c r="E151" s="6" t="s">
        <v>290</v>
      </c>
      <c r="F151" s="6" t="s">
        <v>264</v>
      </c>
    </row>
    <row r="152" spans="1:6" x14ac:dyDescent="0.3">
      <c r="A152" s="6" t="s">
        <v>765</v>
      </c>
      <c r="B152" s="6" t="s">
        <v>185</v>
      </c>
      <c r="C152" s="6"/>
      <c r="D152" s="6" t="s">
        <v>2845</v>
      </c>
      <c r="E152" s="6" t="s">
        <v>2846</v>
      </c>
      <c r="F152" s="6" t="s">
        <v>765</v>
      </c>
    </row>
    <row r="153" spans="1:6" x14ac:dyDescent="0.3">
      <c r="A153" s="70"/>
      <c r="B153" s="70"/>
      <c r="C153" s="70"/>
      <c r="D153" s="70"/>
      <c r="E153" s="70"/>
      <c r="F153" s="70"/>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C9C9C9"/>
  </sheetPr>
  <dimension ref="A1:U469"/>
  <sheetViews>
    <sheetView showGridLines="0" showRowColHeaders="0" workbookViewId="0">
      <pane xSplit="1" ySplit="1" topLeftCell="B456" activePane="bottomRight" state="frozen"/>
      <selection pane="topRight" activeCell="B1" sqref="B1"/>
      <selection pane="bottomLeft" activeCell="A2" sqref="A2"/>
      <selection pane="bottomRight" activeCell="A2" sqref="A2"/>
    </sheetView>
  </sheetViews>
  <sheetFormatPr defaultColWidth="9.109375" defaultRowHeight="27.75" customHeight="1" x14ac:dyDescent="0.3"/>
  <cols>
    <col min="1" max="1" width="35.109375" style="70" bestFit="1" customWidth="1"/>
    <col min="2" max="2" width="9.109375" style="70"/>
    <col min="3" max="3" width="72.109375" style="70" customWidth="1"/>
    <col min="4" max="4" width="17.44140625" style="70" customWidth="1"/>
    <col min="5" max="5" width="13.88671875" style="70" customWidth="1"/>
    <col min="6" max="8" width="9.109375" style="70"/>
    <col min="9" max="9" width="14.44140625" style="70" customWidth="1"/>
    <col min="10" max="11" width="9.109375" style="70"/>
    <col min="12" max="12" width="10.88671875" style="70" customWidth="1"/>
    <col min="13" max="13" width="14.6640625" style="70" customWidth="1"/>
    <col min="14" max="14" width="15" style="70" customWidth="1"/>
    <col min="15" max="15" width="14.88671875" style="70" customWidth="1"/>
    <col min="16" max="16" width="15.6640625" style="70" customWidth="1"/>
    <col min="17" max="17" width="13.109375" style="70" customWidth="1"/>
    <col min="18" max="18" width="14.6640625" style="70" customWidth="1"/>
    <col min="19" max="19" width="16.5546875" style="70" customWidth="1"/>
    <col min="20" max="20" width="25" style="70" customWidth="1"/>
    <col min="21" max="16384" width="9.109375" style="70"/>
  </cols>
  <sheetData>
    <row r="1" spans="1:21" ht="14.4" x14ac:dyDescent="0.3">
      <c r="A1" s="6" t="s">
        <v>48</v>
      </c>
      <c r="B1" s="6" t="s">
        <v>13</v>
      </c>
      <c r="C1" s="6" t="s">
        <v>2854</v>
      </c>
      <c r="D1" s="6" t="s">
        <v>3721</v>
      </c>
      <c r="E1" s="6" t="s">
        <v>3722</v>
      </c>
      <c r="F1" s="6" t="s">
        <v>3723</v>
      </c>
      <c r="G1" s="6" t="s">
        <v>3724</v>
      </c>
      <c r="H1" s="6" t="s">
        <v>3725</v>
      </c>
      <c r="I1" s="6" t="s">
        <v>3726</v>
      </c>
      <c r="J1" s="6" t="s">
        <v>3727</v>
      </c>
      <c r="K1" s="6" t="s">
        <v>3728</v>
      </c>
      <c r="L1" s="6" t="s">
        <v>3729</v>
      </c>
      <c r="M1" s="6" t="s">
        <v>3730</v>
      </c>
      <c r="N1" s="6" t="s">
        <v>3731</v>
      </c>
      <c r="O1" s="6" t="s">
        <v>3732</v>
      </c>
      <c r="P1" s="6" t="s">
        <v>407</v>
      </c>
      <c r="Q1" s="6" t="s">
        <v>3733</v>
      </c>
      <c r="R1" s="6" t="s">
        <v>3734</v>
      </c>
      <c r="S1" s="6" t="s">
        <v>3735</v>
      </c>
      <c r="T1" s="6" t="s">
        <v>3736</v>
      </c>
      <c r="U1" s="6" t="s">
        <v>429</v>
      </c>
    </row>
    <row r="2" spans="1:21" ht="27.75" customHeight="1" x14ac:dyDescent="0.3">
      <c r="A2" s="6" t="s">
        <v>3737</v>
      </c>
      <c r="B2" s="6">
        <v>0</v>
      </c>
      <c r="C2" s="6" t="s">
        <v>3738</v>
      </c>
      <c r="D2" s="6" t="s">
        <v>3739</v>
      </c>
      <c r="E2" s="6" t="s">
        <v>3740</v>
      </c>
      <c r="F2" s="6" t="s">
        <v>3723</v>
      </c>
      <c r="G2" s="6" t="s">
        <v>3724</v>
      </c>
      <c r="H2" s="6"/>
      <c r="I2" s="6" t="s">
        <v>3741</v>
      </c>
      <c r="J2" s="6" t="b">
        <v>0</v>
      </c>
      <c r="K2" s="6" t="s">
        <v>3742</v>
      </c>
      <c r="L2" s="6" t="s">
        <v>3743</v>
      </c>
      <c r="M2" s="6" t="s">
        <v>3744</v>
      </c>
      <c r="N2" s="6" t="s">
        <v>3745</v>
      </c>
      <c r="O2" s="6" t="s">
        <v>412</v>
      </c>
      <c r="P2" s="6" t="b">
        <v>0</v>
      </c>
      <c r="Q2" s="6"/>
      <c r="R2" s="6" t="b">
        <v>0</v>
      </c>
      <c r="S2" s="6"/>
      <c r="T2" s="6" t="s">
        <v>3746</v>
      </c>
      <c r="U2" s="6" t="s">
        <v>3747</v>
      </c>
    </row>
    <row r="3" spans="1:21" ht="27.75" customHeight="1" x14ac:dyDescent="0.3">
      <c r="A3" s="6" t="s">
        <v>3748</v>
      </c>
      <c r="B3" s="6">
        <v>0</v>
      </c>
      <c r="C3" s="6" t="s">
        <v>3749</v>
      </c>
      <c r="D3" s="6"/>
      <c r="E3" s="6" t="s">
        <v>3750</v>
      </c>
      <c r="F3" s="6" t="s">
        <v>3723</v>
      </c>
      <c r="G3" s="6" t="s">
        <v>3724</v>
      </c>
      <c r="H3" s="6"/>
      <c r="I3" s="6" t="s">
        <v>3741</v>
      </c>
      <c r="J3" s="6" t="b">
        <v>0</v>
      </c>
      <c r="K3" s="6" t="s">
        <v>3751</v>
      </c>
      <c r="L3" s="6" t="s">
        <v>3752</v>
      </c>
      <c r="M3" s="6"/>
      <c r="N3" s="6" t="s">
        <v>2872</v>
      </c>
      <c r="O3" s="6"/>
      <c r="P3" s="6" t="b">
        <v>0</v>
      </c>
      <c r="Q3" s="6"/>
      <c r="R3" s="6" t="b">
        <v>0</v>
      </c>
      <c r="S3" s="6"/>
      <c r="T3" s="6" t="s">
        <v>3753</v>
      </c>
      <c r="U3" s="6" t="s">
        <v>3747</v>
      </c>
    </row>
    <row r="4" spans="1:21" ht="27.75" customHeight="1" x14ac:dyDescent="0.3">
      <c r="A4" s="6" t="s">
        <v>3754</v>
      </c>
      <c r="B4" s="6">
        <v>0</v>
      </c>
      <c r="C4" s="6" t="s">
        <v>3755</v>
      </c>
      <c r="D4" s="6" t="s">
        <v>3756</v>
      </c>
      <c r="E4" s="6" t="s">
        <v>3757</v>
      </c>
      <c r="F4" s="6" t="s">
        <v>3723</v>
      </c>
      <c r="G4" s="6"/>
      <c r="H4" s="6" t="s">
        <v>3725</v>
      </c>
      <c r="I4" s="6" t="s">
        <v>3741</v>
      </c>
      <c r="J4" s="6" t="b">
        <v>0</v>
      </c>
      <c r="K4" s="6" t="s">
        <v>3758</v>
      </c>
      <c r="L4" s="6" t="s">
        <v>3752</v>
      </c>
      <c r="M4" s="6" t="s">
        <v>3759</v>
      </c>
      <c r="N4" s="6" t="s">
        <v>3760</v>
      </c>
      <c r="O4" s="6"/>
      <c r="P4" s="6" t="b">
        <v>0</v>
      </c>
      <c r="Q4" s="6"/>
      <c r="R4" s="6" t="b">
        <v>0</v>
      </c>
      <c r="S4" s="6" t="s">
        <v>3761</v>
      </c>
      <c r="T4" s="6" t="s">
        <v>3762</v>
      </c>
      <c r="U4" s="6" t="s">
        <v>3763</v>
      </c>
    </row>
    <row r="5" spans="1:21" ht="27.75" customHeight="1" x14ac:dyDescent="0.3">
      <c r="A5" s="6" t="s">
        <v>3764</v>
      </c>
      <c r="B5" s="6">
        <v>0</v>
      </c>
      <c r="C5" s="6" t="s">
        <v>3765</v>
      </c>
      <c r="D5" s="6" t="s">
        <v>3766</v>
      </c>
      <c r="E5" s="6" t="s">
        <v>3767</v>
      </c>
      <c r="F5" s="6" t="s">
        <v>3723</v>
      </c>
      <c r="G5" s="6" t="s">
        <v>3724</v>
      </c>
      <c r="H5" s="6"/>
      <c r="I5" s="6" t="s">
        <v>3741</v>
      </c>
      <c r="J5" s="6" t="b">
        <v>0</v>
      </c>
      <c r="K5" s="6" t="s">
        <v>3768</v>
      </c>
      <c r="L5" s="6" t="s">
        <v>3752</v>
      </c>
      <c r="M5" s="6" t="s">
        <v>3769</v>
      </c>
      <c r="N5" s="6" t="s">
        <v>3770</v>
      </c>
      <c r="O5" s="6"/>
      <c r="P5" s="6" t="b">
        <v>0</v>
      </c>
      <c r="Q5" s="6"/>
      <c r="R5" s="6" t="b">
        <v>0</v>
      </c>
      <c r="S5" s="6"/>
      <c r="T5" s="6" t="s">
        <v>3762</v>
      </c>
      <c r="U5" s="6" t="s">
        <v>3747</v>
      </c>
    </row>
    <row r="6" spans="1:21" ht="27.75" customHeight="1" x14ac:dyDescent="0.3">
      <c r="A6" s="6" t="s">
        <v>3771</v>
      </c>
      <c r="B6" s="6">
        <v>0</v>
      </c>
      <c r="C6" s="6" t="s">
        <v>3772</v>
      </c>
      <c r="D6" s="6"/>
      <c r="E6" s="6" t="s">
        <v>3773</v>
      </c>
      <c r="F6" s="6"/>
      <c r="G6" s="6" t="s">
        <v>3724</v>
      </c>
      <c r="H6" s="6"/>
      <c r="I6" s="6" t="s">
        <v>3741</v>
      </c>
      <c r="J6" s="6" t="b">
        <v>0</v>
      </c>
      <c r="K6" s="6" t="s">
        <v>3742</v>
      </c>
      <c r="L6" s="6" t="s">
        <v>3774</v>
      </c>
      <c r="M6" s="6"/>
      <c r="N6" s="6" t="s">
        <v>2872</v>
      </c>
      <c r="O6" s="6"/>
      <c r="P6" s="6" t="b">
        <v>0</v>
      </c>
      <c r="Q6" s="6"/>
      <c r="R6" s="6" t="b">
        <v>0</v>
      </c>
      <c r="S6" s="6"/>
      <c r="T6" s="6" t="s">
        <v>3775</v>
      </c>
      <c r="U6" s="6" t="s">
        <v>3776</v>
      </c>
    </row>
    <row r="7" spans="1:21" ht="27.75" customHeight="1" x14ac:dyDescent="0.3">
      <c r="A7" s="6" t="s">
        <v>3777</v>
      </c>
      <c r="B7" s="6">
        <v>0</v>
      </c>
      <c r="C7" s="6" t="s">
        <v>3778</v>
      </c>
      <c r="D7" s="6" t="s">
        <v>3779</v>
      </c>
      <c r="E7" s="6" t="s">
        <v>3740</v>
      </c>
      <c r="F7" s="6" t="s">
        <v>3723</v>
      </c>
      <c r="G7" s="6" t="s">
        <v>3724</v>
      </c>
      <c r="H7" s="6"/>
      <c r="I7" s="6" t="s">
        <v>3741</v>
      </c>
      <c r="J7" s="6" t="b">
        <v>0</v>
      </c>
      <c r="K7" s="6" t="s">
        <v>3742</v>
      </c>
      <c r="L7" s="6" t="s">
        <v>3780</v>
      </c>
      <c r="M7" s="6" t="s">
        <v>3781</v>
      </c>
      <c r="N7" s="6" t="s">
        <v>3782</v>
      </c>
      <c r="O7" s="6" t="s">
        <v>412</v>
      </c>
      <c r="P7" s="6" t="b">
        <v>1</v>
      </c>
      <c r="Q7" s="6"/>
      <c r="R7" s="6" t="b">
        <v>0</v>
      </c>
      <c r="S7" s="6"/>
      <c r="T7" s="6" t="s">
        <v>3783</v>
      </c>
      <c r="U7" s="6" t="s">
        <v>3776</v>
      </c>
    </row>
    <row r="8" spans="1:21" ht="27.75" customHeight="1" x14ac:dyDescent="0.3">
      <c r="A8" s="6" t="s">
        <v>3784</v>
      </c>
      <c r="B8" s="6">
        <v>0</v>
      </c>
      <c r="C8" s="6" t="s">
        <v>3785</v>
      </c>
      <c r="D8" s="6"/>
      <c r="E8" s="6" t="s">
        <v>3757</v>
      </c>
      <c r="F8" s="6" t="s">
        <v>3723</v>
      </c>
      <c r="G8" s="6" t="s">
        <v>3724</v>
      </c>
      <c r="H8" s="6" t="s">
        <v>3725</v>
      </c>
      <c r="I8" s="6" t="s">
        <v>3741</v>
      </c>
      <c r="J8" s="6" t="b">
        <v>0</v>
      </c>
      <c r="K8" s="6" t="s">
        <v>3768</v>
      </c>
      <c r="L8" s="6" t="s">
        <v>3780</v>
      </c>
      <c r="M8" s="6"/>
      <c r="N8" s="6" t="s">
        <v>2872</v>
      </c>
      <c r="O8" s="6"/>
      <c r="P8" s="6" t="b">
        <v>1</v>
      </c>
      <c r="Q8" s="6"/>
      <c r="R8" s="6" t="b">
        <v>0</v>
      </c>
      <c r="S8" s="6"/>
      <c r="T8" s="6" t="s">
        <v>3786</v>
      </c>
      <c r="U8" s="6" t="s">
        <v>3747</v>
      </c>
    </row>
    <row r="9" spans="1:21" ht="27.75" customHeight="1" x14ac:dyDescent="0.3">
      <c r="A9" s="6" t="s">
        <v>3787</v>
      </c>
      <c r="B9" s="6">
        <v>0</v>
      </c>
      <c r="C9" s="6" t="s">
        <v>3788</v>
      </c>
      <c r="D9" s="6"/>
      <c r="E9" s="6" t="s">
        <v>3773</v>
      </c>
      <c r="F9" s="6" t="s">
        <v>3723</v>
      </c>
      <c r="G9" s="6" t="s">
        <v>3724</v>
      </c>
      <c r="H9" s="6"/>
      <c r="I9" s="6" t="s">
        <v>3741</v>
      </c>
      <c r="J9" s="6" t="b">
        <v>0</v>
      </c>
      <c r="K9" s="6" t="s">
        <v>3789</v>
      </c>
      <c r="L9" s="6" t="s">
        <v>3743</v>
      </c>
      <c r="M9" s="6"/>
      <c r="N9" s="6" t="s">
        <v>2872</v>
      </c>
      <c r="O9" s="6"/>
      <c r="P9" s="6" t="b">
        <v>0</v>
      </c>
      <c r="Q9" s="6"/>
      <c r="R9" s="6" t="b">
        <v>0</v>
      </c>
      <c r="S9" s="6"/>
      <c r="T9" s="6" t="s">
        <v>203</v>
      </c>
      <c r="U9" s="6" t="s">
        <v>3747</v>
      </c>
    </row>
    <row r="10" spans="1:21" ht="27.75" customHeight="1" x14ac:dyDescent="0.3">
      <c r="A10" s="6" t="s">
        <v>3790</v>
      </c>
      <c r="B10" s="6">
        <v>0</v>
      </c>
      <c r="C10" s="6" t="s">
        <v>3791</v>
      </c>
      <c r="D10" s="6"/>
      <c r="E10" s="6" t="s">
        <v>3757</v>
      </c>
      <c r="F10" s="6" t="s">
        <v>3723</v>
      </c>
      <c r="G10" s="6" t="s">
        <v>3724</v>
      </c>
      <c r="H10" s="6"/>
      <c r="I10" s="6" t="s">
        <v>3741</v>
      </c>
      <c r="J10" s="6" t="b">
        <v>0</v>
      </c>
      <c r="K10" s="6" t="s">
        <v>3768</v>
      </c>
      <c r="L10" s="6" t="s">
        <v>3743</v>
      </c>
      <c r="M10" s="6" t="s">
        <v>3792</v>
      </c>
      <c r="N10" s="6" t="s">
        <v>3793</v>
      </c>
      <c r="O10" s="6"/>
      <c r="P10" s="6" t="b">
        <v>0</v>
      </c>
      <c r="Q10" s="6"/>
      <c r="R10" s="6" t="b">
        <v>0</v>
      </c>
      <c r="S10" s="6"/>
      <c r="T10" s="6" t="s">
        <v>278</v>
      </c>
      <c r="U10" s="6" t="s">
        <v>3747</v>
      </c>
    </row>
    <row r="11" spans="1:21" ht="27.75" customHeight="1" x14ac:dyDescent="0.3">
      <c r="A11" s="6" t="s">
        <v>3794</v>
      </c>
      <c r="B11" s="6">
        <v>0</v>
      </c>
      <c r="C11" s="6" t="s">
        <v>3795</v>
      </c>
      <c r="D11" s="6" t="s">
        <v>3796</v>
      </c>
      <c r="E11" s="6" t="s">
        <v>3757</v>
      </c>
      <c r="F11" s="6" t="s">
        <v>3723</v>
      </c>
      <c r="G11" s="6" t="s">
        <v>3724</v>
      </c>
      <c r="H11" s="6"/>
      <c r="I11" s="6" t="s">
        <v>3741</v>
      </c>
      <c r="J11" s="6" t="b">
        <v>0</v>
      </c>
      <c r="K11" s="6" t="s">
        <v>3768</v>
      </c>
      <c r="L11" s="6" t="s">
        <v>3743</v>
      </c>
      <c r="M11" s="6" t="s">
        <v>3797</v>
      </c>
      <c r="N11" s="6" t="s">
        <v>3782</v>
      </c>
      <c r="O11" s="6"/>
      <c r="P11" s="6" t="b">
        <v>0</v>
      </c>
      <c r="Q11" s="6"/>
      <c r="R11" s="6" t="b">
        <v>0</v>
      </c>
      <c r="S11" s="6"/>
      <c r="T11" s="6" t="s">
        <v>3746</v>
      </c>
      <c r="U11" s="6" t="s">
        <v>3747</v>
      </c>
    </row>
    <row r="12" spans="1:21" ht="27.75" customHeight="1" x14ac:dyDescent="0.3">
      <c r="A12" s="6" t="s">
        <v>3798</v>
      </c>
      <c r="B12" s="6">
        <v>0</v>
      </c>
      <c r="C12" s="6" t="s">
        <v>3799</v>
      </c>
      <c r="D12" s="6"/>
      <c r="E12" s="6" t="s">
        <v>3800</v>
      </c>
      <c r="F12" s="6"/>
      <c r="G12" s="6" t="s">
        <v>3724</v>
      </c>
      <c r="H12" s="6" t="s">
        <v>3725</v>
      </c>
      <c r="I12" s="6" t="s">
        <v>3741</v>
      </c>
      <c r="J12" s="6" t="b">
        <v>0</v>
      </c>
      <c r="K12" s="6" t="s">
        <v>3751</v>
      </c>
      <c r="L12" s="6" t="s">
        <v>3780</v>
      </c>
      <c r="M12" s="6"/>
      <c r="N12" s="6" t="s">
        <v>2872</v>
      </c>
      <c r="O12" s="6"/>
      <c r="P12" s="6" t="b">
        <v>1</v>
      </c>
      <c r="Q12" s="6"/>
      <c r="R12" s="6" t="b">
        <v>0</v>
      </c>
      <c r="S12" s="6"/>
      <c r="T12" s="6" t="s">
        <v>3753</v>
      </c>
      <c r="U12" s="6" t="s">
        <v>3747</v>
      </c>
    </row>
    <row r="13" spans="1:21" ht="27.75" customHeight="1" x14ac:dyDescent="0.3">
      <c r="A13" s="6" t="s">
        <v>3801</v>
      </c>
      <c r="B13" s="6">
        <v>0</v>
      </c>
      <c r="C13" s="6" t="s">
        <v>3802</v>
      </c>
      <c r="D13" s="6" t="s">
        <v>3803</v>
      </c>
      <c r="E13" s="6" t="s">
        <v>3757</v>
      </c>
      <c r="F13" s="6" t="s">
        <v>3723</v>
      </c>
      <c r="G13" s="6" t="s">
        <v>3724</v>
      </c>
      <c r="H13" s="6"/>
      <c r="I13" s="6" t="s">
        <v>3741</v>
      </c>
      <c r="J13" s="6" t="b">
        <v>0</v>
      </c>
      <c r="K13" s="6" t="s">
        <v>3742</v>
      </c>
      <c r="L13" s="6" t="s">
        <v>3743</v>
      </c>
      <c r="M13" s="6" t="s">
        <v>3804</v>
      </c>
      <c r="N13" s="6" t="s">
        <v>3805</v>
      </c>
      <c r="O13" s="6" t="s">
        <v>413</v>
      </c>
      <c r="P13" s="6" t="b">
        <v>0</v>
      </c>
      <c r="Q13" s="6"/>
      <c r="R13" s="6" t="b">
        <v>0</v>
      </c>
      <c r="S13" s="6"/>
      <c r="T13" s="6" t="s">
        <v>3783</v>
      </c>
      <c r="U13" s="6" t="s">
        <v>3776</v>
      </c>
    </row>
    <row r="14" spans="1:21" ht="27.75" customHeight="1" x14ac:dyDescent="0.3">
      <c r="A14" s="6" t="s">
        <v>3806</v>
      </c>
      <c r="B14" s="6">
        <v>0</v>
      </c>
      <c r="C14" s="6" t="s">
        <v>3807</v>
      </c>
      <c r="D14" s="6" t="s">
        <v>3808</v>
      </c>
      <c r="E14" s="6" t="s">
        <v>3757</v>
      </c>
      <c r="F14" s="6" t="s">
        <v>3723</v>
      </c>
      <c r="G14" s="6"/>
      <c r="H14" s="6" t="s">
        <v>3725</v>
      </c>
      <c r="I14" s="6" t="s">
        <v>3741</v>
      </c>
      <c r="J14" s="6" t="b">
        <v>0</v>
      </c>
      <c r="K14" s="6" t="s">
        <v>3758</v>
      </c>
      <c r="L14" s="6" t="s">
        <v>3752</v>
      </c>
      <c r="M14" s="6"/>
      <c r="N14" s="6" t="s">
        <v>2872</v>
      </c>
      <c r="O14" s="6"/>
      <c r="P14" s="6" t="b">
        <v>0</v>
      </c>
      <c r="Q14" s="6"/>
      <c r="R14" s="6" t="b">
        <v>0</v>
      </c>
      <c r="S14" s="6" t="s">
        <v>3761</v>
      </c>
      <c r="T14" s="6" t="s">
        <v>3762</v>
      </c>
      <c r="U14" s="6" t="s">
        <v>3763</v>
      </c>
    </row>
    <row r="15" spans="1:21" ht="27.75" customHeight="1" x14ac:dyDescent="0.3">
      <c r="A15" s="6" t="s">
        <v>3809</v>
      </c>
      <c r="B15" s="6">
        <v>0</v>
      </c>
      <c r="C15" s="6" t="s">
        <v>3810</v>
      </c>
      <c r="D15" s="6"/>
      <c r="E15" s="6" t="s">
        <v>3811</v>
      </c>
      <c r="F15" s="6" t="s">
        <v>3723</v>
      </c>
      <c r="G15" s="6" t="s">
        <v>3724</v>
      </c>
      <c r="H15" s="6"/>
      <c r="I15" s="6" t="s">
        <v>3741</v>
      </c>
      <c r="J15" s="6" t="b">
        <v>0</v>
      </c>
      <c r="K15" s="6" t="s">
        <v>3812</v>
      </c>
      <c r="L15" s="6" t="s">
        <v>3780</v>
      </c>
      <c r="M15" s="6"/>
      <c r="N15" s="6" t="s">
        <v>2872</v>
      </c>
      <c r="O15" s="6"/>
      <c r="P15" s="6" t="b">
        <v>1</v>
      </c>
      <c r="Q15" s="6"/>
      <c r="R15" s="6" t="b">
        <v>0</v>
      </c>
      <c r="S15" s="6"/>
      <c r="T15" s="6" t="s">
        <v>3813</v>
      </c>
      <c r="U15" s="6" t="s">
        <v>3747</v>
      </c>
    </row>
    <row r="16" spans="1:21" ht="27.75" customHeight="1" x14ac:dyDescent="0.3">
      <c r="A16" s="6" t="s">
        <v>3814</v>
      </c>
      <c r="B16" s="6">
        <v>0</v>
      </c>
      <c r="C16" s="6" t="s">
        <v>3815</v>
      </c>
      <c r="D16" s="6"/>
      <c r="E16" s="6" t="s">
        <v>3773</v>
      </c>
      <c r="F16" s="6" t="s">
        <v>3723</v>
      </c>
      <c r="G16" s="6" t="s">
        <v>3724</v>
      </c>
      <c r="H16" s="6"/>
      <c r="I16" s="6" t="s">
        <v>3741</v>
      </c>
      <c r="J16" s="6" t="b">
        <v>0</v>
      </c>
      <c r="K16" s="6" t="s">
        <v>3789</v>
      </c>
      <c r="L16" s="6" t="s">
        <v>3743</v>
      </c>
      <c r="M16" s="6"/>
      <c r="N16" s="6" t="s">
        <v>2872</v>
      </c>
      <c r="O16" s="6" t="s">
        <v>411</v>
      </c>
      <c r="P16" s="6" t="b">
        <v>0</v>
      </c>
      <c r="Q16" s="6"/>
      <c r="R16" s="6" t="b">
        <v>0</v>
      </c>
      <c r="S16" s="6"/>
      <c r="T16" s="6" t="s">
        <v>3775</v>
      </c>
      <c r="U16" s="6" t="s">
        <v>3776</v>
      </c>
    </row>
    <row r="17" spans="1:21" ht="27.75" customHeight="1" x14ac:dyDescent="0.3">
      <c r="A17" s="6" t="s">
        <v>2826</v>
      </c>
      <c r="B17" s="6">
        <v>0</v>
      </c>
      <c r="C17" s="6" t="s">
        <v>3816</v>
      </c>
      <c r="D17" s="6"/>
      <c r="E17" s="6" t="s">
        <v>3757</v>
      </c>
      <c r="F17" s="6" t="s">
        <v>3723</v>
      </c>
      <c r="G17" s="6"/>
      <c r="H17" s="6" t="s">
        <v>3725</v>
      </c>
      <c r="I17" s="6" t="s">
        <v>3741</v>
      </c>
      <c r="J17" s="6" t="b">
        <v>0</v>
      </c>
      <c r="K17" s="6" t="s">
        <v>3812</v>
      </c>
      <c r="L17" s="6" t="s">
        <v>3817</v>
      </c>
      <c r="M17" s="6"/>
      <c r="N17" s="6" t="s">
        <v>2872</v>
      </c>
      <c r="O17" s="6" t="s">
        <v>412</v>
      </c>
      <c r="P17" s="6" t="b">
        <v>0</v>
      </c>
      <c r="Q17" s="6"/>
      <c r="R17" s="6" t="b">
        <v>0</v>
      </c>
      <c r="S17" s="6" t="s">
        <v>3818</v>
      </c>
      <c r="T17" s="6" t="s">
        <v>3819</v>
      </c>
      <c r="U17" s="6" t="s">
        <v>3747</v>
      </c>
    </row>
    <row r="18" spans="1:21" ht="27.75" customHeight="1" x14ac:dyDescent="0.3">
      <c r="A18" s="6" t="s">
        <v>3820</v>
      </c>
      <c r="B18" s="6">
        <v>0</v>
      </c>
      <c r="C18" s="6" t="s">
        <v>3821</v>
      </c>
      <c r="D18" s="6" t="s">
        <v>3779</v>
      </c>
      <c r="E18" s="6" t="s">
        <v>3757</v>
      </c>
      <c r="F18" s="6" t="s">
        <v>3723</v>
      </c>
      <c r="G18" s="6"/>
      <c r="H18" s="6"/>
      <c r="I18" s="6" t="s">
        <v>3741</v>
      </c>
      <c r="J18" s="6" t="b">
        <v>0</v>
      </c>
      <c r="K18" s="6" t="s">
        <v>3822</v>
      </c>
      <c r="L18" s="6" t="s">
        <v>3743</v>
      </c>
      <c r="M18" s="6" t="s">
        <v>3823</v>
      </c>
      <c r="N18" s="6" t="s">
        <v>3824</v>
      </c>
      <c r="O18" s="6" t="s">
        <v>411</v>
      </c>
      <c r="P18" s="6" t="b">
        <v>0</v>
      </c>
      <c r="Q18" s="6"/>
      <c r="R18" s="6" t="b">
        <v>0</v>
      </c>
      <c r="S18" s="6"/>
      <c r="T18" s="6" t="s">
        <v>3762</v>
      </c>
      <c r="U18" s="6" t="s">
        <v>3763</v>
      </c>
    </row>
    <row r="19" spans="1:21" ht="27.75" customHeight="1" x14ac:dyDescent="0.3">
      <c r="A19" s="6" t="s">
        <v>3825</v>
      </c>
      <c r="B19" s="6">
        <v>0</v>
      </c>
      <c r="C19" s="6" t="s">
        <v>3826</v>
      </c>
      <c r="D19" s="6"/>
      <c r="E19" s="6" t="s">
        <v>3740</v>
      </c>
      <c r="F19" s="6" t="s">
        <v>3723</v>
      </c>
      <c r="G19" s="6" t="s">
        <v>3724</v>
      </c>
      <c r="H19" s="6"/>
      <c r="I19" s="6" t="s">
        <v>3741</v>
      </c>
      <c r="J19" s="6" t="b">
        <v>0</v>
      </c>
      <c r="K19" s="6" t="s">
        <v>3789</v>
      </c>
      <c r="L19" s="6" t="s">
        <v>3780</v>
      </c>
      <c r="M19" s="6"/>
      <c r="N19" s="6" t="s">
        <v>2872</v>
      </c>
      <c r="O19" s="6"/>
      <c r="P19" s="6" t="b">
        <v>0</v>
      </c>
      <c r="Q19" s="6"/>
      <c r="R19" s="6" t="b">
        <v>0</v>
      </c>
      <c r="S19" s="6"/>
      <c r="T19" s="6" t="s">
        <v>3753</v>
      </c>
      <c r="U19" s="6" t="s">
        <v>3747</v>
      </c>
    </row>
    <row r="20" spans="1:21" ht="27.75" customHeight="1" x14ac:dyDescent="0.3">
      <c r="A20" s="6" t="s">
        <v>3827</v>
      </c>
      <c r="B20" s="6">
        <v>0</v>
      </c>
      <c r="C20" s="6" t="s">
        <v>3828</v>
      </c>
      <c r="D20" s="6"/>
      <c r="E20" s="6" t="s">
        <v>3773</v>
      </c>
      <c r="F20" s="6" t="s">
        <v>3723</v>
      </c>
      <c r="G20" s="6" t="s">
        <v>3724</v>
      </c>
      <c r="H20" s="6"/>
      <c r="I20" s="6" t="s">
        <v>3829</v>
      </c>
      <c r="J20" s="6" t="b">
        <v>0</v>
      </c>
      <c r="K20" s="6" t="s">
        <v>3812</v>
      </c>
      <c r="L20" s="6" t="s">
        <v>3780</v>
      </c>
      <c r="M20" s="6"/>
      <c r="N20" s="6" t="s">
        <v>2872</v>
      </c>
      <c r="O20" s="6"/>
      <c r="P20" s="6" t="b">
        <v>0</v>
      </c>
      <c r="Q20" s="6"/>
      <c r="R20" s="6" t="b">
        <v>0</v>
      </c>
      <c r="S20" s="6"/>
      <c r="T20" s="6" t="s">
        <v>3830</v>
      </c>
      <c r="U20" s="6" t="s">
        <v>3776</v>
      </c>
    </row>
    <row r="21" spans="1:21" ht="27.75" customHeight="1" x14ac:dyDescent="0.3">
      <c r="A21" s="6" t="s">
        <v>3831</v>
      </c>
      <c r="B21" s="6">
        <v>0</v>
      </c>
      <c r="C21" s="6" t="s">
        <v>3832</v>
      </c>
      <c r="D21" s="6"/>
      <c r="E21" s="6" t="s">
        <v>3773</v>
      </c>
      <c r="F21" s="6" t="s">
        <v>3723</v>
      </c>
      <c r="G21" s="6" t="s">
        <v>3724</v>
      </c>
      <c r="H21" s="6" t="s">
        <v>3725</v>
      </c>
      <c r="I21" s="6" t="s">
        <v>3833</v>
      </c>
      <c r="J21" s="6" t="b">
        <v>0</v>
      </c>
      <c r="K21" s="6" t="s">
        <v>3812</v>
      </c>
      <c r="L21" s="6" t="s">
        <v>3743</v>
      </c>
      <c r="M21" s="6"/>
      <c r="N21" s="6" t="s">
        <v>2872</v>
      </c>
      <c r="O21" s="6"/>
      <c r="P21" s="6" t="b">
        <v>0</v>
      </c>
      <c r="Q21" s="6"/>
      <c r="R21" s="6" t="b">
        <v>0</v>
      </c>
      <c r="S21" s="6" t="s">
        <v>3834</v>
      </c>
      <c r="T21" s="6" t="s">
        <v>3835</v>
      </c>
      <c r="U21" s="6" t="s">
        <v>3747</v>
      </c>
    </row>
    <row r="22" spans="1:21" ht="27.75" customHeight="1" x14ac:dyDescent="0.3">
      <c r="A22" s="6" t="s">
        <v>3836</v>
      </c>
      <c r="B22" s="6">
        <v>0</v>
      </c>
      <c r="C22" s="6" t="s">
        <v>3837</v>
      </c>
      <c r="D22" s="6"/>
      <c r="E22" s="6" t="s">
        <v>3773</v>
      </c>
      <c r="F22" s="6" t="s">
        <v>3723</v>
      </c>
      <c r="G22" s="6" t="s">
        <v>3724</v>
      </c>
      <c r="H22" s="6" t="s">
        <v>3725</v>
      </c>
      <c r="I22" s="6" t="s">
        <v>3741</v>
      </c>
      <c r="J22" s="6" t="b">
        <v>0</v>
      </c>
      <c r="K22" s="6" t="s">
        <v>3768</v>
      </c>
      <c r="L22" s="6" t="s">
        <v>3752</v>
      </c>
      <c r="M22" s="6"/>
      <c r="N22" s="6" t="s">
        <v>2872</v>
      </c>
      <c r="O22" s="6"/>
      <c r="P22" s="6" t="b">
        <v>0</v>
      </c>
      <c r="Q22" s="6"/>
      <c r="R22" s="6" t="b">
        <v>0</v>
      </c>
      <c r="S22" s="6" t="s">
        <v>3838</v>
      </c>
      <c r="T22" s="6" t="s">
        <v>3786</v>
      </c>
      <c r="U22" s="6" t="s">
        <v>3747</v>
      </c>
    </row>
    <row r="23" spans="1:21" ht="27.75" customHeight="1" x14ac:dyDescent="0.3">
      <c r="A23" s="6" t="s">
        <v>3839</v>
      </c>
      <c r="B23" s="6">
        <v>0</v>
      </c>
      <c r="C23" s="6" t="s">
        <v>3840</v>
      </c>
      <c r="D23" s="6"/>
      <c r="E23" s="6" t="s">
        <v>3841</v>
      </c>
      <c r="F23" s="6"/>
      <c r="G23" s="6" t="s">
        <v>3724</v>
      </c>
      <c r="H23" s="6" t="s">
        <v>3725</v>
      </c>
      <c r="I23" s="6" t="s">
        <v>3741</v>
      </c>
      <c r="J23" s="6" t="b">
        <v>0</v>
      </c>
      <c r="K23" s="6" t="s">
        <v>3789</v>
      </c>
      <c r="L23" s="6" t="s">
        <v>3780</v>
      </c>
      <c r="M23" s="6"/>
      <c r="N23" s="6" t="s">
        <v>2872</v>
      </c>
      <c r="O23" s="6"/>
      <c r="P23" s="6" t="b">
        <v>0</v>
      </c>
      <c r="Q23" s="6"/>
      <c r="R23" s="6" t="b">
        <v>0</v>
      </c>
      <c r="S23" s="6"/>
      <c r="T23" s="6" t="s">
        <v>3842</v>
      </c>
      <c r="U23" s="6" t="s">
        <v>3747</v>
      </c>
    </row>
    <row r="24" spans="1:21" ht="27.75" customHeight="1" x14ac:dyDescent="0.3">
      <c r="A24" s="6" t="s">
        <v>3843</v>
      </c>
      <c r="B24" s="6">
        <v>0</v>
      </c>
      <c r="C24" s="6" t="s">
        <v>3844</v>
      </c>
      <c r="D24" s="6"/>
      <c r="E24" s="6" t="s">
        <v>3773</v>
      </c>
      <c r="F24" s="6"/>
      <c r="G24" s="6" t="s">
        <v>3724</v>
      </c>
      <c r="H24" s="6"/>
      <c r="I24" s="6" t="s">
        <v>3741</v>
      </c>
      <c r="J24" s="6" t="b">
        <v>0</v>
      </c>
      <c r="K24" s="6" t="s">
        <v>3789</v>
      </c>
      <c r="L24" s="6" t="s">
        <v>3774</v>
      </c>
      <c r="M24" s="6"/>
      <c r="N24" s="6" t="s">
        <v>2872</v>
      </c>
      <c r="O24" s="6"/>
      <c r="P24" s="6" t="b">
        <v>0</v>
      </c>
      <c r="Q24" s="6"/>
      <c r="R24" s="6" t="b">
        <v>0</v>
      </c>
      <c r="S24" s="6"/>
      <c r="T24" s="6" t="s">
        <v>3775</v>
      </c>
      <c r="U24" s="6" t="s">
        <v>3776</v>
      </c>
    </row>
    <row r="25" spans="1:21" ht="27.75" customHeight="1" x14ac:dyDescent="0.3">
      <c r="A25" s="6" t="s">
        <v>3845</v>
      </c>
      <c r="B25" s="6">
        <v>0</v>
      </c>
      <c r="C25" s="6" t="s">
        <v>3846</v>
      </c>
      <c r="D25" s="6"/>
      <c r="E25" s="6" t="s">
        <v>3773</v>
      </c>
      <c r="F25" s="6" t="s">
        <v>3723</v>
      </c>
      <c r="G25" s="6" t="s">
        <v>3724</v>
      </c>
      <c r="H25" s="6"/>
      <c r="I25" s="6" t="s">
        <v>3741</v>
      </c>
      <c r="J25" s="6" t="b">
        <v>0</v>
      </c>
      <c r="K25" s="6" t="s">
        <v>3742</v>
      </c>
      <c r="L25" s="6" t="s">
        <v>3743</v>
      </c>
      <c r="M25" s="6"/>
      <c r="N25" s="6" t="s">
        <v>2872</v>
      </c>
      <c r="O25" s="6"/>
      <c r="P25" s="6" t="b">
        <v>0</v>
      </c>
      <c r="Q25" s="6"/>
      <c r="R25" s="6" t="b">
        <v>0</v>
      </c>
      <c r="S25" s="6"/>
      <c r="T25" s="6" t="s">
        <v>3762</v>
      </c>
      <c r="U25" s="6" t="s">
        <v>3847</v>
      </c>
    </row>
    <row r="26" spans="1:21" ht="27.75" customHeight="1" x14ac:dyDescent="0.3">
      <c r="A26" s="6" t="s">
        <v>3848</v>
      </c>
      <c r="B26" s="6">
        <v>0</v>
      </c>
      <c r="C26" s="6" t="s">
        <v>3849</v>
      </c>
      <c r="D26" s="6" t="s">
        <v>3850</v>
      </c>
      <c r="E26" s="6" t="s">
        <v>3740</v>
      </c>
      <c r="F26" s="6" t="s">
        <v>3723</v>
      </c>
      <c r="G26" s="6" t="s">
        <v>3724</v>
      </c>
      <c r="H26" s="6"/>
      <c r="I26" s="6" t="s">
        <v>3741</v>
      </c>
      <c r="J26" s="6" t="b">
        <v>0</v>
      </c>
      <c r="K26" s="6" t="s">
        <v>3851</v>
      </c>
      <c r="L26" s="6" t="s">
        <v>3743</v>
      </c>
      <c r="M26" s="6" t="s">
        <v>3852</v>
      </c>
      <c r="N26" s="6" t="s">
        <v>3853</v>
      </c>
      <c r="O26" s="6" t="s">
        <v>413</v>
      </c>
      <c r="P26" s="6" t="b">
        <v>0</v>
      </c>
      <c r="Q26" s="6"/>
      <c r="R26" s="6" t="b">
        <v>0</v>
      </c>
      <c r="S26" s="6"/>
      <c r="T26" s="6" t="s">
        <v>3854</v>
      </c>
      <c r="U26" s="6" t="s">
        <v>3747</v>
      </c>
    </row>
    <row r="27" spans="1:21" ht="27.75" customHeight="1" x14ac:dyDescent="0.3">
      <c r="A27" s="6" t="s">
        <v>3855</v>
      </c>
      <c r="B27" s="6">
        <v>0</v>
      </c>
      <c r="C27" s="6" t="s">
        <v>3856</v>
      </c>
      <c r="D27" s="6"/>
      <c r="E27" s="6" t="s">
        <v>3773</v>
      </c>
      <c r="F27" s="6" t="s">
        <v>3723</v>
      </c>
      <c r="G27" s="6" t="s">
        <v>3724</v>
      </c>
      <c r="H27" s="6"/>
      <c r="I27" s="6" t="s">
        <v>3741</v>
      </c>
      <c r="J27" s="6" t="b">
        <v>0</v>
      </c>
      <c r="K27" s="6" t="s">
        <v>3851</v>
      </c>
      <c r="L27" s="6" t="s">
        <v>3817</v>
      </c>
      <c r="M27" s="6"/>
      <c r="N27" s="6" t="s">
        <v>2872</v>
      </c>
      <c r="O27" s="6"/>
      <c r="P27" s="6" t="b">
        <v>0</v>
      </c>
      <c r="Q27" s="6"/>
      <c r="R27" s="6" t="b">
        <v>0</v>
      </c>
      <c r="S27" s="6"/>
      <c r="T27" s="6" t="s">
        <v>3753</v>
      </c>
      <c r="U27" s="6" t="s">
        <v>3747</v>
      </c>
    </row>
    <row r="28" spans="1:21" ht="27.75" customHeight="1" x14ac:dyDescent="0.3">
      <c r="A28" s="6" t="s">
        <v>3857</v>
      </c>
      <c r="B28" s="6">
        <v>0</v>
      </c>
      <c r="C28" s="6" t="s">
        <v>3858</v>
      </c>
      <c r="D28" s="6" t="s">
        <v>3766</v>
      </c>
      <c r="E28" s="6" t="s">
        <v>3740</v>
      </c>
      <c r="F28" s="6" t="s">
        <v>3723</v>
      </c>
      <c r="G28" s="6" t="s">
        <v>3724</v>
      </c>
      <c r="H28" s="6"/>
      <c r="I28" s="6" t="s">
        <v>3741</v>
      </c>
      <c r="J28" s="6" t="b">
        <v>0</v>
      </c>
      <c r="K28" s="6" t="s">
        <v>3751</v>
      </c>
      <c r="L28" s="6" t="s">
        <v>3859</v>
      </c>
      <c r="M28" s="6" t="s">
        <v>3781</v>
      </c>
      <c r="N28" s="6" t="s">
        <v>3782</v>
      </c>
      <c r="O28" s="6"/>
      <c r="P28" s="6" t="b">
        <v>0</v>
      </c>
      <c r="Q28" s="6"/>
      <c r="R28" s="6" t="b">
        <v>0</v>
      </c>
      <c r="S28" s="6"/>
      <c r="T28" s="6" t="s">
        <v>203</v>
      </c>
      <c r="U28" s="6" t="s">
        <v>3747</v>
      </c>
    </row>
    <row r="29" spans="1:21" ht="27.75" customHeight="1" x14ac:dyDescent="0.3">
      <c r="A29" s="6" t="s">
        <v>3860</v>
      </c>
      <c r="B29" s="6">
        <v>0</v>
      </c>
      <c r="C29" s="6" t="s">
        <v>3861</v>
      </c>
      <c r="D29" s="6" t="s">
        <v>3779</v>
      </c>
      <c r="E29" s="6" t="s">
        <v>3757</v>
      </c>
      <c r="F29" s="6" t="s">
        <v>3723</v>
      </c>
      <c r="G29" s="6" t="s">
        <v>3724</v>
      </c>
      <c r="H29" s="6"/>
      <c r="I29" s="6" t="s">
        <v>3741</v>
      </c>
      <c r="J29" s="6" t="b">
        <v>0</v>
      </c>
      <c r="K29" s="6" t="s">
        <v>3742</v>
      </c>
      <c r="L29" s="6" t="s">
        <v>3743</v>
      </c>
      <c r="M29" s="6" t="s">
        <v>3862</v>
      </c>
      <c r="N29" s="6" t="s">
        <v>3805</v>
      </c>
      <c r="O29" s="6"/>
      <c r="P29" s="6" t="b">
        <v>0</v>
      </c>
      <c r="Q29" s="6"/>
      <c r="R29" s="6" t="b">
        <v>0</v>
      </c>
      <c r="S29" s="6"/>
      <c r="T29" s="6" t="s">
        <v>3746</v>
      </c>
      <c r="U29" s="6" t="s">
        <v>3747</v>
      </c>
    </row>
    <row r="30" spans="1:21" ht="27.75" customHeight="1" x14ac:dyDescent="0.3">
      <c r="A30" s="6" t="s">
        <v>3863</v>
      </c>
      <c r="B30" s="6">
        <v>0</v>
      </c>
      <c r="C30" s="6" t="s">
        <v>3864</v>
      </c>
      <c r="D30" s="6"/>
      <c r="E30" s="6" t="s">
        <v>3750</v>
      </c>
      <c r="F30" s="6" t="s">
        <v>3723</v>
      </c>
      <c r="G30" s="6" t="s">
        <v>3724</v>
      </c>
      <c r="H30" s="6" t="s">
        <v>3725</v>
      </c>
      <c r="I30" s="6" t="s">
        <v>3741</v>
      </c>
      <c r="J30" s="6" t="b">
        <v>0</v>
      </c>
      <c r="K30" s="6" t="s">
        <v>3812</v>
      </c>
      <c r="L30" s="6" t="s">
        <v>3780</v>
      </c>
      <c r="M30" s="6"/>
      <c r="N30" s="6" t="s">
        <v>2872</v>
      </c>
      <c r="O30" s="6"/>
      <c r="P30" s="6" t="b">
        <v>1</v>
      </c>
      <c r="Q30" s="6"/>
      <c r="R30" s="6" t="b">
        <v>0</v>
      </c>
      <c r="S30" s="6"/>
      <c r="T30" s="6" t="s">
        <v>3813</v>
      </c>
      <c r="U30" s="6" t="s">
        <v>3747</v>
      </c>
    </row>
    <row r="31" spans="1:21" ht="27.75" customHeight="1" x14ac:dyDescent="0.3">
      <c r="A31" s="6" t="s">
        <v>3865</v>
      </c>
      <c r="B31" s="6">
        <v>0</v>
      </c>
      <c r="C31" s="6" t="s">
        <v>3866</v>
      </c>
      <c r="D31" s="6" t="s">
        <v>3779</v>
      </c>
      <c r="E31" s="6" t="s">
        <v>3757</v>
      </c>
      <c r="F31" s="6" t="s">
        <v>3723</v>
      </c>
      <c r="G31" s="6" t="s">
        <v>3724</v>
      </c>
      <c r="H31" s="6"/>
      <c r="I31" s="6" t="s">
        <v>3741</v>
      </c>
      <c r="J31" s="6" t="b">
        <v>0</v>
      </c>
      <c r="K31" s="6" t="s">
        <v>3742</v>
      </c>
      <c r="L31" s="6" t="s">
        <v>3743</v>
      </c>
      <c r="M31" s="6" t="s">
        <v>3867</v>
      </c>
      <c r="N31" s="6" t="s">
        <v>3868</v>
      </c>
      <c r="O31" s="6" t="s">
        <v>412</v>
      </c>
      <c r="P31" s="6" t="b">
        <v>0</v>
      </c>
      <c r="Q31" s="6"/>
      <c r="R31" s="6" t="b">
        <v>0</v>
      </c>
      <c r="S31" s="6"/>
      <c r="T31" s="6" t="s">
        <v>193</v>
      </c>
      <c r="U31" s="6" t="s">
        <v>3747</v>
      </c>
    </row>
    <row r="32" spans="1:21" ht="27.75" customHeight="1" x14ac:dyDescent="0.3">
      <c r="A32" s="6" t="s">
        <v>3869</v>
      </c>
      <c r="B32" s="6">
        <v>0</v>
      </c>
      <c r="C32" s="6" t="s">
        <v>3870</v>
      </c>
      <c r="D32" s="6"/>
      <c r="E32" s="6" t="s">
        <v>3773</v>
      </c>
      <c r="F32" s="6"/>
      <c r="G32" s="6" t="s">
        <v>3724</v>
      </c>
      <c r="H32" s="6"/>
      <c r="I32" s="6" t="s">
        <v>3741</v>
      </c>
      <c r="J32" s="6" t="b">
        <v>0</v>
      </c>
      <c r="K32" s="6" t="s">
        <v>3789</v>
      </c>
      <c r="L32" s="6" t="s">
        <v>3774</v>
      </c>
      <c r="M32" s="6"/>
      <c r="N32" s="6" t="s">
        <v>2872</v>
      </c>
      <c r="O32" s="6"/>
      <c r="P32" s="6" t="b">
        <v>0</v>
      </c>
      <c r="Q32" s="6"/>
      <c r="R32" s="6" t="b">
        <v>0</v>
      </c>
      <c r="S32" s="6"/>
      <c r="T32" s="6" t="s">
        <v>3775</v>
      </c>
      <c r="U32" s="6" t="s">
        <v>3776</v>
      </c>
    </row>
    <row r="33" spans="1:21" ht="27.75" customHeight="1" x14ac:dyDescent="0.3">
      <c r="A33" s="6" t="s">
        <v>3871</v>
      </c>
      <c r="B33" s="6">
        <v>0</v>
      </c>
      <c r="C33" s="6" t="s">
        <v>3872</v>
      </c>
      <c r="D33" s="6"/>
      <c r="E33" s="6" t="s">
        <v>3773</v>
      </c>
      <c r="F33" s="6" t="s">
        <v>3723</v>
      </c>
      <c r="G33" s="6" t="s">
        <v>3724</v>
      </c>
      <c r="H33" s="6" t="s">
        <v>3725</v>
      </c>
      <c r="I33" s="6" t="s">
        <v>3829</v>
      </c>
      <c r="J33" s="6" t="b">
        <v>0</v>
      </c>
      <c r="K33" s="6" t="s">
        <v>3812</v>
      </c>
      <c r="L33" s="6" t="s">
        <v>3780</v>
      </c>
      <c r="M33" s="6"/>
      <c r="N33" s="6" t="s">
        <v>2872</v>
      </c>
      <c r="O33" s="6"/>
      <c r="P33" s="6" t="b">
        <v>0</v>
      </c>
      <c r="Q33" s="6"/>
      <c r="R33" s="6" t="b">
        <v>0</v>
      </c>
      <c r="S33" s="6"/>
      <c r="T33" s="6" t="s">
        <v>203</v>
      </c>
      <c r="U33" s="6" t="s">
        <v>3747</v>
      </c>
    </row>
    <row r="34" spans="1:21" ht="27.75" customHeight="1" x14ac:dyDescent="0.3">
      <c r="A34" s="6" t="s">
        <v>3873</v>
      </c>
      <c r="B34" s="6">
        <v>0</v>
      </c>
      <c r="C34" s="6" t="s">
        <v>3874</v>
      </c>
      <c r="D34" s="6" t="s">
        <v>3779</v>
      </c>
      <c r="E34" s="6" t="s">
        <v>3757</v>
      </c>
      <c r="F34" s="6" t="s">
        <v>3723</v>
      </c>
      <c r="G34" s="6" t="s">
        <v>3724</v>
      </c>
      <c r="H34" s="6"/>
      <c r="I34" s="6" t="s">
        <v>3741</v>
      </c>
      <c r="J34" s="6" t="b">
        <v>0</v>
      </c>
      <c r="K34" s="6" t="s">
        <v>3812</v>
      </c>
      <c r="L34" s="6" t="s">
        <v>3743</v>
      </c>
      <c r="M34" s="6" t="s">
        <v>3823</v>
      </c>
      <c r="N34" s="6" t="s">
        <v>3824</v>
      </c>
      <c r="O34" s="6"/>
      <c r="P34" s="6" t="b">
        <v>0</v>
      </c>
      <c r="Q34" s="6"/>
      <c r="R34" s="6" t="b">
        <v>0</v>
      </c>
      <c r="S34" s="6"/>
      <c r="T34" s="6" t="s">
        <v>3746</v>
      </c>
      <c r="U34" s="6" t="s">
        <v>3747</v>
      </c>
    </row>
    <row r="35" spans="1:21" ht="27.75" customHeight="1" x14ac:dyDescent="0.3">
      <c r="A35" s="6" t="s">
        <v>3875</v>
      </c>
      <c r="B35" s="6">
        <v>0</v>
      </c>
      <c r="C35" s="6" t="s">
        <v>3876</v>
      </c>
      <c r="D35" s="6"/>
      <c r="E35" s="6" t="s">
        <v>3767</v>
      </c>
      <c r="F35" s="6" t="s">
        <v>3723</v>
      </c>
      <c r="G35" s="6" t="s">
        <v>3724</v>
      </c>
      <c r="H35" s="6"/>
      <c r="I35" s="6" t="s">
        <v>3741</v>
      </c>
      <c r="J35" s="6" t="b">
        <v>0</v>
      </c>
      <c r="K35" s="6" t="s">
        <v>3812</v>
      </c>
      <c r="L35" s="6" t="s">
        <v>3743</v>
      </c>
      <c r="M35" s="6"/>
      <c r="N35" s="6" t="s">
        <v>2872</v>
      </c>
      <c r="O35" s="6"/>
      <c r="P35" s="6" t="b">
        <v>0</v>
      </c>
      <c r="Q35" s="6"/>
      <c r="R35" s="6" t="b">
        <v>0</v>
      </c>
      <c r="S35" s="6"/>
      <c r="T35" s="6" t="s">
        <v>193</v>
      </c>
      <c r="U35" s="6" t="s">
        <v>3747</v>
      </c>
    </row>
    <row r="36" spans="1:21" ht="27.75" customHeight="1" x14ac:dyDescent="0.3">
      <c r="A36" s="6" t="s">
        <v>3877</v>
      </c>
      <c r="B36" s="6">
        <v>0</v>
      </c>
      <c r="C36" s="6" t="s">
        <v>3878</v>
      </c>
      <c r="D36" s="6" t="s">
        <v>3803</v>
      </c>
      <c r="E36" s="6" t="s">
        <v>3740</v>
      </c>
      <c r="F36" s="6" t="s">
        <v>3723</v>
      </c>
      <c r="G36" s="6"/>
      <c r="H36" s="6"/>
      <c r="I36" s="6" t="s">
        <v>3741</v>
      </c>
      <c r="J36" s="6" t="b">
        <v>0</v>
      </c>
      <c r="K36" s="6" t="s">
        <v>3758</v>
      </c>
      <c r="L36" s="6" t="s">
        <v>3743</v>
      </c>
      <c r="M36" s="6" t="s">
        <v>3879</v>
      </c>
      <c r="N36" s="6" t="s">
        <v>3793</v>
      </c>
      <c r="O36" s="6" t="s">
        <v>412</v>
      </c>
      <c r="P36" s="6" t="b">
        <v>0</v>
      </c>
      <c r="Q36" s="6"/>
      <c r="R36" s="6" t="b">
        <v>0</v>
      </c>
      <c r="S36" s="6"/>
      <c r="T36" s="6" t="s">
        <v>3762</v>
      </c>
      <c r="U36" s="6" t="s">
        <v>3763</v>
      </c>
    </row>
    <row r="37" spans="1:21" ht="27.75" customHeight="1" x14ac:dyDescent="0.3">
      <c r="A37" s="6" t="s">
        <v>3880</v>
      </c>
      <c r="B37" s="6">
        <v>0</v>
      </c>
      <c r="C37" s="6" t="s">
        <v>3881</v>
      </c>
      <c r="D37" s="6"/>
      <c r="E37" s="6" t="s">
        <v>3773</v>
      </c>
      <c r="F37" s="6" t="s">
        <v>3723</v>
      </c>
      <c r="G37" s="6"/>
      <c r="H37" s="6"/>
      <c r="I37" s="6" t="s">
        <v>3741</v>
      </c>
      <c r="J37" s="6" t="b">
        <v>0</v>
      </c>
      <c r="K37" s="6" t="s">
        <v>3789</v>
      </c>
      <c r="L37" s="6" t="s">
        <v>3780</v>
      </c>
      <c r="M37" s="6"/>
      <c r="N37" s="6" t="s">
        <v>2872</v>
      </c>
      <c r="O37" s="6"/>
      <c r="P37" s="6" t="b">
        <v>0</v>
      </c>
      <c r="Q37" s="6"/>
      <c r="R37" s="6" t="b">
        <v>0</v>
      </c>
      <c r="S37" s="6"/>
      <c r="T37" s="6" t="s">
        <v>193</v>
      </c>
      <c r="U37" s="6" t="s">
        <v>3747</v>
      </c>
    </row>
    <row r="38" spans="1:21" ht="27.75" customHeight="1" x14ac:dyDescent="0.3">
      <c r="A38" s="6" t="s">
        <v>3882</v>
      </c>
      <c r="B38" s="6">
        <v>0</v>
      </c>
      <c r="C38" s="6" t="s">
        <v>3883</v>
      </c>
      <c r="D38" s="6" t="s">
        <v>3884</v>
      </c>
      <c r="E38" s="6" t="s">
        <v>3773</v>
      </c>
      <c r="F38" s="6" t="s">
        <v>3723</v>
      </c>
      <c r="G38" s="6" t="s">
        <v>3724</v>
      </c>
      <c r="H38" s="6" t="s">
        <v>3725</v>
      </c>
      <c r="I38" s="6" t="s">
        <v>3741</v>
      </c>
      <c r="J38" s="6" t="b">
        <v>0</v>
      </c>
      <c r="K38" s="6" t="s">
        <v>3789</v>
      </c>
      <c r="L38" s="6" t="s">
        <v>3743</v>
      </c>
      <c r="M38" s="6" t="s">
        <v>2810</v>
      </c>
      <c r="N38" s="6" t="s">
        <v>3885</v>
      </c>
      <c r="O38" s="6"/>
      <c r="P38" s="6" t="b">
        <v>0</v>
      </c>
      <c r="Q38" s="6"/>
      <c r="R38" s="6" t="b">
        <v>0</v>
      </c>
      <c r="S38" s="6"/>
      <c r="T38" s="6" t="s">
        <v>203</v>
      </c>
      <c r="U38" s="6" t="s">
        <v>3747</v>
      </c>
    </row>
    <row r="39" spans="1:21" ht="27.75" customHeight="1" x14ac:dyDescent="0.3">
      <c r="A39" s="6" t="s">
        <v>3886</v>
      </c>
      <c r="B39" s="6">
        <v>0</v>
      </c>
      <c r="C39" s="6" t="s">
        <v>3887</v>
      </c>
      <c r="D39" s="6" t="s">
        <v>3803</v>
      </c>
      <c r="E39" s="6" t="s">
        <v>3757</v>
      </c>
      <c r="F39" s="6"/>
      <c r="G39" s="6" t="s">
        <v>3724</v>
      </c>
      <c r="H39" s="6"/>
      <c r="I39" s="6" t="s">
        <v>3741</v>
      </c>
      <c r="J39" s="6" t="b">
        <v>0</v>
      </c>
      <c r="K39" s="6" t="s">
        <v>3888</v>
      </c>
      <c r="L39" s="6" t="s">
        <v>3743</v>
      </c>
      <c r="M39" s="6" t="s">
        <v>3889</v>
      </c>
      <c r="N39" s="6" t="s">
        <v>3760</v>
      </c>
      <c r="O39" s="6" t="s">
        <v>413</v>
      </c>
      <c r="P39" s="6" t="b">
        <v>0</v>
      </c>
      <c r="Q39" s="6"/>
      <c r="R39" s="6" t="b">
        <v>0</v>
      </c>
      <c r="S39" s="6"/>
      <c r="T39" s="6" t="s">
        <v>3890</v>
      </c>
      <c r="U39" s="6" t="s">
        <v>3776</v>
      </c>
    </row>
    <row r="40" spans="1:21" ht="27.75" customHeight="1" x14ac:dyDescent="0.3">
      <c r="A40" s="6" t="s">
        <v>3891</v>
      </c>
      <c r="B40" s="6">
        <v>0</v>
      </c>
      <c r="C40" s="6" t="s">
        <v>3892</v>
      </c>
      <c r="D40" s="6"/>
      <c r="E40" s="6" t="s">
        <v>3811</v>
      </c>
      <c r="F40" s="6"/>
      <c r="G40" s="6" t="s">
        <v>3724</v>
      </c>
      <c r="H40" s="6"/>
      <c r="I40" s="6" t="s">
        <v>3741</v>
      </c>
      <c r="J40" s="6" t="b">
        <v>0</v>
      </c>
      <c r="K40" s="6" t="s">
        <v>3789</v>
      </c>
      <c r="L40" s="6" t="s">
        <v>3752</v>
      </c>
      <c r="M40" s="6"/>
      <c r="N40" s="6" t="s">
        <v>2872</v>
      </c>
      <c r="O40" s="6"/>
      <c r="P40" s="6" t="b">
        <v>1</v>
      </c>
      <c r="Q40" s="6"/>
      <c r="R40" s="6" t="b">
        <v>0</v>
      </c>
      <c r="S40" s="6"/>
      <c r="T40" s="6" t="s">
        <v>3753</v>
      </c>
      <c r="U40" s="6" t="s">
        <v>3747</v>
      </c>
    </row>
    <row r="41" spans="1:21" ht="27.75" customHeight="1" x14ac:dyDescent="0.3">
      <c r="A41" s="6" t="s">
        <v>3893</v>
      </c>
      <c r="B41" s="6">
        <v>0</v>
      </c>
      <c r="C41" s="6" t="s">
        <v>3894</v>
      </c>
      <c r="D41" s="6" t="s">
        <v>3895</v>
      </c>
      <c r="E41" s="6" t="s">
        <v>3800</v>
      </c>
      <c r="F41" s="6" t="s">
        <v>3723</v>
      </c>
      <c r="G41" s="6"/>
      <c r="H41" s="6"/>
      <c r="I41" s="6" t="s">
        <v>3741</v>
      </c>
      <c r="J41" s="6" t="b">
        <v>0</v>
      </c>
      <c r="K41" s="6" t="s">
        <v>3742</v>
      </c>
      <c r="L41" s="6" t="s">
        <v>3743</v>
      </c>
      <c r="M41" s="6" t="s">
        <v>3896</v>
      </c>
      <c r="N41" s="6" t="s">
        <v>3897</v>
      </c>
      <c r="O41" s="6" t="s">
        <v>3898</v>
      </c>
      <c r="P41" s="6" t="b">
        <v>0</v>
      </c>
      <c r="Q41" s="6"/>
      <c r="R41" s="6" t="b">
        <v>0</v>
      </c>
      <c r="S41" s="6"/>
      <c r="T41" s="6" t="s">
        <v>183</v>
      </c>
      <c r="U41" s="6" t="s">
        <v>3747</v>
      </c>
    </row>
    <row r="42" spans="1:21" ht="27.75" customHeight="1" x14ac:dyDescent="0.3">
      <c r="A42" s="6" t="s">
        <v>3899</v>
      </c>
      <c r="B42" s="6">
        <v>1</v>
      </c>
      <c r="C42" s="6" t="s">
        <v>3900</v>
      </c>
      <c r="D42" s="6" t="s">
        <v>3901</v>
      </c>
      <c r="E42" s="6" t="s">
        <v>3750</v>
      </c>
      <c r="F42" s="6"/>
      <c r="G42" s="6" t="s">
        <v>3724</v>
      </c>
      <c r="H42" s="6"/>
      <c r="I42" s="6" t="s">
        <v>3902</v>
      </c>
      <c r="J42" s="6" t="b">
        <v>0</v>
      </c>
      <c r="K42" s="6" t="s">
        <v>3751</v>
      </c>
      <c r="L42" s="6" t="s">
        <v>3903</v>
      </c>
      <c r="M42" s="6"/>
      <c r="N42" s="6" t="s">
        <v>2872</v>
      </c>
      <c r="O42" s="6"/>
      <c r="P42" s="6" t="b">
        <v>0</v>
      </c>
      <c r="Q42" s="6"/>
      <c r="R42" s="6" t="b">
        <v>0</v>
      </c>
      <c r="S42" s="6"/>
      <c r="T42" s="6" t="s">
        <v>3904</v>
      </c>
      <c r="U42" s="6" t="s">
        <v>3776</v>
      </c>
    </row>
    <row r="43" spans="1:21" ht="27.75" customHeight="1" x14ac:dyDescent="0.3">
      <c r="A43" s="6" t="s">
        <v>3905</v>
      </c>
      <c r="B43" s="6">
        <v>1</v>
      </c>
      <c r="C43" s="6" t="s">
        <v>3906</v>
      </c>
      <c r="D43" s="6"/>
      <c r="E43" s="6" t="s">
        <v>3750</v>
      </c>
      <c r="F43" s="6" t="s">
        <v>3723</v>
      </c>
      <c r="G43" s="6" t="s">
        <v>3724</v>
      </c>
      <c r="H43" s="6" t="s">
        <v>3725</v>
      </c>
      <c r="I43" s="6" t="s">
        <v>3833</v>
      </c>
      <c r="J43" s="6" t="b">
        <v>1</v>
      </c>
      <c r="K43" s="6" t="s">
        <v>3789</v>
      </c>
      <c r="L43" s="6" t="s">
        <v>3907</v>
      </c>
      <c r="M43" s="6"/>
      <c r="N43" s="6" t="s">
        <v>2872</v>
      </c>
      <c r="O43" s="6"/>
      <c r="P43" s="6" t="b">
        <v>0</v>
      </c>
      <c r="Q43" s="6"/>
      <c r="R43" s="6" t="b">
        <v>0</v>
      </c>
      <c r="S43" s="6" t="s">
        <v>3908</v>
      </c>
      <c r="T43" s="6" t="s">
        <v>3909</v>
      </c>
      <c r="U43" s="6" t="s">
        <v>3747</v>
      </c>
    </row>
    <row r="44" spans="1:21" ht="27.75" customHeight="1" x14ac:dyDescent="0.3">
      <c r="A44" s="6" t="s">
        <v>3910</v>
      </c>
      <c r="B44" s="6">
        <v>1</v>
      </c>
      <c r="C44" s="6" t="s">
        <v>3911</v>
      </c>
      <c r="D44" s="6" t="s">
        <v>3912</v>
      </c>
      <c r="E44" s="6" t="s">
        <v>3800</v>
      </c>
      <c r="F44" s="6" t="s">
        <v>3723</v>
      </c>
      <c r="G44" s="6" t="s">
        <v>3724</v>
      </c>
      <c r="H44" s="6" t="s">
        <v>3725</v>
      </c>
      <c r="I44" s="6" t="s">
        <v>3741</v>
      </c>
      <c r="J44" s="6" t="b">
        <v>0</v>
      </c>
      <c r="K44" s="6" t="s">
        <v>3789</v>
      </c>
      <c r="L44" s="6" t="s">
        <v>3913</v>
      </c>
      <c r="M44" s="6"/>
      <c r="N44" s="6" t="s">
        <v>2872</v>
      </c>
      <c r="O44" s="6" t="s">
        <v>3898</v>
      </c>
      <c r="P44" s="6" t="b">
        <v>0</v>
      </c>
      <c r="Q44" s="6"/>
      <c r="R44" s="6" t="b">
        <v>0</v>
      </c>
      <c r="S44" s="6" t="s">
        <v>3914</v>
      </c>
      <c r="T44" s="6" t="s">
        <v>3915</v>
      </c>
      <c r="U44" s="6" t="s">
        <v>3747</v>
      </c>
    </row>
    <row r="45" spans="1:21" ht="27.75" customHeight="1" x14ac:dyDescent="0.3">
      <c r="A45" s="6" t="s">
        <v>3916</v>
      </c>
      <c r="B45" s="6">
        <v>1</v>
      </c>
      <c r="C45" s="6" t="s">
        <v>3917</v>
      </c>
      <c r="D45" s="6" t="s">
        <v>3918</v>
      </c>
      <c r="E45" s="6" t="s">
        <v>3750</v>
      </c>
      <c r="F45" s="6" t="s">
        <v>3723</v>
      </c>
      <c r="G45" s="6" t="s">
        <v>3724</v>
      </c>
      <c r="H45" s="6" t="s">
        <v>3725</v>
      </c>
      <c r="I45" s="6" t="s">
        <v>3741</v>
      </c>
      <c r="J45" s="6" t="b">
        <v>0</v>
      </c>
      <c r="K45" s="6" t="s">
        <v>3751</v>
      </c>
      <c r="L45" s="6" t="s">
        <v>3817</v>
      </c>
      <c r="M45" s="6" t="s">
        <v>3919</v>
      </c>
      <c r="N45" s="6" t="s">
        <v>3805</v>
      </c>
      <c r="O45" s="6"/>
      <c r="P45" s="6" t="b">
        <v>0</v>
      </c>
      <c r="Q45" s="6"/>
      <c r="R45" s="6" t="b">
        <v>0</v>
      </c>
      <c r="S45" s="6" t="s">
        <v>3920</v>
      </c>
      <c r="T45" s="6" t="s">
        <v>278</v>
      </c>
      <c r="U45" s="6" t="s">
        <v>3747</v>
      </c>
    </row>
    <row r="46" spans="1:21" ht="27.75" customHeight="1" x14ac:dyDescent="0.3">
      <c r="A46" s="6" t="s">
        <v>3921</v>
      </c>
      <c r="B46" s="6">
        <v>1</v>
      </c>
      <c r="C46" s="6" t="s">
        <v>3922</v>
      </c>
      <c r="D46" s="6" t="s">
        <v>3923</v>
      </c>
      <c r="E46" s="6" t="s">
        <v>3740</v>
      </c>
      <c r="F46" s="6" t="s">
        <v>3723</v>
      </c>
      <c r="G46" s="6" t="s">
        <v>3724</v>
      </c>
      <c r="H46" s="6"/>
      <c r="I46" s="6" t="s">
        <v>3741</v>
      </c>
      <c r="J46" s="6" t="b">
        <v>0</v>
      </c>
      <c r="K46" s="6" t="s">
        <v>3924</v>
      </c>
      <c r="L46" s="6" t="s">
        <v>3743</v>
      </c>
      <c r="M46" s="6" t="s">
        <v>3925</v>
      </c>
      <c r="N46" s="6" t="s">
        <v>3770</v>
      </c>
      <c r="O46" s="6" t="s">
        <v>411</v>
      </c>
      <c r="P46" s="6" t="b">
        <v>0</v>
      </c>
      <c r="Q46" s="6"/>
      <c r="R46" s="6" t="b">
        <v>0</v>
      </c>
      <c r="S46" s="6"/>
      <c r="T46" s="6" t="s">
        <v>278</v>
      </c>
      <c r="U46" s="6" t="s">
        <v>3747</v>
      </c>
    </row>
    <row r="47" spans="1:21" ht="27.75" customHeight="1" x14ac:dyDescent="0.3">
      <c r="A47" s="6" t="s">
        <v>3926</v>
      </c>
      <c r="B47" s="6">
        <v>1</v>
      </c>
      <c r="C47" s="6" t="s">
        <v>3927</v>
      </c>
      <c r="D47" s="6" t="s">
        <v>3928</v>
      </c>
      <c r="E47" s="6" t="s">
        <v>3800</v>
      </c>
      <c r="F47" s="6" t="s">
        <v>3723</v>
      </c>
      <c r="G47" s="6" t="s">
        <v>3724</v>
      </c>
      <c r="H47" s="6" t="s">
        <v>3725</v>
      </c>
      <c r="I47" s="6" t="s">
        <v>3741</v>
      </c>
      <c r="J47" s="6" t="b">
        <v>0</v>
      </c>
      <c r="K47" s="6" t="s">
        <v>3789</v>
      </c>
      <c r="L47" s="6" t="s">
        <v>3780</v>
      </c>
      <c r="M47" s="6"/>
      <c r="N47" s="6" t="s">
        <v>2872</v>
      </c>
      <c r="O47" s="6" t="s">
        <v>3929</v>
      </c>
      <c r="P47" s="6" t="b">
        <v>1</v>
      </c>
      <c r="Q47" s="6"/>
      <c r="R47" s="6" t="b">
        <v>0</v>
      </c>
      <c r="S47" s="6" t="s">
        <v>3930</v>
      </c>
      <c r="T47" s="6" t="s">
        <v>3931</v>
      </c>
      <c r="U47" s="6" t="s">
        <v>3747</v>
      </c>
    </row>
    <row r="48" spans="1:21" ht="27.75" customHeight="1" x14ac:dyDescent="0.3">
      <c r="A48" s="6" t="s">
        <v>3932</v>
      </c>
      <c r="B48" s="6">
        <v>1</v>
      </c>
      <c r="C48" s="6" t="s">
        <v>3933</v>
      </c>
      <c r="D48" s="6"/>
      <c r="E48" s="6" t="s">
        <v>3811</v>
      </c>
      <c r="F48" s="6" t="s">
        <v>3723</v>
      </c>
      <c r="G48" s="6" t="s">
        <v>3724</v>
      </c>
      <c r="H48" s="6" t="s">
        <v>3725</v>
      </c>
      <c r="I48" s="6" t="s">
        <v>3741</v>
      </c>
      <c r="J48" s="6" t="b">
        <v>0</v>
      </c>
      <c r="K48" s="6" t="s">
        <v>3812</v>
      </c>
      <c r="L48" s="6" t="s">
        <v>3859</v>
      </c>
      <c r="M48" s="6"/>
      <c r="N48" s="6" t="s">
        <v>2872</v>
      </c>
      <c r="O48" s="6"/>
      <c r="P48" s="6" t="b">
        <v>1</v>
      </c>
      <c r="Q48" s="6"/>
      <c r="R48" s="6" t="b">
        <v>0</v>
      </c>
      <c r="S48" s="6" t="s">
        <v>3934</v>
      </c>
      <c r="T48" s="6" t="s">
        <v>3935</v>
      </c>
      <c r="U48" s="6" t="s">
        <v>3776</v>
      </c>
    </row>
    <row r="49" spans="1:21" ht="27.75" customHeight="1" x14ac:dyDescent="0.3">
      <c r="A49" s="6" t="s">
        <v>3936</v>
      </c>
      <c r="B49" s="6">
        <v>1</v>
      </c>
      <c r="C49" s="6" t="s">
        <v>3937</v>
      </c>
      <c r="D49" s="6" t="s">
        <v>3928</v>
      </c>
      <c r="E49" s="6" t="s">
        <v>3800</v>
      </c>
      <c r="F49" s="6" t="s">
        <v>3723</v>
      </c>
      <c r="G49" s="6" t="s">
        <v>3724</v>
      </c>
      <c r="H49" s="6" t="s">
        <v>3725</v>
      </c>
      <c r="I49" s="6" t="s">
        <v>3741</v>
      </c>
      <c r="J49" s="6" t="b">
        <v>0</v>
      </c>
      <c r="K49" s="6" t="s">
        <v>3789</v>
      </c>
      <c r="L49" s="6" t="s">
        <v>3780</v>
      </c>
      <c r="M49" s="6"/>
      <c r="N49" s="6" t="s">
        <v>2872</v>
      </c>
      <c r="O49" s="6"/>
      <c r="P49" s="6" t="b">
        <v>1</v>
      </c>
      <c r="Q49" s="6"/>
      <c r="R49" s="6" t="b">
        <v>0</v>
      </c>
      <c r="S49" s="6" t="s">
        <v>3938</v>
      </c>
      <c r="T49" s="6" t="s">
        <v>3939</v>
      </c>
      <c r="U49" s="6" t="s">
        <v>3747</v>
      </c>
    </row>
    <row r="50" spans="1:21" ht="27.75" customHeight="1" x14ac:dyDescent="0.3">
      <c r="A50" s="6" t="s">
        <v>3940</v>
      </c>
      <c r="B50" s="6">
        <v>1</v>
      </c>
      <c r="C50" s="6" t="s">
        <v>3941</v>
      </c>
      <c r="D50" s="6" t="s">
        <v>3923</v>
      </c>
      <c r="E50" s="6" t="s">
        <v>3757</v>
      </c>
      <c r="F50" s="6" t="s">
        <v>3723</v>
      </c>
      <c r="G50" s="6" t="s">
        <v>3724</v>
      </c>
      <c r="H50" s="6"/>
      <c r="I50" s="6" t="s">
        <v>3741</v>
      </c>
      <c r="J50" s="6" t="b">
        <v>0</v>
      </c>
      <c r="K50" s="6" t="s">
        <v>3942</v>
      </c>
      <c r="L50" s="6" t="s">
        <v>3743</v>
      </c>
      <c r="M50" s="6" t="s">
        <v>3943</v>
      </c>
      <c r="N50" s="6" t="s">
        <v>3782</v>
      </c>
      <c r="O50" s="6" t="s">
        <v>412</v>
      </c>
      <c r="P50" s="6" t="b">
        <v>0</v>
      </c>
      <c r="Q50" s="6"/>
      <c r="R50" s="6" t="b">
        <v>0</v>
      </c>
      <c r="S50" s="6"/>
      <c r="T50" s="6" t="s">
        <v>3944</v>
      </c>
      <c r="U50" s="6" t="s">
        <v>3747</v>
      </c>
    </row>
    <row r="51" spans="1:21" ht="27.75" customHeight="1" x14ac:dyDescent="0.3">
      <c r="A51" s="6" t="s">
        <v>3945</v>
      </c>
      <c r="B51" s="6">
        <v>1</v>
      </c>
      <c r="C51" s="6" t="s">
        <v>3946</v>
      </c>
      <c r="D51" s="6" t="s">
        <v>3947</v>
      </c>
      <c r="E51" s="6" t="s">
        <v>3773</v>
      </c>
      <c r="F51" s="6"/>
      <c r="G51" s="6" t="s">
        <v>3724</v>
      </c>
      <c r="H51" s="6"/>
      <c r="I51" s="6" t="s">
        <v>3741</v>
      </c>
      <c r="J51" s="6" t="b">
        <v>0</v>
      </c>
      <c r="K51" s="6" t="s">
        <v>3948</v>
      </c>
      <c r="L51" s="6" t="s">
        <v>3743</v>
      </c>
      <c r="M51" s="6" t="s">
        <v>3949</v>
      </c>
      <c r="N51" s="6" t="s">
        <v>3950</v>
      </c>
      <c r="O51" s="6" t="s">
        <v>412</v>
      </c>
      <c r="P51" s="6" t="b">
        <v>0</v>
      </c>
      <c r="Q51" s="6"/>
      <c r="R51" s="6" t="b">
        <v>0</v>
      </c>
      <c r="S51" s="6"/>
      <c r="T51" s="6" t="s">
        <v>3951</v>
      </c>
      <c r="U51" s="6" t="s">
        <v>3776</v>
      </c>
    </row>
    <row r="52" spans="1:21" ht="27.75" customHeight="1" x14ac:dyDescent="0.3">
      <c r="A52" s="6" t="s">
        <v>3952</v>
      </c>
      <c r="B52" s="6">
        <v>1</v>
      </c>
      <c r="C52" s="6" t="s">
        <v>3953</v>
      </c>
      <c r="D52" s="6" t="s">
        <v>3954</v>
      </c>
      <c r="E52" s="6" t="s">
        <v>3800</v>
      </c>
      <c r="F52" s="6" t="s">
        <v>3723</v>
      </c>
      <c r="G52" s="6" t="s">
        <v>3724</v>
      </c>
      <c r="H52" s="6"/>
      <c r="I52" s="6" t="s">
        <v>3741</v>
      </c>
      <c r="J52" s="6" t="b">
        <v>0</v>
      </c>
      <c r="K52" s="6" t="s">
        <v>3789</v>
      </c>
      <c r="L52" s="6" t="s">
        <v>3817</v>
      </c>
      <c r="M52" s="6"/>
      <c r="N52" s="6" t="s">
        <v>2872</v>
      </c>
      <c r="O52" s="6" t="s">
        <v>3898</v>
      </c>
      <c r="P52" s="6" t="b">
        <v>0</v>
      </c>
      <c r="Q52" s="6"/>
      <c r="R52" s="6" t="b">
        <v>0</v>
      </c>
      <c r="S52" s="6"/>
      <c r="T52" s="6" t="s">
        <v>3955</v>
      </c>
      <c r="U52" s="6" t="s">
        <v>3747</v>
      </c>
    </row>
    <row r="53" spans="1:21" ht="27.75" customHeight="1" x14ac:dyDescent="0.3">
      <c r="A53" s="6" t="s">
        <v>3956</v>
      </c>
      <c r="B53" s="6">
        <v>1</v>
      </c>
      <c r="C53" s="6" t="s">
        <v>3957</v>
      </c>
      <c r="D53" s="6" t="s">
        <v>3958</v>
      </c>
      <c r="E53" s="6" t="s">
        <v>3757</v>
      </c>
      <c r="F53" s="6" t="s">
        <v>3723</v>
      </c>
      <c r="G53" s="6" t="s">
        <v>3724</v>
      </c>
      <c r="H53" s="6" t="s">
        <v>3725</v>
      </c>
      <c r="I53" s="6" t="s">
        <v>3741</v>
      </c>
      <c r="J53" s="6" t="b">
        <v>0</v>
      </c>
      <c r="K53" s="6" t="s">
        <v>3959</v>
      </c>
      <c r="L53" s="6" t="s">
        <v>3743</v>
      </c>
      <c r="M53" s="6" t="s">
        <v>3960</v>
      </c>
      <c r="N53" s="6" t="s">
        <v>3961</v>
      </c>
      <c r="O53" s="6"/>
      <c r="P53" s="6" t="b">
        <v>0</v>
      </c>
      <c r="Q53" s="6">
        <v>50</v>
      </c>
      <c r="R53" s="6" t="b">
        <v>0</v>
      </c>
      <c r="S53" s="6" t="s">
        <v>3962</v>
      </c>
      <c r="T53" s="6" t="s">
        <v>3963</v>
      </c>
      <c r="U53" s="6" t="s">
        <v>3747</v>
      </c>
    </row>
    <row r="54" spans="1:21" ht="27.75" customHeight="1" x14ac:dyDescent="0.3">
      <c r="A54" s="6" t="s">
        <v>3964</v>
      </c>
      <c r="B54" s="6">
        <v>1</v>
      </c>
      <c r="C54" s="6" t="s">
        <v>3965</v>
      </c>
      <c r="D54" s="6" t="s">
        <v>3966</v>
      </c>
      <c r="E54" s="6" t="s">
        <v>3841</v>
      </c>
      <c r="F54" s="6" t="s">
        <v>3723</v>
      </c>
      <c r="G54" s="6" t="s">
        <v>3724</v>
      </c>
      <c r="H54" s="6" t="s">
        <v>3725</v>
      </c>
      <c r="I54" s="6" t="s">
        <v>3741</v>
      </c>
      <c r="J54" s="6" t="b">
        <v>0</v>
      </c>
      <c r="K54" s="6" t="s">
        <v>3942</v>
      </c>
      <c r="L54" s="6" t="s">
        <v>3752</v>
      </c>
      <c r="M54" s="6"/>
      <c r="N54" s="6" t="s">
        <v>2872</v>
      </c>
      <c r="O54" s="6"/>
      <c r="P54" s="6" t="b">
        <v>0</v>
      </c>
      <c r="Q54" s="6"/>
      <c r="R54" s="6" t="b">
        <v>0</v>
      </c>
      <c r="S54" s="6" t="s">
        <v>3967</v>
      </c>
      <c r="T54" s="6" t="s">
        <v>3968</v>
      </c>
      <c r="U54" s="6" t="s">
        <v>3747</v>
      </c>
    </row>
    <row r="55" spans="1:21" ht="27.75" customHeight="1" x14ac:dyDescent="0.3">
      <c r="A55" s="6" t="s">
        <v>3969</v>
      </c>
      <c r="B55" s="6">
        <v>1</v>
      </c>
      <c r="C55" s="6" t="s">
        <v>3970</v>
      </c>
      <c r="D55" s="6" t="s">
        <v>3971</v>
      </c>
      <c r="E55" s="6" t="s">
        <v>3800</v>
      </c>
      <c r="F55" s="6" t="s">
        <v>3723</v>
      </c>
      <c r="G55" s="6"/>
      <c r="H55" s="6"/>
      <c r="I55" s="6" t="s">
        <v>3741</v>
      </c>
      <c r="J55" s="6" t="b">
        <v>0</v>
      </c>
      <c r="K55" s="6" t="s">
        <v>3742</v>
      </c>
      <c r="L55" s="6" t="s">
        <v>3752</v>
      </c>
      <c r="M55" s="6"/>
      <c r="N55" s="6" t="s">
        <v>2872</v>
      </c>
      <c r="O55" s="6" t="s">
        <v>3898</v>
      </c>
      <c r="P55" s="6" t="b">
        <v>0</v>
      </c>
      <c r="Q55" s="6"/>
      <c r="R55" s="6" t="b">
        <v>0</v>
      </c>
      <c r="S55" s="6"/>
      <c r="T55" s="6" t="s">
        <v>3972</v>
      </c>
      <c r="U55" s="6" t="s">
        <v>3747</v>
      </c>
    </row>
    <row r="56" spans="1:21" ht="27.75" customHeight="1" x14ac:dyDescent="0.3">
      <c r="A56" s="6" t="s">
        <v>3973</v>
      </c>
      <c r="B56" s="6">
        <v>1</v>
      </c>
      <c r="C56" s="6" t="s">
        <v>3974</v>
      </c>
      <c r="D56" s="6"/>
      <c r="E56" s="6" t="s">
        <v>3800</v>
      </c>
      <c r="F56" s="6" t="s">
        <v>3723</v>
      </c>
      <c r="G56" s="6"/>
      <c r="H56" s="6"/>
      <c r="I56" s="6" t="s">
        <v>3829</v>
      </c>
      <c r="J56" s="6" t="b">
        <v>0</v>
      </c>
      <c r="K56" s="6" t="s">
        <v>3789</v>
      </c>
      <c r="L56" s="6" t="s">
        <v>3780</v>
      </c>
      <c r="M56" s="6"/>
      <c r="N56" s="6" t="s">
        <v>2872</v>
      </c>
      <c r="O56" s="6" t="s">
        <v>3898</v>
      </c>
      <c r="P56" s="6" t="b">
        <v>1</v>
      </c>
      <c r="Q56" s="6"/>
      <c r="R56" s="6" t="b">
        <v>0</v>
      </c>
      <c r="S56" s="6"/>
      <c r="T56" s="6" t="s">
        <v>3975</v>
      </c>
      <c r="U56" s="6" t="s">
        <v>3747</v>
      </c>
    </row>
    <row r="57" spans="1:21" ht="27.75" customHeight="1" x14ac:dyDescent="0.3">
      <c r="A57" s="6" t="s">
        <v>3976</v>
      </c>
      <c r="B57" s="6">
        <v>1</v>
      </c>
      <c r="C57" s="6" t="s">
        <v>3977</v>
      </c>
      <c r="D57" s="6"/>
      <c r="E57" s="6" t="s">
        <v>3811</v>
      </c>
      <c r="F57" s="6" t="s">
        <v>3723</v>
      </c>
      <c r="G57" s="6" t="s">
        <v>3724</v>
      </c>
      <c r="H57" s="6" t="s">
        <v>3725</v>
      </c>
      <c r="I57" s="6" t="s">
        <v>3741</v>
      </c>
      <c r="J57" s="6" t="b">
        <v>1</v>
      </c>
      <c r="K57" s="6" t="s">
        <v>3751</v>
      </c>
      <c r="L57" s="6" t="s">
        <v>3817</v>
      </c>
      <c r="M57" s="6"/>
      <c r="N57" s="6" t="s">
        <v>2872</v>
      </c>
      <c r="O57" s="6"/>
      <c r="P57" s="6" t="b">
        <v>0</v>
      </c>
      <c r="Q57" s="6"/>
      <c r="R57" s="6" t="b">
        <v>0</v>
      </c>
      <c r="S57" s="6" t="s">
        <v>3978</v>
      </c>
      <c r="T57" s="6" t="s">
        <v>3979</v>
      </c>
      <c r="U57" s="6" t="s">
        <v>3847</v>
      </c>
    </row>
    <row r="58" spans="1:21" ht="27.75" customHeight="1" x14ac:dyDescent="0.3">
      <c r="A58" s="6" t="s">
        <v>3980</v>
      </c>
      <c r="B58" s="6">
        <v>1</v>
      </c>
      <c r="C58" s="6" t="s">
        <v>3981</v>
      </c>
      <c r="D58" s="6" t="s">
        <v>3982</v>
      </c>
      <c r="E58" s="6" t="s">
        <v>3773</v>
      </c>
      <c r="F58" s="6" t="s">
        <v>3723</v>
      </c>
      <c r="G58" s="6" t="s">
        <v>3724</v>
      </c>
      <c r="H58" s="6" t="s">
        <v>3725</v>
      </c>
      <c r="I58" s="6" t="s">
        <v>3741</v>
      </c>
      <c r="J58" s="6" t="b">
        <v>0</v>
      </c>
      <c r="K58" s="6" t="s">
        <v>3789</v>
      </c>
      <c r="L58" s="6" t="s">
        <v>3743</v>
      </c>
      <c r="M58" s="6"/>
      <c r="N58" s="6" t="s">
        <v>2872</v>
      </c>
      <c r="O58" s="6"/>
      <c r="P58" s="6" t="b">
        <v>0</v>
      </c>
      <c r="Q58" s="6"/>
      <c r="R58" s="6" t="b">
        <v>0</v>
      </c>
      <c r="S58" s="6" t="s">
        <v>3983</v>
      </c>
      <c r="T58" s="6" t="s">
        <v>3813</v>
      </c>
      <c r="U58" s="6" t="s">
        <v>3747</v>
      </c>
    </row>
    <row r="59" spans="1:21" ht="27.75" customHeight="1" x14ac:dyDescent="0.3">
      <c r="A59" s="6" t="s">
        <v>3984</v>
      </c>
      <c r="B59" s="6">
        <v>1</v>
      </c>
      <c r="C59" s="6" t="s">
        <v>3985</v>
      </c>
      <c r="D59" s="6" t="s">
        <v>3986</v>
      </c>
      <c r="E59" s="6" t="s">
        <v>3757</v>
      </c>
      <c r="F59" s="6" t="s">
        <v>3723</v>
      </c>
      <c r="G59" s="6" t="s">
        <v>3724</v>
      </c>
      <c r="H59" s="6"/>
      <c r="I59" s="6" t="s">
        <v>3741</v>
      </c>
      <c r="J59" s="6" t="b">
        <v>0</v>
      </c>
      <c r="K59" s="6" t="s">
        <v>3812</v>
      </c>
      <c r="L59" s="6" t="s">
        <v>3743</v>
      </c>
      <c r="M59" s="6"/>
      <c r="N59" s="6" t="s">
        <v>2872</v>
      </c>
      <c r="O59" s="6"/>
      <c r="P59" s="6" t="b">
        <v>0</v>
      </c>
      <c r="Q59" s="6"/>
      <c r="R59" s="6" t="b">
        <v>0</v>
      </c>
      <c r="S59" s="6"/>
      <c r="T59" s="6" t="s">
        <v>3987</v>
      </c>
      <c r="U59" s="6" t="s">
        <v>3747</v>
      </c>
    </row>
    <row r="60" spans="1:21" ht="27.75" customHeight="1" x14ac:dyDescent="0.3">
      <c r="A60" s="6" t="s">
        <v>3988</v>
      </c>
      <c r="B60" s="6">
        <v>1</v>
      </c>
      <c r="C60" s="6" t="s">
        <v>3989</v>
      </c>
      <c r="D60" s="6"/>
      <c r="E60" s="6" t="s">
        <v>3811</v>
      </c>
      <c r="F60" s="6" t="s">
        <v>3723</v>
      </c>
      <c r="G60" s="6" t="s">
        <v>3724</v>
      </c>
      <c r="H60" s="6"/>
      <c r="I60" s="6" t="s">
        <v>3741</v>
      </c>
      <c r="J60" s="6" t="b">
        <v>0</v>
      </c>
      <c r="K60" s="6" t="s">
        <v>3751</v>
      </c>
      <c r="L60" s="6" t="s">
        <v>3859</v>
      </c>
      <c r="M60" s="6"/>
      <c r="N60" s="6" t="s">
        <v>2872</v>
      </c>
      <c r="O60" s="6"/>
      <c r="P60" s="6" t="b">
        <v>1</v>
      </c>
      <c r="Q60" s="6"/>
      <c r="R60" s="6" t="b">
        <v>0</v>
      </c>
      <c r="S60" s="6"/>
      <c r="T60" s="6" t="s">
        <v>3990</v>
      </c>
      <c r="U60" s="6" t="s">
        <v>3747</v>
      </c>
    </row>
    <row r="61" spans="1:21" ht="27.75" customHeight="1" x14ac:dyDescent="0.3">
      <c r="A61" s="6" t="s">
        <v>3991</v>
      </c>
      <c r="B61" s="6">
        <v>1</v>
      </c>
      <c r="C61" s="6" t="s">
        <v>3992</v>
      </c>
      <c r="D61" s="6"/>
      <c r="E61" s="6" t="s">
        <v>3811</v>
      </c>
      <c r="F61" s="6" t="s">
        <v>3723</v>
      </c>
      <c r="G61" s="6" t="s">
        <v>3724</v>
      </c>
      <c r="H61" s="6"/>
      <c r="I61" s="6" t="s">
        <v>3741</v>
      </c>
      <c r="J61" s="6" t="b">
        <v>1</v>
      </c>
      <c r="K61" s="6" t="s">
        <v>3751</v>
      </c>
      <c r="L61" s="6" t="s">
        <v>3993</v>
      </c>
      <c r="M61" s="6"/>
      <c r="N61" s="6" t="s">
        <v>2872</v>
      </c>
      <c r="O61" s="6"/>
      <c r="P61" s="6" t="b">
        <v>1</v>
      </c>
      <c r="Q61" s="6"/>
      <c r="R61" s="6" t="b">
        <v>0</v>
      </c>
      <c r="S61" s="6"/>
      <c r="T61" s="6" t="s">
        <v>3994</v>
      </c>
      <c r="U61" s="6" t="s">
        <v>3747</v>
      </c>
    </row>
    <row r="62" spans="1:21" ht="27.75" customHeight="1" x14ac:dyDescent="0.3">
      <c r="A62" s="6" t="s">
        <v>3995</v>
      </c>
      <c r="B62" s="6">
        <v>1</v>
      </c>
      <c r="C62" s="6" t="s">
        <v>3996</v>
      </c>
      <c r="D62" s="6"/>
      <c r="E62" s="6" t="s">
        <v>3811</v>
      </c>
      <c r="F62" s="6" t="s">
        <v>3723</v>
      </c>
      <c r="G62" s="6" t="s">
        <v>3724</v>
      </c>
      <c r="H62" s="6" t="s">
        <v>3725</v>
      </c>
      <c r="I62" s="6" t="s">
        <v>3741</v>
      </c>
      <c r="J62" s="6" t="b">
        <v>0</v>
      </c>
      <c r="K62" s="6" t="s">
        <v>3751</v>
      </c>
      <c r="L62" s="6" t="s">
        <v>3859</v>
      </c>
      <c r="M62" s="6"/>
      <c r="N62" s="6" t="s">
        <v>2872</v>
      </c>
      <c r="O62" s="6"/>
      <c r="P62" s="6" t="b">
        <v>1</v>
      </c>
      <c r="Q62" s="6"/>
      <c r="R62" s="6" t="b">
        <v>0</v>
      </c>
      <c r="S62" s="6" t="s">
        <v>3997</v>
      </c>
      <c r="T62" s="6" t="s">
        <v>3998</v>
      </c>
      <c r="U62" s="6" t="s">
        <v>3747</v>
      </c>
    </row>
    <row r="63" spans="1:21" ht="27.75" customHeight="1" x14ac:dyDescent="0.3">
      <c r="A63" s="6" t="s">
        <v>3999</v>
      </c>
      <c r="B63" s="6">
        <v>1</v>
      </c>
      <c r="C63" s="6" t="s">
        <v>4000</v>
      </c>
      <c r="D63" s="6"/>
      <c r="E63" s="6" t="s">
        <v>3841</v>
      </c>
      <c r="F63" s="6" t="s">
        <v>3723</v>
      </c>
      <c r="G63" s="6" t="s">
        <v>3724</v>
      </c>
      <c r="H63" s="6"/>
      <c r="I63" s="6" t="s">
        <v>3741</v>
      </c>
      <c r="J63" s="6" t="b">
        <v>0</v>
      </c>
      <c r="K63" s="6" t="s">
        <v>3751</v>
      </c>
      <c r="L63" s="6" t="s">
        <v>3817</v>
      </c>
      <c r="M63" s="6"/>
      <c r="N63" s="6" t="s">
        <v>2872</v>
      </c>
      <c r="O63" s="6"/>
      <c r="P63" s="6" t="b">
        <v>0</v>
      </c>
      <c r="Q63" s="6"/>
      <c r="R63" s="6" t="b">
        <v>0</v>
      </c>
      <c r="S63" s="6"/>
      <c r="T63" s="6" t="s">
        <v>4001</v>
      </c>
      <c r="U63" s="6" t="s">
        <v>3747</v>
      </c>
    </row>
    <row r="64" spans="1:21" ht="27.75" customHeight="1" x14ac:dyDescent="0.3">
      <c r="A64" s="6" t="s">
        <v>4002</v>
      </c>
      <c r="B64" s="6">
        <v>1</v>
      </c>
      <c r="C64" s="6" t="s">
        <v>4003</v>
      </c>
      <c r="D64" s="6" t="s">
        <v>3923</v>
      </c>
      <c r="E64" s="6" t="s">
        <v>3800</v>
      </c>
      <c r="F64" s="6" t="s">
        <v>3723</v>
      </c>
      <c r="G64" s="6"/>
      <c r="H64" s="6"/>
      <c r="I64" s="6" t="s">
        <v>3741</v>
      </c>
      <c r="J64" s="6" t="b">
        <v>0</v>
      </c>
      <c r="K64" s="6" t="s">
        <v>3742</v>
      </c>
      <c r="L64" s="6" t="s">
        <v>3743</v>
      </c>
      <c r="M64" s="6" t="s">
        <v>4004</v>
      </c>
      <c r="N64" s="6" t="s">
        <v>3897</v>
      </c>
      <c r="O64" s="6" t="s">
        <v>3898</v>
      </c>
      <c r="P64" s="6" t="b">
        <v>0</v>
      </c>
      <c r="Q64" s="6"/>
      <c r="R64" s="6" t="b">
        <v>0</v>
      </c>
      <c r="S64" s="6"/>
      <c r="T64" s="6" t="s">
        <v>4005</v>
      </c>
      <c r="U64" s="6" t="s">
        <v>3747</v>
      </c>
    </row>
    <row r="65" spans="1:21" ht="27.75" customHeight="1" x14ac:dyDescent="0.3">
      <c r="A65" s="6" t="s">
        <v>4006</v>
      </c>
      <c r="B65" s="6">
        <v>1</v>
      </c>
      <c r="C65" s="6" t="s">
        <v>4007</v>
      </c>
      <c r="D65" s="6"/>
      <c r="E65" s="6" t="s">
        <v>3757</v>
      </c>
      <c r="F65" s="6" t="s">
        <v>3723</v>
      </c>
      <c r="G65" s="6" t="s">
        <v>3724</v>
      </c>
      <c r="H65" s="6"/>
      <c r="I65" s="6" t="s">
        <v>3829</v>
      </c>
      <c r="J65" s="6" t="b">
        <v>0</v>
      </c>
      <c r="K65" s="6" t="s">
        <v>3751</v>
      </c>
      <c r="L65" s="6" t="s">
        <v>3780</v>
      </c>
      <c r="M65" s="6" t="s">
        <v>4008</v>
      </c>
      <c r="N65" s="6" t="s">
        <v>3868</v>
      </c>
      <c r="O65" s="6"/>
      <c r="P65" s="6" t="b">
        <v>1</v>
      </c>
      <c r="Q65" s="6"/>
      <c r="R65" s="6" t="b">
        <v>0</v>
      </c>
      <c r="S65" s="6"/>
      <c r="T65" s="6" t="s">
        <v>4009</v>
      </c>
      <c r="U65" s="6" t="s">
        <v>3747</v>
      </c>
    </row>
    <row r="66" spans="1:21" ht="27.75" customHeight="1" x14ac:dyDescent="0.3">
      <c r="A66" s="6" t="s">
        <v>4010</v>
      </c>
      <c r="B66" s="6">
        <v>1</v>
      </c>
      <c r="C66" s="6" t="s">
        <v>4011</v>
      </c>
      <c r="D66" s="6" t="s">
        <v>3923</v>
      </c>
      <c r="E66" s="6" t="s">
        <v>3757</v>
      </c>
      <c r="F66" s="6" t="s">
        <v>3723</v>
      </c>
      <c r="G66" s="6" t="s">
        <v>3724</v>
      </c>
      <c r="H66" s="6"/>
      <c r="I66" s="6" t="s">
        <v>3741</v>
      </c>
      <c r="J66" s="6" t="b">
        <v>0</v>
      </c>
      <c r="K66" s="6" t="s">
        <v>3924</v>
      </c>
      <c r="L66" s="6" t="s">
        <v>3743</v>
      </c>
      <c r="M66" s="6" t="s">
        <v>2833</v>
      </c>
      <c r="N66" s="6" t="s">
        <v>3950</v>
      </c>
      <c r="O66" s="6" t="s">
        <v>412</v>
      </c>
      <c r="P66" s="6" t="b">
        <v>0</v>
      </c>
      <c r="Q66" s="6"/>
      <c r="R66" s="6" t="b">
        <v>0</v>
      </c>
      <c r="S66" s="6"/>
      <c r="T66" s="6" t="s">
        <v>4012</v>
      </c>
      <c r="U66" s="6" t="s">
        <v>3776</v>
      </c>
    </row>
    <row r="67" spans="1:21" ht="27.75" customHeight="1" x14ac:dyDescent="0.3">
      <c r="A67" s="6" t="s">
        <v>4013</v>
      </c>
      <c r="B67" s="6">
        <v>1</v>
      </c>
      <c r="C67" s="6" t="s">
        <v>4014</v>
      </c>
      <c r="D67" s="6" t="s">
        <v>4015</v>
      </c>
      <c r="E67" s="6" t="s">
        <v>3740</v>
      </c>
      <c r="F67" s="6" t="s">
        <v>3723</v>
      </c>
      <c r="G67" s="6"/>
      <c r="H67" s="6"/>
      <c r="I67" s="6" t="s">
        <v>3829</v>
      </c>
      <c r="J67" s="6" t="b">
        <v>0</v>
      </c>
      <c r="K67" s="6" t="s">
        <v>3751</v>
      </c>
      <c r="L67" s="6" t="s">
        <v>3780</v>
      </c>
      <c r="M67" s="6" t="s">
        <v>2810</v>
      </c>
      <c r="N67" s="6" t="s">
        <v>3885</v>
      </c>
      <c r="O67" s="6" t="s">
        <v>411</v>
      </c>
      <c r="P67" s="6" t="b">
        <v>1</v>
      </c>
      <c r="Q67" s="6"/>
      <c r="R67" s="6" t="b">
        <v>0</v>
      </c>
      <c r="S67" s="6"/>
      <c r="T67" s="6" t="s">
        <v>4016</v>
      </c>
      <c r="U67" s="6" t="s">
        <v>3747</v>
      </c>
    </row>
    <row r="68" spans="1:21" ht="27.75" customHeight="1" x14ac:dyDescent="0.3">
      <c r="A68" s="6" t="s">
        <v>4017</v>
      </c>
      <c r="B68" s="6">
        <v>1</v>
      </c>
      <c r="C68" s="6" t="s">
        <v>4018</v>
      </c>
      <c r="D68" s="6"/>
      <c r="E68" s="6" t="s">
        <v>3740</v>
      </c>
      <c r="F68" s="6" t="s">
        <v>3723</v>
      </c>
      <c r="G68" s="6" t="s">
        <v>3724</v>
      </c>
      <c r="H68" s="6"/>
      <c r="I68" s="6" t="s">
        <v>3741</v>
      </c>
      <c r="J68" s="6" t="b">
        <v>0</v>
      </c>
      <c r="K68" s="6" t="s">
        <v>3959</v>
      </c>
      <c r="L68" s="6" t="s">
        <v>3780</v>
      </c>
      <c r="M68" s="6"/>
      <c r="N68" s="6" t="s">
        <v>2872</v>
      </c>
      <c r="O68" s="6" t="s">
        <v>411</v>
      </c>
      <c r="P68" s="6" t="b">
        <v>1</v>
      </c>
      <c r="Q68" s="6"/>
      <c r="R68" s="6" t="b">
        <v>0</v>
      </c>
      <c r="S68" s="6"/>
      <c r="T68" s="6" t="s">
        <v>203</v>
      </c>
      <c r="U68" s="6" t="s">
        <v>3747</v>
      </c>
    </row>
    <row r="69" spans="1:21" ht="27.75" customHeight="1" x14ac:dyDescent="0.3">
      <c r="A69" s="6" t="s">
        <v>4019</v>
      </c>
      <c r="B69" s="6">
        <v>1</v>
      </c>
      <c r="C69" s="6" t="s">
        <v>4020</v>
      </c>
      <c r="D69" s="6"/>
      <c r="E69" s="6" t="s">
        <v>3773</v>
      </c>
      <c r="F69" s="6" t="s">
        <v>3723</v>
      </c>
      <c r="G69" s="6" t="s">
        <v>3724</v>
      </c>
      <c r="H69" s="6"/>
      <c r="I69" s="6" t="s">
        <v>3829</v>
      </c>
      <c r="J69" s="6" t="b">
        <v>0</v>
      </c>
      <c r="K69" s="6" t="s">
        <v>3751</v>
      </c>
      <c r="L69" s="6" t="s">
        <v>3859</v>
      </c>
      <c r="M69" s="6"/>
      <c r="N69" s="6" t="s">
        <v>2872</v>
      </c>
      <c r="O69" s="6"/>
      <c r="P69" s="6" t="b">
        <v>1</v>
      </c>
      <c r="Q69" s="6"/>
      <c r="R69" s="6" t="b">
        <v>0</v>
      </c>
      <c r="S69" s="6"/>
      <c r="T69" s="6" t="s">
        <v>3762</v>
      </c>
      <c r="U69" s="6" t="s">
        <v>3747</v>
      </c>
    </row>
    <row r="70" spans="1:21" ht="27.75" customHeight="1" x14ac:dyDescent="0.3">
      <c r="A70" s="6" t="s">
        <v>4021</v>
      </c>
      <c r="B70" s="6">
        <v>1</v>
      </c>
      <c r="C70" s="6" t="s">
        <v>4022</v>
      </c>
      <c r="D70" s="6"/>
      <c r="E70" s="6" t="s">
        <v>3757</v>
      </c>
      <c r="F70" s="6" t="s">
        <v>3723</v>
      </c>
      <c r="G70" s="6"/>
      <c r="H70" s="6"/>
      <c r="I70" s="6" t="s">
        <v>3741</v>
      </c>
      <c r="J70" s="6" t="b">
        <v>0</v>
      </c>
      <c r="K70" s="6" t="s">
        <v>3742</v>
      </c>
      <c r="L70" s="6" t="s">
        <v>3780</v>
      </c>
      <c r="M70" s="6"/>
      <c r="N70" s="6" t="s">
        <v>2872</v>
      </c>
      <c r="O70" s="6" t="s">
        <v>412</v>
      </c>
      <c r="P70" s="6" t="b">
        <v>1</v>
      </c>
      <c r="Q70" s="6"/>
      <c r="R70" s="6" t="b">
        <v>0</v>
      </c>
      <c r="S70" s="6"/>
      <c r="T70" s="6" t="s">
        <v>4023</v>
      </c>
      <c r="U70" s="6" t="s">
        <v>3747</v>
      </c>
    </row>
    <row r="71" spans="1:21" ht="27.75" customHeight="1" x14ac:dyDescent="0.3">
      <c r="A71" s="6" t="s">
        <v>4024</v>
      </c>
      <c r="B71" s="6">
        <v>1</v>
      </c>
      <c r="C71" s="6" t="s">
        <v>4025</v>
      </c>
      <c r="D71" s="6" t="s">
        <v>4026</v>
      </c>
      <c r="E71" s="6" t="s">
        <v>3767</v>
      </c>
      <c r="F71" s="6" t="s">
        <v>3723</v>
      </c>
      <c r="G71" s="6" t="s">
        <v>3724</v>
      </c>
      <c r="H71" s="6" t="s">
        <v>3725</v>
      </c>
      <c r="I71" s="6" t="s">
        <v>3741</v>
      </c>
      <c r="J71" s="6" t="b">
        <v>0</v>
      </c>
      <c r="K71" s="6" t="s">
        <v>3751</v>
      </c>
      <c r="L71" s="6" t="s">
        <v>3817</v>
      </c>
      <c r="M71" s="6"/>
      <c r="N71" s="6" t="s">
        <v>2872</v>
      </c>
      <c r="O71" s="6"/>
      <c r="P71" s="6" t="b">
        <v>0</v>
      </c>
      <c r="Q71" s="6"/>
      <c r="R71" s="6" t="b">
        <v>0</v>
      </c>
      <c r="S71" s="6" t="s">
        <v>4027</v>
      </c>
      <c r="T71" s="6" t="s">
        <v>4028</v>
      </c>
      <c r="U71" s="6" t="s">
        <v>3747</v>
      </c>
    </row>
    <row r="72" spans="1:21" ht="27.75" customHeight="1" x14ac:dyDescent="0.3">
      <c r="A72" s="6" t="s">
        <v>4029</v>
      </c>
      <c r="B72" s="6">
        <v>1</v>
      </c>
      <c r="C72" s="6" t="s">
        <v>4030</v>
      </c>
      <c r="D72" s="6"/>
      <c r="E72" s="6" t="s">
        <v>3773</v>
      </c>
      <c r="F72" s="6" t="s">
        <v>3723</v>
      </c>
      <c r="G72" s="6"/>
      <c r="H72" s="6" t="s">
        <v>3725</v>
      </c>
      <c r="I72" s="6" t="s">
        <v>3902</v>
      </c>
      <c r="J72" s="6" t="b">
        <v>0</v>
      </c>
      <c r="K72" s="6" t="s">
        <v>3742</v>
      </c>
      <c r="L72" s="6" t="s">
        <v>3780</v>
      </c>
      <c r="M72" s="6"/>
      <c r="N72" s="6" t="s">
        <v>2872</v>
      </c>
      <c r="O72" s="6"/>
      <c r="P72" s="6" t="b">
        <v>0</v>
      </c>
      <c r="Q72" s="6"/>
      <c r="R72" s="6" t="b">
        <v>0</v>
      </c>
      <c r="S72" s="6" t="s">
        <v>4031</v>
      </c>
      <c r="T72" s="6" t="s">
        <v>4032</v>
      </c>
      <c r="U72" s="6" t="s">
        <v>3747</v>
      </c>
    </row>
    <row r="73" spans="1:21" ht="27.75" customHeight="1" x14ac:dyDescent="0.3">
      <c r="A73" s="6" t="s">
        <v>4033</v>
      </c>
      <c r="B73" s="6">
        <v>1</v>
      </c>
      <c r="C73" s="6" t="s">
        <v>4034</v>
      </c>
      <c r="D73" s="6"/>
      <c r="E73" s="6" t="s">
        <v>3740</v>
      </c>
      <c r="F73" s="6" t="s">
        <v>3723</v>
      </c>
      <c r="G73" s="6" t="s">
        <v>3724</v>
      </c>
      <c r="H73" s="6" t="s">
        <v>3725</v>
      </c>
      <c r="I73" s="6" t="s">
        <v>4035</v>
      </c>
      <c r="J73" s="6" t="b">
        <v>1</v>
      </c>
      <c r="K73" s="6" t="s">
        <v>3851</v>
      </c>
      <c r="L73" s="6" t="s">
        <v>3743</v>
      </c>
      <c r="M73" s="6"/>
      <c r="N73" s="6" t="s">
        <v>2872</v>
      </c>
      <c r="O73" s="6"/>
      <c r="P73" s="6" t="b">
        <v>0</v>
      </c>
      <c r="Q73" s="6">
        <v>10</v>
      </c>
      <c r="R73" s="6" t="b">
        <v>0</v>
      </c>
      <c r="S73" s="6" t="s">
        <v>4036</v>
      </c>
      <c r="T73" s="6" t="s">
        <v>286</v>
      </c>
      <c r="U73" s="6" t="s">
        <v>3747</v>
      </c>
    </row>
    <row r="74" spans="1:21" ht="27.75" customHeight="1" x14ac:dyDescent="0.3">
      <c r="A74" s="6" t="s">
        <v>4037</v>
      </c>
      <c r="B74" s="6">
        <v>1</v>
      </c>
      <c r="C74" s="6" t="s">
        <v>4038</v>
      </c>
      <c r="D74" s="6" t="s">
        <v>4039</v>
      </c>
      <c r="E74" s="6" t="s">
        <v>3740</v>
      </c>
      <c r="F74" s="6" t="s">
        <v>3723</v>
      </c>
      <c r="G74" s="6" t="s">
        <v>3724</v>
      </c>
      <c r="H74" s="6"/>
      <c r="I74" s="6" t="s">
        <v>3741</v>
      </c>
      <c r="J74" s="6" t="b">
        <v>0</v>
      </c>
      <c r="K74" s="6" t="s">
        <v>3768</v>
      </c>
      <c r="L74" s="6" t="s">
        <v>3817</v>
      </c>
      <c r="M74" s="6"/>
      <c r="N74" s="6" t="s">
        <v>2872</v>
      </c>
      <c r="O74" s="6"/>
      <c r="P74" s="6" t="b">
        <v>1</v>
      </c>
      <c r="Q74" s="6"/>
      <c r="R74" s="6" t="b">
        <v>0</v>
      </c>
      <c r="S74" s="6"/>
      <c r="T74" s="6" t="s">
        <v>4040</v>
      </c>
      <c r="U74" s="6" t="s">
        <v>3747</v>
      </c>
    </row>
    <row r="75" spans="1:21" ht="27.75" customHeight="1" x14ac:dyDescent="0.3">
      <c r="A75" s="6" t="s">
        <v>4041</v>
      </c>
      <c r="B75" s="6">
        <v>1</v>
      </c>
      <c r="C75" s="6" t="s">
        <v>4042</v>
      </c>
      <c r="D75" s="6"/>
      <c r="E75" s="6" t="s">
        <v>3773</v>
      </c>
      <c r="F75" s="6" t="s">
        <v>3723</v>
      </c>
      <c r="G75" s="6" t="s">
        <v>3724</v>
      </c>
      <c r="H75" s="6" t="s">
        <v>3725</v>
      </c>
      <c r="I75" s="6" t="s">
        <v>3741</v>
      </c>
      <c r="J75" s="6" t="b">
        <v>0</v>
      </c>
      <c r="K75" s="6" t="s">
        <v>3812</v>
      </c>
      <c r="L75" s="6" t="s">
        <v>3743</v>
      </c>
      <c r="M75" s="6"/>
      <c r="N75" s="6" t="s">
        <v>2872</v>
      </c>
      <c r="O75" s="6"/>
      <c r="P75" s="6" t="b">
        <v>0</v>
      </c>
      <c r="Q75" s="6"/>
      <c r="R75" s="6" t="b">
        <v>0</v>
      </c>
      <c r="S75" s="6" t="s">
        <v>4043</v>
      </c>
      <c r="T75" s="6" t="s">
        <v>3935</v>
      </c>
      <c r="U75" s="6" t="s">
        <v>3747</v>
      </c>
    </row>
    <row r="76" spans="1:21" ht="27.75" customHeight="1" x14ac:dyDescent="0.3">
      <c r="A76" s="6" t="s">
        <v>4044</v>
      </c>
      <c r="B76" s="6">
        <v>1</v>
      </c>
      <c r="C76" s="6" t="s">
        <v>4045</v>
      </c>
      <c r="D76" s="6"/>
      <c r="E76" s="6" t="s">
        <v>3740</v>
      </c>
      <c r="F76" s="6" t="s">
        <v>3723</v>
      </c>
      <c r="G76" s="6" t="s">
        <v>3724</v>
      </c>
      <c r="H76" s="6" t="s">
        <v>3725</v>
      </c>
      <c r="I76" s="6" t="s">
        <v>3741</v>
      </c>
      <c r="J76" s="6" t="b">
        <v>0</v>
      </c>
      <c r="K76" s="6" t="s">
        <v>3742</v>
      </c>
      <c r="L76" s="6" t="s">
        <v>3780</v>
      </c>
      <c r="M76" s="6"/>
      <c r="N76" s="6" t="s">
        <v>2872</v>
      </c>
      <c r="O76" s="6" t="s">
        <v>412</v>
      </c>
      <c r="P76" s="6" t="b">
        <v>0</v>
      </c>
      <c r="Q76" s="6"/>
      <c r="R76" s="6" t="b">
        <v>0</v>
      </c>
      <c r="S76" s="6" t="s">
        <v>4046</v>
      </c>
      <c r="T76" s="6" t="s">
        <v>286</v>
      </c>
      <c r="U76" s="6" t="s">
        <v>3747</v>
      </c>
    </row>
    <row r="77" spans="1:21" ht="27.75" customHeight="1" x14ac:dyDescent="0.3">
      <c r="A77" s="6" t="s">
        <v>4047</v>
      </c>
      <c r="B77" s="6">
        <v>1</v>
      </c>
      <c r="C77" s="6" t="s">
        <v>4048</v>
      </c>
      <c r="D77" s="6" t="s">
        <v>3923</v>
      </c>
      <c r="E77" s="6" t="s">
        <v>3757</v>
      </c>
      <c r="F77" s="6" t="s">
        <v>3723</v>
      </c>
      <c r="G77" s="6" t="s">
        <v>3724</v>
      </c>
      <c r="H77" s="6"/>
      <c r="I77" s="6" t="s">
        <v>3741</v>
      </c>
      <c r="J77" s="6" t="b">
        <v>0</v>
      </c>
      <c r="K77" s="6" t="s">
        <v>3768</v>
      </c>
      <c r="L77" s="6" t="s">
        <v>3752</v>
      </c>
      <c r="M77" s="6" t="s">
        <v>4049</v>
      </c>
      <c r="N77" s="6" t="s">
        <v>3868</v>
      </c>
      <c r="O77" s="6"/>
      <c r="P77" s="6" t="b">
        <v>0</v>
      </c>
      <c r="Q77" s="6"/>
      <c r="R77" s="6" t="b">
        <v>0</v>
      </c>
      <c r="S77" s="6"/>
      <c r="T77" s="6" t="s">
        <v>193</v>
      </c>
      <c r="U77" s="6" t="s">
        <v>3747</v>
      </c>
    </row>
    <row r="78" spans="1:21" ht="27.75" customHeight="1" x14ac:dyDescent="0.3">
      <c r="A78" s="6" t="s">
        <v>4050</v>
      </c>
      <c r="B78" s="6">
        <v>1</v>
      </c>
      <c r="C78" s="6" t="s">
        <v>4051</v>
      </c>
      <c r="D78" s="6" t="s">
        <v>4052</v>
      </c>
      <c r="E78" s="6" t="s">
        <v>3740</v>
      </c>
      <c r="F78" s="6" t="s">
        <v>3723</v>
      </c>
      <c r="G78" s="6"/>
      <c r="H78" s="6"/>
      <c r="I78" s="6" t="s">
        <v>3829</v>
      </c>
      <c r="J78" s="6" t="b">
        <v>0</v>
      </c>
      <c r="K78" s="6" t="s">
        <v>3751</v>
      </c>
      <c r="L78" s="6" t="s">
        <v>3780</v>
      </c>
      <c r="M78" s="6" t="s">
        <v>2805</v>
      </c>
      <c r="N78" s="6" t="s">
        <v>3885</v>
      </c>
      <c r="O78" s="6" t="s">
        <v>412</v>
      </c>
      <c r="P78" s="6" t="b">
        <v>1</v>
      </c>
      <c r="Q78" s="6"/>
      <c r="R78" s="6" t="b">
        <v>0</v>
      </c>
      <c r="S78" s="6"/>
      <c r="T78" s="6" t="s">
        <v>249</v>
      </c>
      <c r="U78" s="6" t="s">
        <v>3747</v>
      </c>
    </row>
    <row r="79" spans="1:21" ht="27.75" customHeight="1" x14ac:dyDescent="0.3">
      <c r="A79" s="6" t="s">
        <v>4053</v>
      </c>
      <c r="B79" s="6">
        <v>1</v>
      </c>
      <c r="C79" s="6" t="s">
        <v>4054</v>
      </c>
      <c r="D79" s="6" t="s">
        <v>4055</v>
      </c>
      <c r="E79" s="6" t="s">
        <v>3757</v>
      </c>
      <c r="F79" s="6" t="s">
        <v>3723</v>
      </c>
      <c r="G79" s="6"/>
      <c r="H79" s="6"/>
      <c r="I79" s="6" t="s">
        <v>3829</v>
      </c>
      <c r="J79" s="6" t="b">
        <v>0</v>
      </c>
      <c r="K79" s="6" t="s">
        <v>3742</v>
      </c>
      <c r="L79" s="6" t="s">
        <v>3743</v>
      </c>
      <c r="M79" s="6"/>
      <c r="N79" s="6" t="s">
        <v>2872</v>
      </c>
      <c r="O79" s="6"/>
      <c r="P79" s="6" t="b">
        <v>0</v>
      </c>
      <c r="Q79" s="6"/>
      <c r="R79" s="6" t="b">
        <v>0</v>
      </c>
      <c r="S79" s="6"/>
      <c r="T79" s="6" t="s">
        <v>4056</v>
      </c>
      <c r="U79" s="6" t="s">
        <v>3747</v>
      </c>
    </row>
    <row r="80" spans="1:21" ht="27.75" customHeight="1" x14ac:dyDescent="0.3">
      <c r="A80" s="6" t="s">
        <v>4057</v>
      </c>
      <c r="B80" s="6">
        <v>1</v>
      </c>
      <c r="C80" s="6" t="s">
        <v>4058</v>
      </c>
      <c r="D80" s="6" t="s">
        <v>4059</v>
      </c>
      <c r="E80" s="6" t="s">
        <v>3757</v>
      </c>
      <c r="F80" s="6" t="s">
        <v>3723</v>
      </c>
      <c r="G80" s="6" t="s">
        <v>3724</v>
      </c>
      <c r="H80" s="6"/>
      <c r="I80" s="6" t="s">
        <v>3902</v>
      </c>
      <c r="J80" s="6" t="b">
        <v>0</v>
      </c>
      <c r="K80" s="6" t="s">
        <v>3742</v>
      </c>
      <c r="L80" s="6" t="s">
        <v>3743</v>
      </c>
      <c r="M80" s="6" t="s">
        <v>4060</v>
      </c>
      <c r="N80" s="6" t="s">
        <v>3782</v>
      </c>
      <c r="O80" s="6" t="s">
        <v>412</v>
      </c>
      <c r="P80" s="6" t="b">
        <v>0</v>
      </c>
      <c r="Q80" s="6"/>
      <c r="R80" s="6" t="b">
        <v>0</v>
      </c>
      <c r="S80" s="6"/>
      <c r="T80" s="6" t="s">
        <v>4061</v>
      </c>
      <c r="U80" s="6" t="s">
        <v>3747</v>
      </c>
    </row>
    <row r="81" spans="1:21" ht="27.75" customHeight="1" x14ac:dyDescent="0.3">
      <c r="A81" s="6" t="s">
        <v>4062</v>
      </c>
      <c r="B81" s="6">
        <v>1</v>
      </c>
      <c r="C81" s="6" t="s">
        <v>4063</v>
      </c>
      <c r="D81" s="6" t="s">
        <v>3928</v>
      </c>
      <c r="E81" s="6" t="s">
        <v>3800</v>
      </c>
      <c r="F81" s="6" t="s">
        <v>3723</v>
      </c>
      <c r="G81" s="6" t="s">
        <v>3724</v>
      </c>
      <c r="H81" s="6"/>
      <c r="I81" s="6" t="s">
        <v>3741</v>
      </c>
      <c r="J81" s="6" t="b">
        <v>0</v>
      </c>
      <c r="K81" s="6" t="s">
        <v>3812</v>
      </c>
      <c r="L81" s="6" t="s">
        <v>3780</v>
      </c>
      <c r="M81" s="6"/>
      <c r="N81" s="6" t="s">
        <v>2872</v>
      </c>
      <c r="O81" s="6"/>
      <c r="P81" s="6" t="b">
        <v>1</v>
      </c>
      <c r="Q81" s="6"/>
      <c r="R81" s="6" t="b">
        <v>0</v>
      </c>
      <c r="S81" s="6"/>
      <c r="T81" s="6" t="s">
        <v>4064</v>
      </c>
      <c r="U81" s="6" t="s">
        <v>3747</v>
      </c>
    </row>
    <row r="82" spans="1:21" ht="27.75" customHeight="1" x14ac:dyDescent="0.3">
      <c r="A82" s="6" t="s">
        <v>4065</v>
      </c>
      <c r="B82" s="6">
        <v>1</v>
      </c>
      <c r="C82" s="6" t="s">
        <v>4066</v>
      </c>
      <c r="D82" s="6" t="s">
        <v>4067</v>
      </c>
      <c r="E82" s="6" t="s">
        <v>3800</v>
      </c>
      <c r="F82" s="6" t="s">
        <v>3723</v>
      </c>
      <c r="G82" s="6" t="s">
        <v>3724</v>
      </c>
      <c r="H82" s="6" t="s">
        <v>3725</v>
      </c>
      <c r="I82" s="6" t="s">
        <v>3829</v>
      </c>
      <c r="J82" s="6" t="b">
        <v>0</v>
      </c>
      <c r="K82" s="6" t="s">
        <v>3959</v>
      </c>
      <c r="L82" s="6" t="s">
        <v>3817</v>
      </c>
      <c r="M82" s="6" t="s">
        <v>4068</v>
      </c>
      <c r="N82" s="6" t="s">
        <v>3770</v>
      </c>
      <c r="O82" s="6"/>
      <c r="P82" s="6" t="b">
        <v>1</v>
      </c>
      <c r="Q82" s="6"/>
      <c r="R82" s="6" t="b">
        <v>0</v>
      </c>
      <c r="S82" s="6" t="s">
        <v>4069</v>
      </c>
      <c r="T82" s="6" t="s">
        <v>278</v>
      </c>
      <c r="U82" s="6" t="s">
        <v>3747</v>
      </c>
    </row>
    <row r="83" spans="1:21" ht="27.75" customHeight="1" x14ac:dyDescent="0.3">
      <c r="A83" s="6" t="s">
        <v>4070</v>
      </c>
      <c r="B83" s="6">
        <v>1</v>
      </c>
      <c r="C83" s="6" t="s">
        <v>4071</v>
      </c>
      <c r="D83" s="6" t="s">
        <v>4067</v>
      </c>
      <c r="E83" s="6" t="s">
        <v>3811</v>
      </c>
      <c r="F83" s="6" t="s">
        <v>3723</v>
      </c>
      <c r="G83" s="6"/>
      <c r="H83" s="6"/>
      <c r="I83" s="6" t="s">
        <v>3829</v>
      </c>
      <c r="J83" s="6" t="b">
        <v>0</v>
      </c>
      <c r="K83" s="6" t="s">
        <v>3959</v>
      </c>
      <c r="L83" s="6" t="s">
        <v>3817</v>
      </c>
      <c r="M83" s="6" t="s">
        <v>4072</v>
      </c>
      <c r="N83" s="6" t="s">
        <v>2862</v>
      </c>
      <c r="O83" s="6"/>
      <c r="P83" s="6" t="b">
        <v>1</v>
      </c>
      <c r="Q83" s="6"/>
      <c r="R83" s="6" t="b">
        <v>0</v>
      </c>
      <c r="S83" s="6"/>
      <c r="T83" s="6" t="s">
        <v>4073</v>
      </c>
      <c r="U83" s="6" t="s">
        <v>3747</v>
      </c>
    </row>
    <row r="84" spans="1:21" ht="27.75" customHeight="1" x14ac:dyDescent="0.3">
      <c r="A84" s="6" t="s">
        <v>4074</v>
      </c>
      <c r="B84" s="6">
        <v>1</v>
      </c>
      <c r="C84" s="6" t="s">
        <v>4075</v>
      </c>
      <c r="D84" s="6" t="s">
        <v>4076</v>
      </c>
      <c r="E84" s="6" t="s">
        <v>3740</v>
      </c>
      <c r="F84" s="6"/>
      <c r="G84" s="6" t="s">
        <v>3724</v>
      </c>
      <c r="H84" s="6" t="s">
        <v>3725</v>
      </c>
      <c r="I84" s="6" t="s">
        <v>3741</v>
      </c>
      <c r="J84" s="6" t="b">
        <v>0</v>
      </c>
      <c r="K84" s="6" t="s">
        <v>3742</v>
      </c>
      <c r="L84" s="6" t="s">
        <v>3743</v>
      </c>
      <c r="M84" s="6" t="s">
        <v>4077</v>
      </c>
      <c r="N84" s="6" t="s">
        <v>4078</v>
      </c>
      <c r="O84" s="6" t="s">
        <v>412</v>
      </c>
      <c r="P84" s="6" t="b">
        <v>0</v>
      </c>
      <c r="Q84" s="6"/>
      <c r="R84" s="6" t="b">
        <v>0</v>
      </c>
      <c r="S84" s="6" t="s">
        <v>4079</v>
      </c>
      <c r="T84" s="6" t="s">
        <v>4080</v>
      </c>
      <c r="U84" s="6" t="s">
        <v>3776</v>
      </c>
    </row>
    <row r="85" spans="1:21" ht="27.75" customHeight="1" x14ac:dyDescent="0.3">
      <c r="A85" s="6" t="s">
        <v>4081</v>
      </c>
      <c r="B85" s="6">
        <v>1</v>
      </c>
      <c r="C85" s="6" t="s">
        <v>4082</v>
      </c>
      <c r="D85" s="6"/>
      <c r="E85" s="6" t="s">
        <v>3811</v>
      </c>
      <c r="F85" s="6" t="s">
        <v>3723</v>
      </c>
      <c r="G85" s="6" t="s">
        <v>3724</v>
      </c>
      <c r="H85" s="6" t="s">
        <v>3725</v>
      </c>
      <c r="I85" s="6" t="s">
        <v>3833</v>
      </c>
      <c r="J85" s="6" t="b">
        <v>1</v>
      </c>
      <c r="K85" s="6" t="s">
        <v>3812</v>
      </c>
      <c r="L85" s="6" t="s">
        <v>3743</v>
      </c>
      <c r="M85" s="6"/>
      <c r="N85" s="6" t="s">
        <v>2872</v>
      </c>
      <c r="O85" s="6"/>
      <c r="P85" s="6" t="b">
        <v>0</v>
      </c>
      <c r="Q85" s="6">
        <v>100</v>
      </c>
      <c r="R85" s="6" t="b">
        <v>0</v>
      </c>
      <c r="S85" s="6" t="s">
        <v>4083</v>
      </c>
      <c r="T85" s="6" t="s">
        <v>4084</v>
      </c>
      <c r="U85" s="6" t="s">
        <v>3747</v>
      </c>
    </row>
    <row r="86" spans="1:21" ht="27.75" customHeight="1" x14ac:dyDescent="0.3">
      <c r="A86" s="6" t="s">
        <v>4085</v>
      </c>
      <c r="B86" s="6">
        <v>1</v>
      </c>
      <c r="C86" s="6" t="s">
        <v>4086</v>
      </c>
      <c r="D86" s="6"/>
      <c r="E86" s="6" t="s">
        <v>3841</v>
      </c>
      <c r="F86" s="6"/>
      <c r="G86" s="6" t="s">
        <v>3724</v>
      </c>
      <c r="H86" s="6" t="s">
        <v>3725</v>
      </c>
      <c r="I86" s="6" t="s">
        <v>3833</v>
      </c>
      <c r="J86" s="6" t="b">
        <v>1</v>
      </c>
      <c r="K86" s="6" t="s">
        <v>3812</v>
      </c>
      <c r="L86" s="6" t="s">
        <v>4087</v>
      </c>
      <c r="M86" s="6"/>
      <c r="N86" s="6" t="s">
        <v>2872</v>
      </c>
      <c r="O86" s="6"/>
      <c r="P86" s="6" t="b">
        <v>0</v>
      </c>
      <c r="Q86" s="6">
        <v>10</v>
      </c>
      <c r="R86" s="6" t="b">
        <v>1</v>
      </c>
      <c r="S86" s="6" t="s">
        <v>4088</v>
      </c>
      <c r="T86" s="6" t="s">
        <v>4089</v>
      </c>
      <c r="U86" s="6" t="s">
        <v>3747</v>
      </c>
    </row>
    <row r="87" spans="1:21" ht="27.75" customHeight="1" x14ac:dyDescent="0.3">
      <c r="A87" s="6" t="s">
        <v>4090</v>
      </c>
      <c r="B87" s="6">
        <v>1</v>
      </c>
      <c r="C87" s="6" t="s">
        <v>4091</v>
      </c>
      <c r="D87" s="6"/>
      <c r="E87" s="6" t="s">
        <v>3811</v>
      </c>
      <c r="F87" s="6" t="s">
        <v>3723</v>
      </c>
      <c r="G87" s="6" t="s">
        <v>3724</v>
      </c>
      <c r="H87" s="6" t="s">
        <v>3725</v>
      </c>
      <c r="I87" s="6" t="s">
        <v>3833</v>
      </c>
      <c r="J87" s="6" t="b">
        <v>0</v>
      </c>
      <c r="K87" s="6" t="s">
        <v>3751</v>
      </c>
      <c r="L87" s="6" t="s">
        <v>3859</v>
      </c>
      <c r="M87" s="6"/>
      <c r="N87" s="6" t="s">
        <v>2872</v>
      </c>
      <c r="O87" s="6" t="s">
        <v>3929</v>
      </c>
      <c r="P87" s="6" t="b">
        <v>1</v>
      </c>
      <c r="Q87" s="6"/>
      <c r="R87" s="6" t="b">
        <v>0</v>
      </c>
      <c r="S87" s="6" t="s">
        <v>4092</v>
      </c>
      <c r="T87" s="6" t="s">
        <v>3762</v>
      </c>
      <c r="U87" s="6" t="s">
        <v>3847</v>
      </c>
    </row>
    <row r="88" spans="1:21" ht="27.75" customHeight="1" x14ac:dyDescent="0.3">
      <c r="A88" s="6" t="s">
        <v>4093</v>
      </c>
      <c r="B88" s="6">
        <v>1</v>
      </c>
      <c r="C88" s="6" t="s">
        <v>4094</v>
      </c>
      <c r="D88" s="6" t="s">
        <v>4059</v>
      </c>
      <c r="E88" s="6" t="s">
        <v>3767</v>
      </c>
      <c r="F88" s="6" t="s">
        <v>3723</v>
      </c>
      <c r="G88" s="6" t="s">
        <v>3724</v>
      </c>
      <c r="H88" s="6"/>
      <c r="I88" s="6" t="s">
        <v>3741</v>
      </c>
      <c r="J88" s="6" t="b">
        <v>0</v>
      </c>
      <c r="K88" s="6" t="s">
        <v>3812</v>
      </c>
      <c r="L88" s="6" t="s">
        <v>3743</v>
      </c>
      <c r="M88" s="6" t="s">
        <v>4095</v>
      </c>
      <c r="N88" s="6" t="s">
        <v>3770</v>
      </c>
      <c r="O88" s="6"/>
      <c r="P88" s="6" t="b">
        <v>0</v>
      </c>
      <c r="Q88" s="6"/>
      <c r="R88" s="6" t="b">
        <v>0</v>
      </c>
      <c r="S88" s="6"/>
      <c r="T88" s="6" t="s">
        <v>4096</v>
      </c>
      <c r="U88" s="6" t="s">
        <v>3747</v>
      </c>
    </row>
    <row r="89" spans="1:21" ht="27.75" customHeight="1" x14ac:dyDescent="0.3">
      <c r="A89" s="6" t="s">
        <v>4097</v>
      </c>
      <c r="B89" s="6">
        <v>1</v>
      </c>
      <c r="C89" s="6" t="s">
        <v>4098</v>
      </c>
      <c r="D89" s="6"/>
      <c r="E89" s="6" t="s">
        <v>3773</v>
      </c>
      <c r="F89" s="6" t="s">
        <v>3723</v>
      </c>
      <c r="G89" s="6" t="s">
        <v>3724</v>
      </c>
      <c r="H89" s="6" t="s">
        <v>3725</v>
      </c>
      <c r="I89" s="6" t="s">
        <v>3741</v>
      </c>
      <c r="J89" s="6" t="b">
        <v>0</v>
      </c>
      <c r="K89" s="6" t="s">
        <v>3812</v>
      </c>
      <c r="L89" s="6" t="s">
        <v>3780</v>
      </c>
      <c r="M89" s="6"/>
      <c r="N89" s="6" t="s">
        <v>2872</v>
      </c>
      <c r="O89" s="6"/>
      <c r="P89" s="6" t="b">
        <v>0</v>
      </c>
      <c r="Q89" s="6"/>
      <c r="R89" s="6" t="b">
        <v>0</v>
      </c>
      <c r="S89" s="6" t="s">
        <v>4099</v>
      </c>
      <c r="T89" s="6" t="s">
        <v>4100</v>
      </c>
      <c r="U89" s="6" t="s">
        <v>3747</v>
      </c>
    </row>
    <row r="90" spans="1:21" ht="27.75" customHeight="1" x14ac:dyDescent="0.3">
      <c r="A90" s="6" t="s">
        <v>4101</v>
      </c>
      <c r="B90" s="6">
        <v>1</v>
      </c>
      <c r="C90" s="6" t="s">
        <v>4102</v>
      </c>
      <c r="D90" s="6" t="s">
        <v>3928</v>
      </c>
      <c r="E90" s="6" t="s">
        <v>3773</v>
      </c>
      <c r="F90" s="6" t="s">
        <v>3723</v>
      </c>
      <c r="G90" s="6" t="s">
        <v>3724</v>
      </c>
      <c r="H90" s="6" t="s">
        <v>3725</v>
      </c>
      <c r="I90" s="6" t="s">
        <v>3741</v>
      </c>
      <c r="J90" s="6" t="b">
        <v>0</v>
      </c>
      <c r="K90" s="6" t="s">
        <v>3812</v>
      </c>
      <c r="L90" s="6" t="s">
        <v>3817</v>
      </c>
      <c r="M90" s="6"/>
      <c r="N90" s="6" t="s">
        <v>2872</v>
      </c>
      <c r="O90" s="6"/>
      <c r="P90" s="6" t="b">
        <v>0</v>
      </c>
      <c r="Q90" s="6"/>
      <c r="R90" s="6" t="b">
        <v>0</v>
      </c>
      <c r="S90" s="6" t="s">
        <v>4103</v>
      </c>
      <c r="T90" s="6" t="s">
        <v>4104</v>
      </c>
      <c r="U90" s="6" t="s">
        <v>3747</v>
      </c>
    </row>
    <row r="91" spans="1:21" ht="27.75" customHeight="1" x14ac:dyDescent="0.3">
      <c r="A91" s="6" t="s">
        <v>4105</v>
      </c>
      <c r="B91" s="6">
        <v>1</v>
      </c>
      <c r="C91" s="6" t="s">
        <v>4106</v>
      </c>
      <c r="D91" s="6"/>
      <c r="E91" s="6" t="s">
        <v>3750</v>
      </c>
      <c r="F91" s="6" t="s">
        <v>3723</v>
      </c>
      <c r="G91" s="6" t="s">
        <v>3724</v>
      </c>
      <c r="H91" s="6" t="s">
        <v>3725</v>
      </c>
      <c r="I91" s="6" t="s">
        <v>3741</v>
      </c>
      <c r="J91" s="6" t="b">
        <v>0</v>
      </c>
      <c r="K91" s="6" t="s">
        <v>3812</v>
      </c>
      <c r="L91" s="6" t="s">
        <v>3907</v>
      </c>
      <c r="M91" s="6"/>
      <c r="N91" s="6" t="s">
        <v>2872</v>
      </c>
      <c r="O91" s="6"/>
      <c r="P91" s="6" t="b">
        <v>0</v>
      </c>
      <c r="Q91" s="6"/>
      <c r="R91" s="6" t="b">
        <v>0</v>
      </c>
      <c r="S91" s="6" t="s">
        <v>4107</v>
      </c>
      <c r="T91" s="6" t="s">
        <v>3963</v>
      </c>
      <c r="U91" s="6" t="s">
        <v>3747</v>
      </c>
    </row>
    <row r="92" spans="1:21" ht="27.75" customHeight="1" x14ac:dyDescent="0.3">
      <c r="A92" s="6" t="s">
        <v>4108</v>
      </c>
      <c r="B92" s="6">
        <v>1</v>
      </c>
      <c r="C92" s="6" t="s">
        <v>4109</v>
      </c>
      <c r="D92" s="6" t="s">
        <v>4110</v>
      </c>
      <c r="E92" s="6" t="s">
        <v>3757</v>
      </c>
      <c r="F92" s="6" t="s">
        <v>3723</v>
      </c>
      <c r="G92" s="6" t="s">
        <v>3724</v>
      </c>
      <c r="H92" s="6"/>
      <c r="I92" s="6" t="s">
        <v>3741</v>
      </c>
      <c r="J92" s="6" t="b">
        <v>0</v>
      </c>
      <c r="K92" s="6" t="s">
        <v>3768</v>
      </c>
      <c r="L92" s="6" t="s">
        <v>3743</v>
      </c>
      <c r="M92" s="6" t="s">
        <v>4111</v>
      </c>
      <c r="N92" s="6" t="s">
        <v>3793</v>
      </c>
      <c r="O92" s="6"/>
      <c r="P92" s="6" t="b">
        <v>0</v>
      </c>
      <c r="Q92" s="6"/>
      <c r="R92" s="6" t="b">
        <v>0</v>
      </c>
      <c r="S92" s="6"/>
      <c r="T92" s="6" t="s">
        <v>4112</v>
      </c>
      <c r="U92" s="6" t="s">
        <v>3747</v>
      </c>
    </row>
    <row r="93" spans="1:21" ht="27.75" customHeight="1" x14ac:dyDescent="0.3">
      <c r="A93" s="6" t="s">
        <v>4113</v>
      </c>
      <c r="B93" s="6">
        <v>1</v>
      </c>
      <c r="C93" s="6" t="s">
        <v>4114</v>
      </c>
      <c r="D93" s="6"/>
      <c r="E93" s="6" t="s">
        <v>3750</v>
      </c>
      <c r="F93" s="6" t="s">
        <v>3723</v>
      </c>
      <c r="G93" s="6" t="s">
        <v>3724</v>
      </c>
      <c r="H93" s="6" t="s">
        <v>3725</v>
      </c>
      <c r="I93" s="6" t="s">
        <v>3741</v>
      </c>
      <c r="J93" s="6" t="b">
        <v>0</v>
      </c>
      <c r="K93" s="6" t="s">
        <v>3812</v>
      </c>
      <c r="L93" s="6" t="s">
        <v>3859</v>
      </c>
      <c r="M93" s="6"/>
      <c r="N93" s="6" t="s">
        <v>2872</v>
      </c>
      <c r="O93" s="6"/>
      <c r="P93" s="6" t="b">
        <v>1</v>
      </c>
      <c r="Q93" s="6"/>
      <c r="R93" s="6" t="b">
        <v>1</v>
      </c>
      <c r="S93" s="6" t="s">
        <v>4115</v>
      </c>
      <c r="T93" s="6" t="s">
        <v>4116</v>
      </c>
      <c r="U93" s="6" t="s">
        <v>3747</v>
      </c>
    </row>
    <row r="94" spans="1:21" ht="27.75" customHeight="1" x14ac:dyDescent="0.3">
      <c r="A94" s="6" t="s">
        <v>4117</v>
      </c>
      <c r="B94" s="6">
        <v>1</v>
      </c>
      <c r="C94" s="6" t="s">
        <v>4118</v>
      </c>
      <c r="D94" s="6"/>
      <c r="E94" s="6" t="s">
        <v>3773</v>
      </c>
      <c r="F94" s="6" t="s">
        <v>3723</v>
      </c>
      <c r="G94" s="6" t="s">
        <v>3724</v>
      </c>
      <c r="H94" s="6"/>
      <c r="I94" s="6" t="s">
        <v>3741</v>
      </c>
      <c r="J94" s="6" t="b">
        <v>1</v>
      </c>
      <c r="K94" s="6" t="s">
        <v>3851</v>
      </c>
      <c r="L94" s="6" t="s">
        <v>3743</v>
      </c>
      <c r="M94" s="6"/>
      <c r="N94" s="6" t="s">
        <v>2872</v>
      </c>
      <c r="O94" s="6"/>
      <c r="P94" s="6" t="b">
        <v>0</v>
      </c>
      <c r="Q94" s="6"/>
      <c r="R94" s="6" t="b">
        <v>0</v>
      </c>
      <c r="S94" s="6"/>
      <c r="T94" s="6" t="s">
        <v>4119</v>
      </c>
      <c r="U94" s="6" t="s">
        <v>3747</v>
      </c>
    </row>
    <row r="95" spans="1:21" ht="27.75" customHeight="1" x14ac:dyDescent="0.3">
      <c r="A95" s="6" t="s">
        <v>4120</v>
      </c>
      <c r="B95" s="6">
        <v>1</v>
      </c>
      <c r="C95" s="6" t="s">
        <v>4121</v>
      </c>
      <c r="D95" s="6" t="s">
        <v>4122</v>
      </c>
      <c r="E95" s="6" t="s">
        <v>3767</v>
      </c>
      <c r="F95" s="6" t="s">
        <v>3723</v>
      </c>
      <c r="G95" s="6" t="s">
        <v>3724</v>
      </c>
      <c r="H95" s="6"/>
      <c r="I95" s="6" t="s">
        <v>3741</v>
      </c>
      <c r="J95" s="6" t="b">
        <v>0</v>
      </c>
      <c r="K95" s="6" t="s">
        <v>3742</v>
      </c>
      <c r="L95" s="6" t="s">
        <v>3743</v>
      </c>
      <c r="M95" s="6" t="s">
        <v>4123</v>
      </c>
      <c r="N95" s="6" t="s">
        <v>3853</v>
      </c>
      <c r="O95" s="6" t="s">
        <v>413</v>
      </c>
      <c r="P95" s="6" t="b">
        <v>0</v>
      </c>
      <c r="Q95" s="6"/>
      <c r="R95" s="6" t="b">
        <v>0</v>
      </c>
      <c r="S95" s="6"/>
      <c r="T95" s="6" t="s">
        <v>4028</v>
      </c>
      <c r="U95" s="6" t="s">
        <v>3747</v>
      </c>
    </row>
    <row r="96" spans="1:21" ht="27.75" customHeight="1" x14ac:dyDescent="0.3">
      <c r="A96" s="6" t="s">
        <v>4124</v>
      </c>
      <c r="B96" s="6">
        <v>1</v>
      </c>
      <c r="C96" s="6" t="s">
        <v>4125</v>
      </c>
      <c r="D96" s="6"/>
      <c r="E96" s="6" t="s">
        <v>3773</v>
      </c>
      <c r="F96" s="6" t="s">
        <v>3723</v>
      </c>
      <c r="G96" s="6" t="s">
        <v>3724</v>
      </c>
      <c r="H96" s="6"/>
      <c r="I96" s="6" t="s">
        <v>3741</v>
      </c>
      <c r="J96" s="6" t="b">
        <v>0</v>
      </c>
      <c r="K96" s="6" t="s">
        <v>3768</v>
      </c>
      <c r="L96" s="6" t="s">
        <v>3859</v>
      </c>
      <c r="M96" s="6"/>
      <c r="N96" s="6" t="s">
        <v>2872</v>
      </c>
      <c r="O96" s="6"/>
      <c r="P96" s="6" t="b">
        <v>0</v>
      </c>
      <c r="Q96" s="6"/>
      <c r="R96" s="6" t="b">
        <v>0</v>
      </c>
      <c r="S96" s="6"/>
      <c r="T96" s="6" t="s">
        <v>4126</v>
      </c>
      <c r="U96" s="6" t="s">
        <v>3847</v>
      </c>
    </row>
    <row r="97" spans="1:21" ht="27.75" customHeight="1" x14ac:dyDescent="0.3">
      <c r="A97" s="6" t="s">
        <v>4127</v>
      </c>
      <c r="B97" s="6">
        <v>1</v>
      </c>
      <c r="C97" s="6" t="s">
        <v>4128</v>
      </c>
      <c r="D97" s="6"/>
      <c r="E97" s="6" t="s">
        <v>3750</v>
      </c>
      <c r="F97" s="6" t="s">
        <v>3723</v>
      </c>
      <c r="G97" s="6" t="s">
        <v>3724</v>
      </c>
      <c r="H97" s="6" t="s">
        <v>3725</v>
      </c>
      <c r="I97" s="6" t="s">
        <v>3829</v>
      </c>
      <c r="J97" s="6" t="b">
        <v>0</v>
      </c>
      <c r="K97" s="6" t="s">
        <v>3789</v>
      </c>
      <c r="L97" s="6" t="s">
        <v>3780</v>
      </c>
      <c r="M97" s="6"/>
      <c r="N97" s="6" t="s">
        <v>2872</v>
      </c>
      <c r="O97" s="6" t="s">
        <v>3898</v>
      </c>
      <c r="P97" s="6" t="b">
        <v>0</v>
      </c>
      <c r="Q97" s="6"/>
      <c r="R97" s="6" t="b">
        <v>0</v>
      </c>
      <c r="S97" s="6" t="s">
        <v>4129</v>
      </c>
      <c r="T97" s="6" t="s">
        <v>4130</v>
      </c>
      <c r="U97" s="6" t="s">
        <v>3747</v>
      </c>
    </row>
    <row r="98" spans="1:21" ht="27.75" customHeight="1" x14ac:dyDescent="0.3">
      <c r="A98" s="6" t="s">
        <v>4131</v>
      </c>
      <c r="B98" s="6">
        <v>1</v>
      </c>
      <c r="C98" s="6" t="s">
        <v>4132</v>
      </c>
      <c r="D98" s="6" t="s">
        <v>4133</v>
      </c>
      <c r="E98" s="6" t="s">
        <v>3757</v>
      </c>
      <c r="F98" s="6" t="s">
        <v>3723</v>
      </c>
      <c r="G98" s="6"/>
      <c r="H98" s="6"/>
      <c r="I98" s="6" t="s">
        <v>3829</v>
      </c>
      <c r="J98" s="6" t="b">
        <v>0</v>
      </c>
      <c r="K98" s="6" t="s">
        <v>3751</v>
      </c>
      <c r="L98" s="6" t="s">
        <v>3780</v>
      </c>
      <c r="M98" s="6" t="s">
        <v>4134</v>
      </c>
      <c r="N98" s="6" t="s">
        <v>3782</v>
      </c>
      <c r="O98" s="6" t="s">
        <v>413</v>
      </c>
      <c r="P98" s="6" t="b">
        <v>1</v>
      </c>
      <c r="Q98" s="6"/>
      <c r="R98" s="6" t="b">
        <v>0</v>
      </c>
      <c r="S98" s="6"/>
      <c r="T98" s="6" t="s">
        <v>237</v>
      </c>
      <c r="U98" s="6" t="s">
        <v>3747</v>
      </c>
    </row>
    <row r="99" spans="1:21" ht="27.75" customHeight="1" x14ac:dyDescent="0.3">
      <c r="A99" s="6" t="s">
        <v>416</v>
      </c>
      <c r="B99" s="6">
        <v>1</v>
      </c>
      <c r="C99" s="6" t="s">
        <v>4135</v>
      </c>
      <c r="D99" s="6"/>
      <c r="E99" s="6" t="s">
        <v>3750</v>
      </c>
      <c r="F99" s="6" t="s">
        <v>3723</v>
      </c>
      <c r="G99" s="6" t="s">
        <v>3724</v>
      </c>
      <c r="H99" s="6"/>
      <c r="I99" s="6" t="s">
        <v>3902</v>
      </c>
      <c r="J99" s="6" t="b">
        <v>0</v>
      </c>
      <c r="K99" s="6" t="s">
        <v>3751</v>
      </c>
      <c r="L99" s="6" t="s">
        <v>3752</v>
      </c>
      <c r="M99" s="6"/>
      <c r="N99" s="6" t="s">
        <v>2872</v>
      </c>
      <c r="O99" s="6"/>
      <c r="P99" s="6" t="b">
        <v>0</v>
      </c>
      <c r="Q99" s="6"/>
      <c r="R99" s="6" t="b">
        <v>0</v>
      </c>
      <c r="S99" s="6"/>
      <c r="T99" s="6" t="s">
        <v>3963</v>
      </c>
      <c r="U99" s="6" t="s">
        <v>3747</v>
      </c>
    </row>
    <row r="100" spans="1:21" ht="27.75" customHeight="1" x14ac:dyDescent="0.3">
      <c r="A100" s="6" t="s">
        <v>4136</v>
      </c>
      <c r="B100" s="6">
        <v>1</v>
      </c>
      <c r="C100" s="6" t="s">
        <v>4137</v>
      </c>
      <c r="D100" s="6"/>
      <c r="E100" s="6" t="s">
        <v>3750</v>
      </c>
      <c r="F100" s="6" t="s">
        <v>3723</v>
      </c>
      <c r="G100" s="6" t="s">
        <v>3724</v>
      </c>
      <c r="H100" s="6" t="s">
        <v>3725</v>
      </c>
      <c r="I100" s="6" t="s">
        <v>3829</v>
      </c>
      <c r="J100" s="6" t="b">
        <v>0</v>
      </c>
      <c r="K100" s="6" t="s">
        <v>3742</v>
      </c>
      <c r="L100" s="6" t="s">
        <v>3859</v>
      </c>
      <c r="M100" s="6"/>
      <c r="N100" s="6" t="s">
        <v>2872</v>
      </c>
      <c r="O100" s="6"/>
      <c r="P100" s="6" t="b">
        <v>1</v>
      </c>
      <c r="Q100" s="6"/>
      <c r="R100" s="6" t="b">
        <v>0</v>
      </c>
      <c r="S100" s="6" t="s">
        <v>4138</v>
      </c>
      <c r="T100" s="6" t="s">
        <v>4139</v>
      </c>
      <c r="U100" s="6" t="s">
        <v>3747</v>
      </c>
    </row>
    <row r="101" spans="1:21" ht="27.75" customHeight="1" x14ac:dyDescent="0.3">
      <c r="A101" s="6" t="s">
        <v>4140</v>
      </c>
      <c r="B101" s="6">
        <v>1</v>
      </c>
      <c r="C101" s="6" t="s">
        <v>4141</v>
      </c>
      <c r="D101" s="6"/>
      <c r="E101" s="6" t="s">
        <v>3841</v>
      </c>
      <c r="F101" s="6" t="s">
        <v>3723</v>
      </c>
      <c r="G101" s="6" t="s">
        <v>3724</v>
      </c>
      <c r="H101" s="6" t="s">
        <v>3725</v>
      </c>
      <c r="I101" s="6" t="s">
        <v>3741</v>
      </c>
      <c r="J101" s="6" t="b">
        <v>0</v>
      </c>
      <c r="K101" s="6" t="s">
        <v>3742</v>
      </c>
      <c r="L101" s="6" t="s">
        <v>3859</v>
      </c>
      <c r="M101" s="6"/>
      <c r="N101" s="6" t="s">
        <v>2872</v>
      </c>
      <c r="O101" s="6"/>
      <c r="P101" s="6" t="b">
        <v>1</v>
      </c>
      <c r="Q101" s="6"/>
      <c r="R101" s="6" t="b">
        <v>0</v>
      </c>
      <c r="S101" s="6" t="s">
        <v>4142</v>
      </c>
      <c r="T101" s="6" t="s">
        <v>4143</v>
      </c>
      <c r="U101" s="6" t="s">
        <v>3747</v>
      </c>
    </row>
    <row r="102" spans="1:21" ht="27.75" customHeight="1" x14ac:dyDescent="0.3">
      <c r="A102" s="6" t="s">
        <v>4144</v>
      </c>
      <c r="B102" s="6">
        <v>1</v>
      </c>
      <c r="C102" s="6" t="s">
        <v>4145</v>
      </c>
      <c r="D102" s="6" t="s">
        <v>4146</v>
      </c>
      <c r="E102" s="6" t="s">
        <v>3800</v>
      </c>
      <c r="F102" s="6" t="s">
        <v>3723</v>
      </c>
      <c r="G102" s="6" t="s">
        <v>3724</v>
      </c>
      <c r="H102" s="6" t="s">
        <v>3725</v>
      </c>
      <c r="I102" s="6" t="s">
        <v>3741</v>
      </c>
      <c r="J102" s="6" t="b">
        <v>0</v>
      </c>
      <c r="K102" s="6" t="s">
        <v>3959</v>
      </c>
      <c r="L102" s="6" t="s">
        <v>3780</v>
      </c>
      <c r="M102" s="6"/>
      <c r="N102" s="6" t="s">
        <v>2872</v>
      </c>
      <c r="O102" s="6"/>
      <c r="P102" s="6" t="b">
        <v>0</v>
      </c>
      <c r="Q102" s="6"/>
      <c r="R102" s="6" t="b">
        <v>0</v>
      </c>
      <c r="S102" s="6" t="s">
        <v>4147</v>
      </c>
      <c r="T102" s="6" t="s">
        <v>4148</v>
      </c>
      <c r="U102" s="6" t="s">
        <v>3747</v>
      </c>
    </row>
    <row r="103" spans="1:21" ht="27.75" customHeight="1" x14ac:dyDescent="0.3">
      <c r="A103" s="6" t="s">
        <v>4149</v>
      </c>
      <c r="B103" s="6">
        <v>1</v>
      </c>
      <c r="C103" s="6" t="s">
        <v>4150</v>
      </c>
      <c r="D103" s="6"/>
      <c r="E103" s="6" t="s">
        <v>3811</v>
      </c>
      <c r="F103" s="6" t="s">
        <v>3723</v>
      </c>
      <c r="G103" s="6" t="s">
        <v>3724</v>
      </c>
      <c r="H103" s="6"/>
      <c r="I103" s="6" t="s">
        <v>3741</v>
      </c>
      <c r="J103" s="6" t="b">
        <v>1</v>
      </c>
      <c r="K103" s="6" t="s">
        <v>3751</v>
      </c>
      <c r="L103" s="6" t="s">
        <v>3859</v>
      </c>
      <c r="M103" s="6"/>
      <c r="N103" s="6" t="s">
        <v>2872</v>
      </c>
      <c r="O103" s="6"/>
      <c r="P103" s="6" t="b">
        <v>0</v>
      </c>
      <c r="Q103" s="6"/>
      <c r="R103" s="6" t="b">
        <v>0</v>
      </c>
      <c r="S103" s="6"/>
      <c r="T103" s="6" t="s">
        <v>4151</v>
      </c>
      <c r="U103" s="6" t="s">
        <v>3747</v>
      </c>
    </row>
    <row r="104" spans="1:21" ht="27.75" customHeight="1" x14ac:dyDescent="0.3">
      <c r="A104" s="6" t="s">
        <v>4152</v>
      </c>
      <c r="B104" s="6">
        <v>1</v>
      </c>
      <c r="C104" s="6" t="s">
        <v>4153</v>
      </c>
      <c r="D104" s="6"/>
      <c r="E104" s="6" t="s">
        <v>3800</v>
      </c>
      <c r="F104" s="6" t="s">
        <v>3723</v>
      </c>
      <c r="G104" s="6" t="s">
        <v>3724</v>
      </c>
      <c r="H104" s="6" t="s">
        <v>3725</v>
      </c>
      <c r="I104" s="6" t="s">
        <v>3741</v>
      </c>
      <c r="J104" s="6" t="b">
        <v>0</v>
      </c>
      <c r="K104" s="6" t="s">
        <v>3789</v>
      </c>
      <c r="L104" s="6" t="s">
        <v>3780</v>
      </c>
      <c r="M104" s="6"/>
      <c r="N104" s="6" t="s">
        <v>2872</v>
      </c>
      <c r="O104" s="6" t="s">
        <v>3898</v>
      </c>
      <c r="P104" s="6" t="b">
        <v>1</v>
      </c>
      <c r="Q104" s="6"/>
      <c r="R104" s="6" t="b">
        <v>0</v>
      </c>
      <c r="S104" s="6" t="s">
        <v>4154</v>
      </c>
      <c r="T104" s="6" t="s">
        <v>4155</v>
      </c>
      <c r="U104" s="6" t="s">
        <v>3747</v>
      </c>
    </row>
    <row r="105" spans="1:21" ht="27.75" customHeight="1" x14ac:dyDescent="0.3">
      <c r="A105" s="6" t="s">
        <v>4156</v>
      </c>
      <c r="B105" s="6">
        <v>1</v>
      </c>
      <c r="C105" s="6" t="s">
        <v>4157</v>
      </c>
      <c r="D105" s="6"/>
      <c r="E105" s="6" t="s">
        <v>3740</v>
      </c>
      <c r="F105" s="6" t="s">
        <v>3723</v>
      </c>
      <c r="G105" s="6" t="s">
        <v>3724</v>
      </c>
      <c r="H105" s="6" t="s">
        <v>3725</v>
      </c>
      <c r="I105" s="6" t="s">
        <v>3741</v>
      </c>
      <c r="J105" s="6" t="b">
        <v>1</v>
      </c>
      <c r="K105" s="6" t="s">
        <v>3789</v>
      </c>
      <c r="L105" s="6" t="s">
        <v>3817</v>
      </c>
      <c r="M105" s="6"/>
      <c r="N105" s="6" t="s">
        <v>2872</v>
      </c>
      <c r="O105" s="6"/>
      <c r="P105" s="6" t="b">
        <v>0</v>
      </c>
      <c r="Q105" s="6"/>
      <c r="R105" s="6" t="b">
        <v>0</v>
      </c>
      <c r="S105" s="6" t="s">
        <v>4158</v>
      </c>
      <c r="T105" s="6" t="s">
        <v>286</v>
      </c>
      <c r="U105" s="6" t="s">
        <v>3747</v>
      </c>
    </row>
    <row r="106" spans="1:21" ht="27.75" customHeight="1" x14ac:dyDescent="0.3">
      <c r="A106" s="6" t="s">
        <v>4159</v>
      </c>
      <c r="B106" s="6">
        <v>1</v>
      </c>
      <c r="C106" s="6" t="s">
        <v>4160</v>
      </c>
      <c r="D106" s="6"/>
      <c r="E106" s="6" t="s">
        <v>3757</v>
      </c>
      <c r="F106" s="6" t="s">
        <v>3723</v>
      </c>
      <c r="G106" s="6"/>
      <c r="H106" s="6"/>
      <c r="I106" s="6" t="s">
        <v>3829</v>
      </c>
      <c r="J106" s="6" t="b">
        <v>0</v>
      </c>
      <c r="K106" s="6" t="s">
        <v>3751</v>
      </c>
      <c r="L106" s="6" t="s">
        <v>3780</v>
      </c>
      <c r="M106" s="6" t="s">
        <v>4161</v>
      </c>
      <c r="N106" s="6" t="s">
        <v>3760</v>
      </c>
      <c r="O106" s="6" t="s">
        <v>411</v>
      </c>
      <c r="P106" s="6" t="b">
        <v>1</v>
      </c>
      <c r="Q106" s="6"/>
      <c r="R106" s="6" t="b">
        <v>0</v>
      </c>
      <c r="S106" s="6"/>
      <c r="T106" s="6" t="s">
        <v>237</v>
      </c>
      <c r="U106" s="6" t="s">
        <v>3747</v>
      </c>
    </row>
    <row r="107" spans="1:21" ht="27.75" customHeight="1" x14ac:dyDescent="0.3">
      <c r="A107" s="6" t="s">
        <v>4162</v>
      </c>
      <c r="B107" s="6">
        <v>1</v>
      </c>
      <c r="C107" s="6" t="s">
        <v>4163</v>
      </c>
      <c r="D107" s="6" t="s">
        <v>4122</v>
      </c>
      <c r="E107" s="6" t="s">
        <v>3757</v>
      </c>
      <c r="F107" s="6" t="s">
        <v>3723</v>
      </c>
      <c r="G107" s="6" t="s">
        <v>3724</v>
      </c>
      <c r="H107" s="6"/>
      <c r="I107" s="6" t="s">
        <v>3741</v>
      </c>
      <c r="J107" s="6" t="b">
        <v>0</v>
      </c>
      <c r="K107" s="6" t="s">
        <v>4164</v>
      </c>
      <c r="L107" s="6" t="s">
        <v>3743</v>
      </c>
      <c r="M107" s="6" t="s">
        <v>4165</v>
      </c>
      <c r="N107" s="6" t="s">
        <v>3760</v>
      </c>
      <c r="O107" s="6" t="s">
        <v>413</v>
      </c>
      <c r="P107" s="6" t="b">
        <v>0</v>
      </c>
      <c r="Q107" s="6"/>
      <c r="R107" s="6" t="b">
        <v>0</v>
      </c>
      <c r="S107" s="6"/>
      <c r="T107" s="6" t="s">
        <v>4166</v>
      </c>
      <c r="U107" s="6" t="s">
        <v>3747</v>
      </c>
    </row>
    <row r="108" spans="1:21" ht="27.75" customHeight="1" x14ac:dyDescent="0.3">
      <c r="A108" s="6" t="s">
        <v>4167</v>
      </c>
      <c r="B108" s="6">
        <v>1</v>
      </c>
      <c r="C108" s="6" t="s">
        <v>4168</v>
      </c>
      <c r="D108" s="6"/>
      <c r="E108" s="6" t="s">
        <v>3740</v>
      </c>
      <c r="F108" s="6" t="s">
        <v>3723</v>
      </c>
      <c r="G108" s="6" t="s">
        <v>3724</v>
      </c>
      <c r="H108" s="6" t="s">
        <v>3725</v>
      </c>
      <c r="I108" s="6" t="s">
        <v>3741</v>
      </c>
      <c r="J108" s="6" t="b">
        <v>1</v>
      </c>
      <c r="K108" s="6" t="s">
        <v>3742</v>
      </c>
      <c r="L108" s="6" t="s">
        <v>3817</v>
      </c>
      <c r="M108" s="6"/>
      <c r="N108" s="6" t="s">
        <v>2872</v>
      </c>
      <c r="O108" s="6"/>
      <c r="P108" s="6" t="b">
        <v>0</v>
      </c>
      <c r="Q108" s="6"/>
      <c r="R108" s="6" t="b">
        <v>0</v>
      </c>
      <c r="S108" s="6" t="s">
        <v>4169</v>
      </c>
      <c r="T108" s="6" t="s">
        <v>4170</v>
      </c>
      <c r="U108" s="6" t="s">
        <v>3747</v>
      </c>
    </row>
    <row r="109" spans="1:21" ht="27.75" customHeight="1" x14ac:dyDescent="0.3">
      <c r="A109" s="6" t="s">
        <v>4171</v>
      </c>
      <c r="B109" s="6">
        <v>1</v>
      </c>
      <c r="C109" s="6" t="s">
        <v>4172</v>
      </c>
      <c r="D109" s="6" t="s">
        <v>4173</v>
      </c>
      <c r="E109" s="6" t="s">
        <v>3757</v>
      </c>
      <c r="F109" s="6" t="s">
        <v>3723</v>
      </c>
      <c r="G109" s="6" t="s">
        <v>3724</v>
      </c>
      <c r="H109" s="6" t="s">
        <v>3725</v>
      </c>
      <c r="I109" s="6" t="s">
        <v>3741</v>
      </c>
      <c r="J109" s="6" t="b">
        <v>0</v>
      </c>
      <c r="K109" s="6" t="s">
        <v>3789</v>
      </c>
      <c r="L109" s="6" t="s">
        <v>3780</v>
      </c>
      <c r="M109" s="6" t="s">
        <v>4174</v>
      </c>
      <c r="N109" s="6" t="s">
        <v>3824</v>
      </c>
      <c r="O109" s="6"/>
      <c r="P109" s="6" t="b">
        <v>1</v>
      </c>
      <c r="Q109" s="6"/>
      <c r="R109" s="6" t="b">
        <v>0</v>
      </c>
      <c r="S109" s="6" t="s">
        <v>4175</v>
      </c>
      <c r="T109" s="6" t="s">
        <v>4176</v>
      </c>
      <c r="U109" s="6" t="s">
        <v>3747</v>
      </c>
    </row>
    <row r="110" spans="1:21" ht="27.75" customHeight="1" x14ac:dyDescent="0.3">
      <c r="A110" s="6" t="s">
        <v>4177</v>
      </c>
      <c r="B110" s="6">
        <v>1</v>
      </c>
      <c r="C110" s="6" t="s">
        <v>4178</v>
      </c>
      <c r="D110" s="6"/>
      <c r="E110" s="6" t="s">
        <v>3757</v>
      </c>
      <c r="F110" s="6" t="s">
        <v>3723</v>
      </c>
      <c r="G110" s="6" t="s">
        <v>3724</v>
      </c>
      <c r="H110" s="6" t="s">
        <v>3725</v>
      </c>
      <c r="I110" s="6" t="s">
        <v>3829</v>
      </c>
      <c r="J110" s="6" t="b">
        <v>0</v>
      </c>
      <c r="K110" s="6" t="s">
        <v>3751</v>
      </c>
      <c r="L110" s="6" t="s">
        <v>3780</v>
      </c>
      <c r="M110" s="6" t="s">
        <v>4179</v>
      </c>
      <c r="N110" s="6" t="s">
        <v>3897</v>
      </c>
      <c r="O110" s="6" t="s">
        <v>3898</v>
      </c>
      <c r="P110" s="6" t="b">
        <v>1</v>
      </c>
      <c r="Q110" s="6"/>
      <c r="R110" s="6" t="b">
        <v>0</v>
      </c>
      <c r="S110" s="6"/>
      <c r="T110" s="6" t="s">
        <v>237</v>
      </c>
      <c r="U110" s="6" t="s">
        <v>3747</v>
      </c>
    </row>
    <row r="111" spans="1:21" ht="27.75" customHeight="1" x14ac:dyDescent="0.3">
      <c r="A111" s="6" t="s">
        <v>4180</v>
      </c>
      <c r="B111" s="6">
        <v>2</v>
      </c>
      <c r="C111" s="6" t="s">
        <v>4181</v>
      </c>
      <c r="D111" s="6" t="s">
        <v>4182</v>
      </c>
      <c r="E111" s="6" t="s">
        <v>3757</v>
      </c>
      <c r="F111" s="6" t="s">
        <v>3723</v>
      </c>
      <c r="G111" s="6" t="s">
        <v>3724</v>
      </c>
      <c r="H111" s="6" t="s">
        <v>3725</v>
      </c>
      <c r="I111" s="6" t="s">
        <v>3741</v>
      </c>
      <c r="J111" s="6" t="b">
        <v>0</v>
      </c>
      <c r="K111" s="6" t="s">
        <v>3789</v>
      </c>
      <c r="L111" s="6" t="s">
        <v>3743</v>
      </c>
      <c r="M111" s="6" t="s">
        <v>4183</v>
      </c>
      <c r="N111" s="6" t="s">
        <v>3782</v>
      </c>
      <c r="O111" s="6" t="s">
        <v>412</v>
      </c>
      <c r="P111" s="6" t="b">
        <v>0</v>
      </c>
      <c r="Q111" s="6"/>
      <c r="R111" s="6" t="b">
        <v>0</v>
      </c>
      <c r="S111" s="6" t="s">
        <v>4184</v>
      </c>
      <c r="T111" s="6" t="s">
        <v>3963</v>
      </c>
      <c r="U111" s="6" t="s">
        <v>3776</v>
      </c>
    </row>
    <row r="112" spans="1:21" ht="27.75" customHeight="1" x14ac:dyDescent="0.3">
      <c r="A112" s="6" t="s">
        <v>4185</v>
      </c>
      <c r="B112" s="6">
        <v>2</v>
      </c>
      <c r="C112" s="6" t="s">
        <v>4186</v>
      </c>
      <c r="D112" s="6" t="s">
        <v>4187</v>
      </c>
      <c r="E112" s="6" t="s">
        <v>3750</v>
      </c>
      <c r="F112" s="6" t="s">
        <v>3723</v>
      </c>
      <c r="G112" s="6" t="s">
        <v>3724</v>
      </c>
      <c r="H112" s="6" t="s">
        <v>3725</v>
      </c>
      <c r="I112" s="6" t="s">
        <v>3741</v>
      </c>
      <c r="J112" s="6" t="b">
        <v>0</v>
      </c>
      <c r="K112" s="6" t="s">
        <v>3789</v>
      </c>
      <c r="L112" s="6" t="s">
        <v>3907</v>
      </c>
      <c r="M112" s="6"/>
      <c r="N112" s="6" t="s">
        <v>2872</v>
      </c>
      <c r="O112" s="6"/>
      <c r="P112" s="6" t="b">
        <v>0</v>
      </c>
      <c r="Q112" s="6"/>
      <c r="R112" s="6" t="b">
        <v>0</v>
      </c>
      <c r="S112" s="6" t="s">
        <v>4188</v>
      </c>
      <c r="T112" s="6" t="s">
        <v>3990</v>
      </c>
      <c r="U112" s="6" t="s">
        <v>3747</v>
      </c>
    </row>
    <row r="113" spans="1:21" ht="27.75" customHeight="1" x14ac:dyDescent="0.3">
      <c r="A113" s="6" t="s">
        <v>4189</v>
      </c>
      <c r="B113" s="6">
        <v>2</v>
      </c>
      <c r="C113" s="6" t="s">
        <v>4190</v>
      </c>
      <c r="D113" s="6"/>
      <c r="E113" s="6" t="s">
        <v>3773</v>
      </c>
      <c r="F113" s="6" t="s">
        <v>3723</v>
      </c>
      <c r="G113" s="6" t="s">
        <v>3724</v>
      </c>
      <c r="H113" s="6"/>
      <c r="I113" s="6" t="s">
        <v>3741</v>
      </c>
      <c r="J113" s="6" t="b">
        <v>0</v>
      </c>
      <c r="K113" s="6" t="s">
        <v>3751</v>
      </c>
      <c r="L113" s="6" t="s">
        <v>3817</v>
      </c>
      <c r="M113" s="6"/>
      <c r="N113" s="6" t="s">
        <v>2872</v>
      </c>
      <c r="O113" s="6"/>
      <c r="P113" s="6" t="b">
        <v>1</v>
      </c>
      <c r="Q113" s="6"/>
      <c r="R113" s="6" t="b">
        <v>0</v>
      </c>
      <c r="S113" s="6"/>
      <c r="T113" s="6" t="s">
        <v>3951</v>
      </c>
      <c r="U113" s="6" t="s">
        <v>3747</v>
      </c>
    </row>
    <row r="114" spans="1:21" ht="27.75" customHeight="1" x14ac:dyDescent="0.3">
      <c r="A114" s="6" t="s">
        <v>4191</v>
      </c>
      <c r="B114" s="6">
        <v>2</v>
      </c>
      <c r="C114" s="6" t="s">
        <v>4192</v>
      </c>
      <c r="D114" s="6" t="s">
        <v>4193</v>
      </c>
      <c r="E114" s="6" t="s">
        <v>3800</v>
      </c>
      <c r="F114" s="6" t="s">
        <v>3723</v>
      </c>
      <c r="G114" s="6" t="s">
        <v>3724</v>
      </c>
      <c r="H114" s="6" t="s">
        <v>3725</v>
      </c>
      <c r="I114" s="6" t="s">
        <v>3741</v>
      </c>
      <c r="J114" s="6" t="b">
        <v>1</v>
      </c>
      <c r="K114" s="6" t="s">
        <v>3789</v>
      </c>
      <c r="L114" s="6" t="s">
        <v>3913</v>
      </c>
      <c r="M114" s="6"/>
      <c r="N114" s="6" t="s">
        <v>2872</v>
      </c>
      <c r="O114" s="6"/>
      <c r="P114" s="6" t="b">
        <v>0</v>
      </c>
      <c r="Q114" s="6"/>
      <c r="R114" s="6" t="b">
        <v>0</v>
      </c>
      <c r="S114" s="6" t="s">
        <v>3914</v>
      </c>
      <c r="T114" s="6" t="s">
        <v>4194</v>
      </c>
      <c r="U114" s="6" t="s">
        <v>3747</v>
      </c>
    </row>
    <row r="115" spans="1:21" ht="27.75" customHeight="1" x14ac:dyDescent="0.3">
      <c r="A115" s="6" t="s">
        <v>4195</v>
      </c>
      <c r="B115" s="6">
        <v>2</v>
      </c>
      <c r="C115" s="6" t="s">
        <v>4196</v>
      </c>
      <c r="D115" s="6" t="s">
        <v>4197</v>
      </c>
      <c r="E115" s="6" t="s">
        <v>3773</v>
      </c>
      <c r="F115" s="6" t="s">
        <v>3723</v>
      </c>
      <c r="G115" s="6" t="s">
        <v>3724</v>
      </c>
      <c r="H115" s="6" t="s">
        <v>3725</v>
      </c>
      <c r="I115" s="6" t="s">
        <v>3741</v>
      </c>
      <c r="J115" s="6" t="b">
        <v>0</v>
      </c>
      <c r="K115" s="6" t="s">
        <v>3751</v>
      </c>
      <c r="L115" s="6" t="s">
        <v>3817</v>
      </c>
      <c r="M115" s="6"/>
      <c r="N115" s="6" t="s">
        <v>2872</v>
      </c>
      <c r="O115" s="6"/>
      <c r="P115" s="6" t="b">
        <v>1</v>
      </c>
      <c r="Q115" s="6"/>
      <c r="R115" s="6" t="b">
        <v>0</v>
      </c>
      <c r="S115" s="6" t="s">
        <v>4198</v>
      </c>
      <c r="T115" s="6" t="s">
        <v>3762</v>
      </c>
      <c r="U115" s="6" t="s">
        <v>3847</v>
      </c>
    </row>
    <row r="116" spans="1:21" ht="27.75" customHeight="1" x14ac:dyDescent="0.3">
      <c r="A116" s="6" t="s">
        <v>4199</v>
      </c>
      <c r="B116" s="6">
        <v>2</v>
      </c>
      <c r="C116" s="6" t="s">
        <v>4200</v>
      </c>
      <c r="D116" s="6"/>
      <c r="E116" s="6" t="s">
        <v>3750</v>
      </c>
      <c r="F116" s="6" t="s">
        <v>3723</v>
      </c>
      <c r="G116" s="6" t="s">
        <v>3724</v>
      </c>
      <c r="H116" s="6" t="s">
        <v>3725</v>
      </c>
      <c r="I116" s="6" t="s">
        <v>3741</v>
      </c>
      <c r="J116" s="6" t="b">
        <v>0</v>
      </c>
      <c r="K116" s="6" t="s">
        <v>3812</v>
      </c>
      <c r="L116" s="6" t="s">
        <v>4201</v>
      </c>
      <c r="M116" s="6"/>
      <c r="N116" s="6" t="s">
        <v>2872</v>
      </c>
      <c r="O116" s="6"/>
      <c r="P116" s="6" t="b">
        <v>0</v>
      </c>
      <c r="Q116" s="6">
        <v>25</v>
      </c>
      <c r="R116" s="6" t="b">
        <v>1</v>
      </c>
      <c r="S116" s="6" t="s">
        <v>4202</v>
      </c>
      <c r="T116" s="6" t="s">
        <v>4203</v>
      </c>
      <c r="U116" s="6" t="s">
        <v>3747</v>
      </c>
    </row>
    <row r="117" spans="1:21" ht="27.75" customHeight="1" x14ac:dyDescent="0.3">
      <c r="A117" s="6" t="s">
        <v>4204</v>
      </c>
      <c r="B117" s="6">
        <v>2</v>
      </c>
      <c r="C117" s="6" t="s">
        <v>4205</v>
      </c>
      <c r="D117" s="6"/>
      <c r="E117" s="6" t="s">
        <v>3811</v>
      </c>
      <c r="F117" s="6" t="s">
        <v>3723</v>
      </c>
      <c r="G117" s="6" t="s">
        <v>3724</v>
      </c>
      <c r="H117" s="6" t="s">
        <v>3725</v>
      </c>
      <c r="I117" s="6" t="s">
        <v>3833</v>
      </c>
      <c r="J117" s="6" t="b">
        <v>1</v>
      </c>
      <c r="K117" s="6" t="s">
        <v>3751</v>
      </c>
      <c r="L117" s="6" t="s">
        <v>3743</v>
      </c>
      <c r="M117" s="6"/>
      <c r="N117" s="6" t="s">
        <v>2872</v>
      </c>
      <c r="O117" s="6"/>
      <c r="P117" s="6" t="b">
        <v>0</v>
      </c>
      <c r="Q117" s="6">
        <v>25</v>
      </c>
      <c r="R117" s="6" t="b">
        <v>0</v>
      </c>
      <c r="S117" s="6" t="s">
        <v>4206</v>
      </c>
      <c r="T117" s="6" t="s">
        <v>4207</v>
      </c>
      <c r="U117" s="6" t="s">
        <v>3747</v>
      </c>
    </row>
    <row r="118" spans="1:21" ht="27.75" customHeight="1" x14ac:dyDescent="0.3">
      <c r="A118" s="6" t="s">
        <v>4208</v>
      </c>
      <c r="B118" s="6">
        <v>2</v>
      </c>
      <c r="C118" s="6" t="s">
        <v>4209</v>
      </c>
      <c r="D118" s="6"/>
      <c r="E118" s="6" t="s">
        <v>3773</v>
      </c>
      <c r="F118" s="6" t="s">
        <v>3723</v>
      </c>
      <c r="G118" s="6" t="s">
        <v>3724</v>
      </c>
      <c r="H118" s="6" t="s">
        <v>3725</v>
      </c>
      <c r="I118" s="6" t="s">
        <v>3741</v>
      </c>
      <c r="J118" s="6" t="b">
        <v>0</v>
      </c>
      <c r="K118" s="6" t="s">
        <v>3812</v>
      </c>
      <c r="L118" s="6" t="s">
        <v>3817</v>
      </c>
      <c r="M118" s="6"/>
      <c r="N118" s="6" t="s">
        <v>2872</v>
      </c>
      <c r="O118" s="6"/>
      <c r="P118" s="6" t="b">
        <v>1</v>
      </c>
      <c r="Q118" s="6"/>
      <c r="R118" s="6" t="b">
        <v>0</v>
      </c>
      <c r="S118" s="6" t="s">
        <v>4210</v>
      </c>
      <c r="T118" s="6" t="s">
        <v>4211</v>
      </c>
      <c r="U118" s="6" t="s">
        <v>3747</v>
      </c>
    </row>
    <row r="119" spans="1:21" ht="27.75" customHeight="1" x14ac:dyDescent="0.3">
      <c r="A119" s="6" t="s">
        <v>4212</v>
      </c>
      <c r="B119" s="6">
        <v>2</v>
      </c>
      <c r="C119" s="6" t="s">
        <v>4213</v>
      </c>
      <c r="D119" s="6"/>
      <c r="E119" s="6" t="s">
        <v>3811</v>
      </c>
      <c r="F119" s="6"/>
      <c r="G119" s="6" t="s">
        <v>3724</v>
      </c>
      <c r="H119" s="6"/>
      <c r="I119" s="6" t="s">
        <v>3741</v>
      </c>
      <c r="J119" s="6" t="b">
        <v>1</v>
      </c>
      <c r="K119" s="6" t="s">
        <v>3812</v>
      </c>
      <c r="L119" s="6" t="s">
        <v>3817</v>
      </c>
      <c r="M119" s="6"/>
      <c r="N119" s="6" t="s">
        <v>2872</v>
      </c>
      <c r="O119" s="6"/>
      <c r="P119" s="6" t="b">
        <v>1</v>
      </c>
      <c r="Q119" s="6"/>
      <c r="R119" s="6" t="b">
        <v>0</v>
      </c>
      <c r="S119" s="6"/>
      <c r="T119" s="6" t="s">
        <v>3935</v>
      </c>
      <c r="U119" s="6" t="s">
        <v>3747</v>
      </c>
    </row>
    <row r="120" spans="1:21" ht="27.75" customHeight="1" x14ac:dyDescent="0.3">
      <c r="A120" s="6" t="s">
        <v>4214</v>
      </c>
      <c r="B120" s="6">
        <v>2</v>
      </c>
      <c r="C120" s="6" t="s">
        <v>4215</v>
      </c>
      <c r="D120" s="6" t="s">
        <v>4216</v>
      </c>
      <c r="E120" s="6" t="s">
        <v>3767</v>
      </c>
      <c r="F120" s="6" t="s">
        <v>3723</v>
      </c>
      <c r="G120" s="6"/>
      <c r="H120" s="6"/>
      <c r="I120" s="6" t="s">
        <v>3741</v>
      </c>
      <c r="J120" s="6" t="b">
        <v>0</v>
      </c>
      <c r="K120" s="6" t="s">
        <v>3789</v>
      </c>
      <c r="L120" s="6" t="s">
        <v>3780</v>
      </c>
      <c r="M120" s="6"/>
      <c r="N120" s="6" t="s">
        <v>2872</v>
      </c>
      <c r="O120" s="6" t="s">
        <v>413</v>
      </c>
      <c r="P120" s="6" t="b">
        <v>0</v>
      </c>
      <c r="Q120" s="6"/>
      <c r="R120" s="6" t="b">
        <v>0</v>
      </c>
      <c r="S120" s="6"/>
      <c r="T120" s="6" t="s">
        <v>4217</v>
      </c>
      <c r="U120" s="6" t="s">
        <v>3747</v>
      </c>
    </row>
    <row r="121" spans="1:21" ht="27.75" customHeight="1" x14ac:dyDescent="0.3">
      <c r="A121" s="6" t="s">
        <v>4218</v>
      </c>
      <c r="B121" s="6">
        <v>2</v>
      </c>
      <c r="C121" s="6" t="s">
        <v>4219</v>
      </c>
      <c r="D121" s="6"/>
      <c r="E121" s="6" t="s">
        <v>3841</v>
      </c>
      <c r="F121" s="6" t="s">
        <v>3723</v>
      </c>
      <c r="G121" s="6"/>
      <c r="H121" s="6"/>
      <c r="I121" s="6" t="s">
        <v>3741</v>
      </c>
      <c r="J121" s="6" t="b">
        <v>0</v>
      </c>
      <c r="K121" s="6" t="s">
        <v>3751</v>
      </c>
      <c r="L121" s="6" t="s">
        <v>3780</v>
      </c>
      <c r="M121" s="6"/>
      <c r="N121" s="6" t="s">
        <v>2872</v>
      </c>
      <c r="O121" s="6"/>
      <c r="P121" s="6" t="b">
        <v>1</v>
      </c>
      <c r="Q121" s="6"/>
      <c r="R121" s="6" t="b">
        <v>0</v>
      </c>
      <c r="S121" s="6"/>
      <c r="T121" s="6" t="s">
        <v>4220</v>
      </c>
      <c r="U121" s="6" t="s">
        <v>3747</v>
      </c>
    </row>
    <row r="122" spans="1:21" ht="27.75" customHeight="1" x14ac:dyDescent="0.3">
      <c r="A122" s="6" t="s">
        <v>4221</v>
      </c>
      <c r="B122" s="6">
        <v>2</v>
      </c>
      <c r="C122" s="6" t="s">
        <v>4222</v>
      </c>
      <c r="D122" s="6" t="s">
        <v>4223</v>
      </c>
      <c r="E122" s="6" t="s">
        <v>3757</v>
      </c>
      <c r="F122" s="6" t="s">
        <v>3723</v>
      </c>
      <c r="G122" s="6"/>
      <c r="H122" s="6"/>
      <c r="I122" s="6" t="s">
        <v>3829</v>
      </c>
      <c r="J122" s="6" t="b">
        <v>0</v>
      </c>
      <c r="K122" s="6" t="s">
        <v>3751</v>
      </c>
      <c r="L122" s="6" t="s">
        <v>3780</v>
      </c>
      <c r="M122" s="6" t="s">
        <v>4224</v>
      </c>
      <c r="N122" s="6" t="s">
        <v>3868</v>
      </c>
      <c r="O122" s="6"/>
      <c r="P122" s="6" t="b">
        <v>1</v>
      </c>
      <c r="Q122" s="6"/>
      <c r="R122" s="6" t="b">
        <v>0</v>
      </c>
      <c r="S122" s="6"/>
      <c r="T122" s="6" t="s">
        <v>237</v>
      </c>
      <c r="U122" s="6" t="s">
        <v>3747</v>
      </c>
    </row>
    <row r="123" spans="1:21" ht="27.75" customHeight="1" x14ac:dyDescent="0.3">
      <c r="A123" s="6" t="s">
        <v>4225</v>
      </c>
      <c r="B123" s="6">
        <v>2</v>
      </c>
      <c r="C123" s="6" t="s">
        <v>4226</v>
      </c>
      <c r="D123" s="6"/>
      <c r="E123" s="6" t="s">
        <v>3800</v>
      </c>
      <c r="F123" s="6" t="s">
        <v>3723</v>
      </c>
      <c r="G123" s="6" t="s">
        <v>3724</v>
      </c>
      <c r="H123" s="6"/>
      <c r="I123" s="6" t="s">
        <v>3741</v>
      </c>
      <c r="J123" s="6" t="b">
        <v>0</v>
      </c>
      <c r="K123" s="6" t="s">
        <v>3742</v>
      </c>
      <c r="L123" s="6" t="s">
        <v>3780</v>
      </c>
      <c r="M123" s="6"/>
      <c r="N123" s="6" t="s">
        <v>2872</v>
      </c>
      <c r="O123" s="6" t="s">
        <v>3929</v>
      </c>
      <c r="P123" s="6" t="b">
        <v>1</v>
      </c>
      <c r="Q123" s="6"/>
      <c r="R123" s="6" t="b">
        <v>0</v>
      </c>
      <c r="S123" s="6"/>
      <c r="T123" s="6" t="s">
        <v>4227</v>
      </c>
      <c r="U123" s="6" t="s">
        <v>3747</v>
      </c>
    </row>
    <row r="124" spans="1:21" ht="27.75" customHeight="1" x14ac:dyDescent="0.3">
      <c r="A124" s="6" t="s">
        <v>4228</v>
      </c>
      <c r="B124" s="6">
        <v>2</v>
      </c>
      <c r="C124" s="6" t="s">
        <v>4229</v>
      </c>
      <c r="D124" s="6" t="s">
        <v>4230</v>
      </c>
      <c r="E124" s="6" t="s">
        <v>3740</v>
      </c>
      <c r="F124" s="6" t="s">
        <v>3723</v>
      </c>
      <c r="G124" s="6" t="s">
        <v>3724</v>
      </c>
      <c r="H124" s="6" t="s">
        <v>3725</v>
      </c>
      <c r="I124" s="6" t="s">
        <v>3741</v>
      </c>
      <c r="J124" s="6" t="b">
        <v>0</v>
      </c>
      <c r="K124" s="6" t="s">
        <v>3742</v>
      </c>
      <c r="L124" s="6" t="s">
        <v>3780</v>
      </c>
      <c r="M124" s="6" t="s">
        <v>4231</v>
      </c>
      <c r="N124" s="6" t="s">
        <v>4232</v>
      </c>
      <c r="O124" s="6"/>
      <c r="P124" s="6" t="b">
        <v>1</v>
      </c>
      <c r="Q124" s="6"/>
      <c r="R124" s="6" t="b">
        <v>0</v>
      </c>
      <c r="S124" s="6" t="s">
        <v>4233</v>
      </c>
      <c r="T124" s="6" t="s">
        <v>4234</v>
      </c>
      <c r="U124" s="6" t="s">
        <v>3747</v>
      </c>
    </row>
    <row r="125" spans="1:21" ht="27.75" customHeight="1" x14ac:dyDescent="0.3">
      <c r="A125" s="6" t="s">
        <v>4235</v>
      </c>
      <c r="B125" s="6">
        <v>2</v>
      </c>
      <c r="C125" s="6" t="s">
        <v>4236</v>
      </c>
      <c r="D125" s="6"/>
      <c r="E125" s="6" t="s">
        <v>3757</v>
      </c>
      <c r="F125" s="6" t="s">
        <v>3723</v>
      </c>
      <c r="G125" s="6" t="s">
        <v>3724</v>
      </c>
      <c r="H125" s="6" t="s">
        <v>3725</v>
      </c>
      <c r="I125" s="6" t="s">
        <v>3741</v>
      </c>
      <c r="J125" s="6" t="b">
        <v>0</v>
      </c>
      <c r="K125" s="6" t="s">
        <v>3812</v>
      </c>
      <c r="L125" s="6" t="s">
        <v>4201</v>
      </c>
      <c r="M125" s="6"/>
      <c r="N125" s="6" t="s">
        <v>2872</v>
      </c>
      <c r="O125" s="6"/>
      <c r="P125" s="6" t="b">
        <v>0</v>
      </c>
      <c r="Q125" s="6">
        <v>50</v>
      </c>
      <c r="R125" s="6" t="b">
        <v>1</v>
      </c>
      <c r="S125" s="6" t="s">
        <v>4237</v>
      </c>
      <c r="T125" s="6" t="s">
        <v>4238</v>
      </c>
      <c r="U125" s="6" t="s">
        <v>3747</v>
      </c>
    </row>
    <row r="126" spans="1:21" ht="27.75" customHeight="1" x14ac:dyDescent="0.3">
      <c r="A126" s="6" t="s">
        <v>4239</v>
      </c>
      <c r="B126" s="6">
        <v>2</v>
      </c>
      <c r="C126" s="6" t="s">
        <v>4240</v>
      </c>
      <c r="D126" s="6" t="s">
        <v>4241</v>
      </c>
      <c r="E126" s="6" t="s">
        <v>3773</v>
      </c>
      <c r="F126" s="6" t="s">
        <v>3723</v>
      </c>
      <c r="G126" s="6" t="s">
        <v>3724</v>
      </c>
      <c r="H126" s="6" t="s">
        <v>3725</v>
      </c>
      <c r="I126" s="6" t="s">
        <v>3741</v>
      </c>
      <c r="J126" s="6" t="b">
        <v>0</v>
      </c>
      <c r="K126" s="6" t="s">
        <v>3758</v>
      </c>
      <c r="L126" s="6" t="s">
        <v>3907</v>
      </c>
      <c r="M126" s="6" t="s">
        <v>2810</v>
      </c>
      <c r="N126" s="6" t="s">
        <v>3885</v>
      </c>
      <c r="O126" s="6" t="s">
        <v>412</v>
      </c>
      <c r="P126" s="6" t="b">
        <v>0</v>
      </c>
      <c r="Q126" s="6"/>
      <c r="R126" s="6" t="b">
        <v>0</v>
      </c>
      <c r="S126" s="6" t="s">
        <v>4242</v>
      </c>
      <c r="T126" s="6" t="s">
        <v>249</v>
      </c>
      <c r="U126" s="6" t="s">
        <v>3747</v>
      </c>
    </row>
    <row r="127" spans="1:21" ht="27.75" customHeight="1" x14ac:dyDescent="0.3">
      <c r="A127" s="6" t="s">
        <v>4243</v>
      </c>
      <c r="B127" s="6">
        <v>2</v>
      </c>
      <c r="C127" s="6" t="s">
        <v>4244</v>
      </c>
      <c r="D127" s="6"/>
      <c r="E127" s="6" t="s">
        <v>3800</v>
      </c>
      <c r="F127" s="6" t="s">
        <v>3723</v>
      </c>
      <c r="G127" s="6" t="s">
        <v>3724</v>
      </c>
      <c r="H127" s="6"/>
      <c r="I127" s="6" t="s">
        <v>3741</v>
      </c>
      <c r="J127" s="6" t="b">
        <v>0</v>
      </c>
      <c r="K127" s="6" t="s">
        <v>3768</v>
      </c>
      <c r="L127" s="6" t="s">
        <v>3780</v>
      </c>
      <c r="M127" s="6"/>
      <c r="N127" s="6" t="s">
        <v>2872</v>
      </c>
      <c r="O127" s="6" t="s">
        <v>3898</v>
      </c>
      <c r="P127" s="6" t="b">
        <v>1</v>
      </c>
      <c r="Q127" s="6"/>
      <c r="R127" s="6" t="b">
        <v>0</v>
      </c>
      <c r="S127" s="6"/>
      <c r="T127" s="6" t="s">
        <v>4245</v>
      </c>
      <c r="U127" s="6" t="s">
        <v>3747</v>
      </c>
    </row>
    <row r="128" spans="1:21" ht="27.75" customHeight="1" x14ac:dyDescent="0.3">
      <c r="A128" s="6" t="s">
        <v>4246</v>
      </c>
      <c r="B128" s="6">
        <v>2</v>
      </c>
      <c r="C128" s="6" t="s">
        <v>4247</v>
      </c>
      <c r="D128" s="6"/>
      <c r="E128" s="6" t="s">
        <v>3757</v>
      </c>
      <c r="F128" s="6" t="s">
        <v>3723</v>
      </c>
      <c r="G128" s="6"/>
      <c r="H128" s="6" t="s">
        <v>3725</v>
      </c>
      <c r="I128" s="6" t="s">
        <v>3741</v>
      </c>
      <c r="J128" s="6" t="b">
        <v>0</v>
      </c>
      <c r="K128" s="6" t="s">
        <v>3742</v>
      </c>
      <c r="L128" s="6" t="s">
        <v>3859</v>
      </c>
      <c r="M128" s="6"/>
      <c r="N128" s="6" t="s">
        <v>2872</v>
      </c>
      <c r="O128" s="6"/>
      <c r="P128" s="6" t="b">
        <v>1</v>
      </c>
      <c r="Q128" s="6"/>
      <c r="R128" s="6" t="b">
        <v>0</v>
      </c>
      <c r="S128" s="6" t="s">
        <v>4248</v>
      </c>
      <c r="T128" s="6" t="s">
        <v>4249</v>
      </c>
      <c r="U128" s="6" t="s">
        <v>3747</v>
      </c>
    </row>
    <row r="129" spans="1:21" ht="27.75" customHeight="1" x14ac:dyDescent="0.3">
      <c r="A129" s="6" t="s">
        <v>4250</v>
      </c>
      <c r="B129" s="6">
        <v>2</v>
      </c>
      <c r="C129" s="6" t="s">
        <v>4251</v>
      </c>
      <c r="D129" s="6"/>
      <c r="E129" s="6" t="s">
        <v>3773</v>
      </c>
      <c r="F129" s="6" t="s">
        <v>3723</v>
      </c>
      <c r="G129" s="6" t="s">
        <v>3724</v>
      </c>
      <c r="H129" s="6" t="s">
        <v>3725</v>
      </c>
      <c r="I129" s="6" t="s">
        <v>3741</v>
      </c>
      <c r="J129" s="6" t="b">
        <v>0</v>
      </c>
      <c r="K129" s="6" t="s">
        <v>3812</v>
      </c>
      <c r="L129" s="6" t="s">
        <v>3907</v>
      </c>
      <c r="M129" s="6"/>
      <c r="N129" s="6" t="s">
        <v>2872</v>
      </c>
      <c r="O129" s="6"/>
      <c r="P129" s="6" t="b">
        <v>0</v>
      </c>
      <c r="Q129" s="6"/>
      <c r="R129" s="6" t="b">
        <v>0</v>
      </c>
      <c r="S129" s="6" t="s">
        <v>4252</v>
      </c>
      <c r="T129" s="6" t="s">
        <v>4100</v>
      </c>
      <c r="U129" s="6" t="s">
        <v>3747</v>
      </c>
    </row>
    <row r="130" spans="1:21" ht="27.75" customHeight="1" x14ac:dyDescent="0.3">
      <c r="A130" s="6" t="s">
        <v>4253</v>
      </c>
      <c r="B130" s="6">
        <v>2</v>
      </c>
      <c r="C130" s="6" t="s">
        <v>4254</v>
      </c>
      <c r="D130" s="6"/>
      <c r="E130" s="6" t="s">
        <v>3811</v>
      </c>
      <c r="F130" s="6" t="s">
        <v>3723</v>
      </c>
      <c r="G130" s="6" t="s">
        <v>3724</v>
      </c>
      <c r="H130" s="6" t="s">
        <v>3725</v>
      </c>
      <c r="I130" s="6" t="s">
        <v>3741</v>
      </c>
      <c r="J130" s="6" t="b">
        <v>0</v>
      </c>
      <c r="K130" s="6" t="s">
        <v>3751</v>
      </c>
      <c r="L130" s="6" t="s">
        <v>3780</v>
      </c>
      <c r="M130" s="6"/>
      <c r="N130" s="6" t="s">
        <v>2872</v>
      </c>
      <c r="O130" s="6" t="s">
        <v>3898</v>
      </c>
      <c r="P130" s="6" t="b">
        <v>1</v>
      </c>
      <c r="Q130" s="6"/>
      <c r="R130" s="6" t="b">
        <v>0</v>
      </c>
      <c r="S130" s="6" t="s">
        <v>4255</v>
      </c>
      <c r="T130" s="6" t="s">
        <v>4256</v>
      </c>
      <c r="U130" s="6" t="s">
        <v>3747</v>
      </c>
    </row>
    <row r="131" spans="1:21" ht="27.75" customHeight="1" x14ac:dyDescent="0.3">
      <c r="A131" s="6" t="s">
        <v>4257</v>
      </c>
      <c r="B131" s="6">
        <v>2</v>
      </c>
      <c r="C131" s="6" t="s">
        <v>4258</v>
      </c>
      <c r="D131" s="6"/>
      <c r="E131" s="6" t="s">
        <v>3750</v>
      </c>
      <c r="F131" s="6" t="s">
        <v>3723</v>
      </c>
      <c r="G131" s="6" t="s">
        <v>3724</v>
      </c>
      <c r="H131" s="6" t="s">
        <v>3725</v>
      </c>
      <c r="I131" s="6" t="s">
        <v>3741</v>
      </c>
      <c r="J131" s="6" t="b">
        <v>0</v>
      </c>
      <c r="K131" s="6" t="s">
        <v>3751</v>
      </c>
      <c r="L131" s="6" t="s">
        <v>3817</v>
      </c>
      <c r="M131" s="6"/>
      <c r="N131" s="6" t="s">
        <v>2872</v>
      </c>
      <c r="O131" s="6"/>
      <c r="P131" s="6" t="b">
        <v>1</v>
      </c>
      <c r="Q131" s="6"/>
      <c r="R131" s="6" t="b">
        <v>0</v>
      </c>
      <c r="S131" s="6" t="s">
        <v>4259</v>
      </c>
      <c r="T131" s="6" t="s">
        <v>3762</v>
      </c>
      <c r="U131" s="6" t="s">
        <v>3847</v>
      </c>
    </row>
    <row r="132" spans="1:21" ht="27.75" customHeight="1" x14ac:dyDescent="0.3">
      <c r="A132" s="6" t="s">
        <v>4260</v>
      </c>
      <c r="B132" s="6">
        <v>2</v>
      </c>
      <c r="C132" s="6" t="s">
        <v>4261</v>
      </c>
      <c r="D132" s="6" t="s">
        <v>4182</v>
      </c>
      <c r="E132" s="6" t="s">
        <v>3740</v>
      </c>
      <c r="F132" s="6" t="s">
        <v>3723</v>
      </c>
      <c r="G132" s="6" t="s">
        <v>3724</v>
      </c>
      <c r="H132" s="6" t="s">
        <v>3725</v>
      </c>
      <c r="I132" s="6" t="s">
        <v>3741</v>
      </c>
      <c r="J132" s="6" t="b">
        <v>0</v>
      </c>
      <c r="K132" s="6" t="s">
        <v>3742</v>
      </c>
      <c r="L132" s="6" t="s">
        <v>3780</v>
      </c>
      <c r="M132" s="6" t="s">
        <v>2795</v>
      </c>
      <c r="N132" s="6" t="s">
        <v>3950</v>
      </c>
      <c r="O132" s="6" t="s">
        <v>411</v>
      </c>
      <c r="P132" s="6" t="b">
        <v>1</v>
      </c>
      <c r="Q132" s="6"/>
      <c r="R132" s="6" t="b">
        <v>0</v>
      </c>
      <c r="S132" s="6" t="s">
        <v>4262</v>
      </c>
      <c r="T132" s="6" t="s">
        <v>4080</v>
      </c>
      <c r="U132" s="6" t="s">
        <v>3776</v>
      </c>
    </row>
    <row r="133" spans="1:21" ht="27.75" customHeight="1" x14ac:dyDescent="0.3">
      <c r="A133" s="6" t="s">
        <v>4263</v>
      </c>
      <c r="B133" s="6">
        <v>2</v>
      </c>
      <c r="C133" s="6" t="s">
        <v>4264</v>
      </c>
      <c r="D133" s="6"/>
      <c r="E133" s="6" t="s">
        <v>3773</v>
      </c>
      <c r="F133" s="6" t="s">
        <v>3723</v>
      </c>
      <c r="G133" s="6"/>
      <c r="H133" s="6"/>
      <c r="I133" s="6" t="s">
        <v>3741</v>
      </c>
      <c r="J133" s="6" t="b">
        <v>0</v>
      </c>
      <c r="K133" s="6" t="s">
        <v>4265</v>
      </c>
      <c r="L133" s="6" t="s">
        <v>3780</v>
      </c>
      <c r="M133" s="6"/>
      <c r="N133" s="6" t="s">
        <v>2872</v>
      </c>
      <c r="O133" s="6" t="s">
        <v>411</v>
      </c>
      <c r="P133" s="6" t="b">
        <v>1</v>
      </c>
      <c r="Q133" s="6"/>
      <c r="R133" s="6" t="b">
        <v>0</v>
      </c>
      <c r="S133" s="6"/>
      <c r="T133" s="6" t="s">
        <v>3854</v>
      </c>
      <c r="U133" s="6" t="s">
        <v>3776</v>
      </c>
    </row>
    <row r="134" spans="1:21" ht="27.75" customHeight="1" x14ac:dyDescent="0.3">
      <c r="A134" s="6" t="s">
        <v>4266</v>
      </c>
      <c r="B134" s="6">
        <v>2</v>
      </c>
      <c r="C134" s="6" t="s">
        <v>4267</v>
      </c>
      <c r="D134" s="6" t="s">
        <v>4216</v>
      </c>
      <c r="E134" s="6" t="s">
        <v>3773</v>
      </c>
      <c r="F134" s="6" t="s">
        <v>3723</v>
      </c>
      <c r="G134" s="6" t="s">
        <v>3724</v>
      </c>
      <c r="H134" s="6" t="s">
        <v>3725</v>
      </c>
      <c r="I134" s="6" t="s">
        <v>3741</v>
      </c>
      <c r="J134" s="6" t="b">
        <v>0</v>
      </c>
      <c r="K134" s="6" t="s">
        <v>3812</v>
      </c>
      <c r="L134" s="6" t="s">
        <v>3817</v>
      </c>
      <c r="M134" s="6"/>
      <c r="N134" s="6" t="s">
        <v>2872</v>
      </c>
      <c r="O134" s="6"/>
      <c r="P134" s="6" t="b">
        <v>1</v>
      </c>
      <c r="Q134" s="6"/>
      <c r="R134" s="6" t="b">
        <v>0</v>
      </c>
      <c r="S134" s="6" t="s">
        <v>4268</v>
      </c>
      <c r="T134" s="6" t="s">
        <v>4269</v>
      </c>
      <c r="U134" s="6" t="s">
        <v>3747</v>
      </c>
    </row>
    <row r="135" spans="1:21" ht="27.75" customHeight="1" x14ac:dyDescent="0.3">
      <c r="A135" s="6" t="s">
        <v>4270</v>
      </c>
      <c r="B135" s="6">
        <v>2</v>
      </c>
      <c r="C135" s="6" t="s">
        <v>4271</v>
      </c>
      <c r="D135" s="6"/>
      <c r="E135" s="6" t="s">
        <v>3773</v>
      </c>
      <c r="F135" s="6" t="s">
        <v>3723</v>
      </c>
      <c r="G135" s="6" t="s">
        <v>3724</v>
      </c>
      <c r="H135" s="6" t="s">
        <v>3725</v>
      </c>
      <c r="I135" s="6" t="s">
        <v>3741</v>
      </c>
      <c r="J135" s="6" t="b">
        <v>0</v>
      </c>
      <c r="K135" s="6" t="s">
        <v>3789</v>
      </c>
      <c r="L135" s="6" t="s">
        <v>3780</v>
      </c>
      <c r="M135" s="6" t="s">
        <v>4272</v>
      </c>
      <c r="N135" s="6" t="s">
        <v>2862</v>
      </c>
      <c r="O135" s="6" t="s">
        <v>413</v>
      </c>
      <c r="P135" s="6" t="b">
        <v>1</v>
      </c>
      <c r="Q135" s="6"/>
      <c r="R135" s="6" t="b">
        <v>0</v>
      </c>
      <c r="S135" s="6" t="s">
        <v>4273</v>
      </c>
      <c r="T135" s="6" t="s">
        <v>3951</v>
      </c>
      <c r="U135" s="6" t="s">
        <v>3747</v>
      </c>
    </row>
    <row r="136" spans="1:21" ht="27.75" customHeight="1" x14ac:dyDescent="0.3">
      <c r="A136" s="6" t="s">
        <v>4274</v>
      </c>
      <c r="B136" s="6">
        <v>2</v>
      </c>
      <c r="C136" s="6" t="s">
        <v>4275</v>
      </c>
      <c r="D136" s="6"/>
      <c r="E136" s="6" t="s">
        <v>3800</v>
      </c>
      <c r="F136" s="6" t="s">
        <v>3723</v>
      </c>
      <c r="G136" s="6" t="s">
        <v>3724</v>
      </c>
      <c r="H136" s="6"/>
      <c r="I136" s="6" t="s">
        <v>3741</v>
      </c>
      <c r="J136" s="6" t="b">
        <v>0</v>
      </c>
      <c r="K136" s="6" t="s">
        <v>3742</v>
      </c>
      <c r="L136" s="6" t="s">
        <v>3780</v>
      </c>
      <c r="M136" s="6"/>
      <c r="N136" s="6" t="s">
        <v>2872</v>
      </c>
      <c r="O136" s="6" t="s">
        <v>3898</v>
      </c>
      <c r="P136" s="6" t="b">
        <v>0</v>
      </c>
      <c r="Q136" s="6"/>
      <c r="R136" s="6" t="b">
        <v>0</v>
      </c>
      <c r="S136" s="6"/>
      <c r="T136" s="6" t="s">
        <v>4276</v>
      </c>
      <c r="U136" s="6" t="s">
        <v>3747</v>
      </c>
    </row>
    <row r="137" spans="1:21" ht="27.75" customHeight="1" x14ac:dyDescent="0.3">
      <c r="A137" s="6" t="s">
        <v>4277</v>
      </c>
      <c r="B137" s="6">
        <v>2</v>
      </c>
      <c r="C137" s="6" t="s">
        <v>4278</v>
      </c>
      <c r="D137" s="6"/>
      <c r="E137" s="6" t="s">
        <v>3740</v>
      </c>
      <c r="F137" s="6" t="s">
        <v>3723</v>
      </c>
      <c r="G137" s="6" t="s">
        <v>3724</v>
      </c>
      <c r="H137" s="6"/>
      <c r="I137" s="6" t="s">
        <v>4279</v>
      </c>
      <c r="J137" s="6" t="b">
        <v>0</v>
      </c>
      <c r="K137" s="6" t="s">
        <v>3789</v>
      </c>
      <c r="L137" s="6" t="s">
        <v>3743</v>
      </c>
      <c r="M137" s="6"/>
      <c r="N137" s="6" t="s">
        <v>2872</v>
      </c>
      <c r="O137" s="6"/>
      <c r="P137" s="6" t="b">
        <v>0</v>
      </c>
      <c r="Q137" s="6"/>
      <c r="R137" s="6" t="b">
        <v>0</v>
      </c>
      <c r="S137" s="6"/>
      <c r="T137" s="6" t="s">
        <v>237</v>
      </c>
      <c r="U137" s="6" t="s">
        <v>3747</v>
      </c>
    </row>
    <row r="138" spans="1:21" ht="27.75" customHeight="1" x14ac:dyDescent="0.3">
      <c r="A138" s="6" t="s">
        <v>4280</v>
      </c>
      <c r="B138" s="6">
        <v>2</v>
      </c>
      <c r="C138" s="6" t="s">
        <v>4281</v>
      </c>
      <c r="D138" s="6"/>
      <c r="E138" s="6" t="s">
        <v>3811</v>
      </c>
      <c r="F138" s="6" t="s">
        <v>3723</v>
      </c>
      <c r="G138" s="6" t="s">
        <v>3724</v>
      </c>
      <c r="H138" s="6"/>
      <c r="I138" s="6" t="s">
        <v>3741</v>
      </c>
      <c r="J138" s="6" t="b">
        <v>0</v>
      </c>
      <c r="K138" s="6" t="s">
        <v>3768</v>
      </c>
      <c r="L138" s="6" t="s">
        <v>3743</v>
      </c>
      <c r="M138" s="6"/>
      <c r="N138" s="6" t="s">
        <v>2872</v>
      </c>
      <c r="O138" s="6"/>
      <c r="P138" s="6" t="b">
        <v>0</v>
      </c>
      <c r="Q138" s="6"/>
      <c r="R138" s="6" t="b">
        <v>0</v>
      </c>
      <c r="S138" s="6"/>
      <c r="T138" s="6" t="s">
        <v>4282</v>
      </c>
      <c r="U138" s="6" t="s">
        <v>3747</v>
      </c>
    </row>
    <row r="139" spans="1:21" ht="27.75" customHeight="1" x14ac:dyDescent="0.3">
      <c r="A139" s="6" t="s">
        <v>4283</v>
      </c>
      <c r="B139" s="6">
        <v>2</v>
      </c>
      <c r="C139" s="6" t="s">
        <v>4284</v>
      </c>
      <c r="D139" s="6" t="s">
        <v>4285</v>
      </c>
      <c r="E139" s="6" t="s">
        <v>3740</v>
      </c>
      <c r="F139" s="6" t="s">
        <v>3723</v>
      </c>
      <c r="G139" s="6" t="s">
        <v>3724</v>
      </c>
      <c r="H139" s="6"/>
      <c r="I139" s="6" t="s">
        <v>4279</v>
      </c>
      <c r="J139" s="6" t="b">
        <v>0</v>
      </c>
      <c r="K139" s="6" t="s">
        <v>3789</v>
      </c>
      <c r="L139" s="6" t="s">
        <v>3907</v>
      </c>
      <c r="M139" s="6"/>
      <c r="N139" s="6" t="s">
        <v>2872</v>
      </c>
      <c r="O139" s="6"/>
      <c r="P139" s="6" t="b">
        <v>0</v>
      </c>
      <c r="Q139" s="6"/>
      <c r="R139" s="6" t="b">
        <v>0</v>
      </c>
      <c r="S139" s="6"/>
      <c r="T139" s="6" t="s">
        <v>4286</v>
      </c>
      <c r="U139" s="6" t="s">
        <v>3847</v>
      </c>
    </row>
    <row r="140" spans="1:21" ht="27.75" customHeight="1" x14ac:dyDescent="0.3">
      <c r="A140" s="6" t="s">
        <v>4287</v>
      </c>
      <c r="B140" s="6">
        <v>2</v>
      </c>
      <c r="C140" s="6" t="s">
        <v>4288</v>
      </c>
      <c r="D140" s="6" t="s">
        <v>4289</v>
      </c>
      <c r="E140" s="6" t="s">
        <v>3757</v>
      </c>
      <c r="F140" s="6" t="s">
        <v>3723</v>
      </c>
      <c r="G140" s="6" t="s">
        <v>3724</v>
      </c>
      <c r="H140" s="6" t="s">
        <v>3725</v>
      </c>
      <c r="I140" s="6" t="s">
        <v>3829</v>
      </c>
      <c r="J140" s="6" t="b">
        <v>0</v>
      </c>
      <c r="K140" s="6" t="s">
        <v>3751</v>
      </c>
      <c r="L140" s="6" t="s">
        <v>3859</v>
      </c>
      <c r="M140" s="6" t="s">
        <v>3943</v>
      </c>
      <c r="N140" s="6" t="s">
        <v>3782</v>
      </c>
      <c r="O140" s="6"/>
      <c r="P140" s="6" t="b">
        <v>1</v>
      </c>
      <c r="Q140" s="6"/>
      <c r="R140" s="6" t="b">
        <v>0</v>
      </c>
      <c r="S140" s="6" t="s">
        <v>4290</v>
      </c>
      <c r="T140" s="6" t="s">
        <v>203</v>
      </c>
      <c r="U140" s="6" t="s">
        <v>3747</v>
      </c>
    </row>
    <row r="141" spans="1:21" ht="27.75" customHeight="1" x14ac:dyDescent="0.3">
      <c r="A141" s="6" t="s">
        <v>4291</v>
      </c>
      <c r="B141" s="6">
        <v>2</v>
      </c>
      <c r="C141" s="6" t="s">
        <v>4292</v>
      </c>
      <c r="D141" s="6" t="s">
        <v>4293</v>
      </c>
      <c r="E141" s="6" t="s">
        <v>3740</v>
      </c>
      <c r="F141" s="6" t="s">
        <v>3723</v>
      </c>
      <c r="G141" s="6" t="s">
        <v>3724</v>
      </c>
      <c r="H141" s="6" t="s">
        <v>3725</v>
      </c>
      <c r="I141" s="6" t="s">
        <v>3741</v>
      </c>
      <c r="J141" s="6" t="b">
        <v>0</v>
      </c>
      <c r="K141" s="6" t="s">
        <v>3742</v>
      </c>
      <c r="L141" s="6" t="s">
        <v>3780</v>
      </c>
      <c r="M141" s="6" t="s">
        <v>4294</v>
      </c>
      <c r="N141" s="6" t="s">
        <v>3782</v>
      </c>
      <c r="O141" s="6" t="s">
        <v>412</v>
      </c>
      <c r="P141" s="6" t="b">
        <v>1</v>
      </c>
      <c r="Q141" s="6"/>
      <c r="R141" s="6" t="b">
        <v>0</v>
      </c>
      <c r="S141" s="6" t="s">
        <v>4295</v>
      </c>
      <c r="T141" s="6" t="s">
        <v>4296</v>
      </c>
      <c r="U141" s="6" t="s">
        <v>3747</v>
      </c>
    </row>
    <row r="142" spans="1:21" ht="27.75" customHeight="1" x14ac:dyDescent="0.3">
      <c r="A142" s="6" t="s">
        <v>4297</v>
      </c>
      <c r="B142" s="6">
        <v>2</v>
      </c>
      <c r="C142" s="6" t="s">
        <v>4298</v>
      </c>
      <c r="D142" s="6"/>
      <c r="E142" s="6" t="s">
        <v>3767</v>
      </c>
      <c r="F142" s="6" t="s">
        <v>3723</v>
      </c>
      <c r="G142" s="6" t="s">
        <v>3724</v>
      </c>
      <c r="H142" s="6" t="s">
        <v>3725</v>
      </c>
      <c r="I142" s="6" t="s">
        <v>3741</v>
      </c>
      <c r="J142" s="6" t="b">
        <v>1</v>
      </c>
      <c r="K142" s="6" t="s">
        <v>3812</v>
      </c>
      <c r="L142" s="6" t="s">
        <v>4087</v>
      </c>
      <c r="M142" s="6"/>
      <c r="N142" s="6" t="s">
        <v>2872</v>
      </c>
      <c r="O142" s="6"/>
      <c r="P142" s="6" t="b">
        <v>0</v>
      </c>
      <c r="Q142" s="6"/>
      <c r="R142" s="6" t="b">
        <v>0</v>
      </c>
      <c r="S142" s="6" t="s">
        <v>4299</v>
      </c>
      <c r="T142" s="6" t="s">
        <v>4300</v>
      </c>
      <c r="U142" s="6" t="s">
        <v>3747</v>
      </c>
    </row>
    <row r="143" spans="1:21" ht="27.75" customHeight="1" x14ac:dyDescent="0.3">
      <c r="A143" s="6" t="s">
        <v>4301</v>
      </c>
      <c r="B143" s="6">
        <v>2</v>
      </c>
      <c r="C143" s="6" t="s">
        <v>4302</v>
      </c>
      <c r="D143" s="6"/>
      <c r="E143" s="6" t="s">
        <v>3757</v>
      </c>
      <c r="F143" s="6" t="s">
        <v>3723</v>
      </c>
      <c r="G143" s="6" t="s">
        <v>3724</v>
      </c>
      <c r="H143" s="6" t="s">
        <v>3725</v>
      </c>
      <c r="I143" s="6" t="s">
        <v>3741</v>
      </c>
      <c r="J143" s="6" t="b">
        <v>0</v>
      </c>
      <c r="K143" s="6" t="s">
        <v>4303</v>
      </c>
      <c r="L143" s="6" t="s">
        <v>3780</v>
      </c>
      <c r="M143" s="6"/>
      <c r="N143" s="6" t="s">
        <v>2872</v>
      </c>
      <c r="O143" s="6" t="s">
        <v>411</v>
      </c>
      <c r="P143" s="6" t="b">
        <v>1</v>
      </c>
      <c r="Q143" s="6"/>
      <c r="R143" s="6" t="b">
        <v>0</v>
      </c>
      <c r="S143" s="6" t="s">
        <v>4304</v>
      </c>
      <c r="T143" s="6" t="s">
        <v>4305</v>
      </c>
      <c r="U143" s="6" t="s">
        <v>3747</v>
      </c>
    </row>
    <row r="144" spans="1:21" ht="27.75" customHeight="1" x14ac:dyDescent="0.3">
      <c r="A144" s="6" t="s">
        <v>4306</v>
      </c>
      <c r="B144" s="6">
        <v>2</v>
      </c>
      <c r="C144" s="6" t="s">
        <v>4307</v>
      </c>
      <c r="D144" s="6" t="s">
        <v>4308</v>
      </c>
      <c r="E144" s="6" t="s">
        <v>3773</v>
      </c>
      <c r="F144" s="6" t="s">
        <v>3723</v>
      </c>
      <c r="G144" s="6" t="s">
        <v>3724</v>
      </c>
      <c r="H144" s="6" t="s">
        <v>3725</v>
      </c>
      <c r="I144" s="6" t="s">
        <v>3741</v>
      </c>
      <c r="J144" s="6" t="b">
        <v>0</v>
      </c>
      <c r="K144" s="6" t="s">
        <v>3742</v>
      </c>
      <c r="L144" s="6" t="s">
        <v>3780</v>
      </c>
      <c r="M144" s="6" t="s">
        <v>4309</v>
      </c>
      <c r="N144" s="6" t="s">
        <v>3782</v>
      </c>
      <c r="O144" s="6" t="s">
        <v>413</v>
      </c>
      <c r="P144" s="6" t="b">
        <v>1</v>
      </c>
      <c r="Q144" s="6"/>
      <c r="R144" s="6" t="b">
        <v>0</v>
      </c>
      <c r="S144" s="6" t="s">
        <v>4310</v>
      </c>
      <c r="T144" s="6" t="s">
        <v>4311</v>
      </c>
      <c r="U144" s="6" t="s">
        <v>3747</v>
      </c>
    </row>
    <row r="145" spans="1:21" ht="27.75" customHeight="1" x14ac:dyDescent="0.3">
      <c r="A145" s="6" t="s">
        <v>4312</v>
      </c>
      <c r="B145" s="6">
        <v>2</v>
      </c>
      <c r="C145" s="6" t="s">
        <v>4313</v>
      </c>
      <c r="D145" s="6" t="s">
        <v>4314</v>
      </c>
      <c r="E145" s="6" t="s">
        <v>3800</v>
      </c>
      <c r="F145" s="6" t="s">
        <v>3723</v>
      </c>
      <c r="G145" s="6" t="s">
        <v>3724</v>
      </c>
      <c r="H145" s="6" t="s">
        <v>3725</v>
      </c>
      <c r="I145" s="6" t="s">
        <v>3741</v>
      </c>
      <c r="J145" s="6" t="b">
        <v>0</v>
      </c>
      <c r="K145" s="6" t="s">
        <v>3742</v>
      </c>
      <c r="L145" s="6" t="s">
        <v>3780</v>
      </c>
      <c r="M145" s="6"/>
      <c r="N145" s="6" t="s">
        <v>2872</v>
      </c>
      <c r="O145" s="6" t="s">
        <v>3898</v>
      </c>
      <c r="P145" s="6" t="b">
        <v>1</v>
      </c>
      <c r="Q145" s="6"/>
      <c r="R145" s="6" t="b">
        <v>0</v>
      </c>
      <c r="S145" s="6" t="s">
        <v>4315</v>
      </c>
      <c r="T145" s="6" t="s">
        <v>4316</v>
      </c>
      <c r="U145" s="6" t="s">
        <v>3747</v>
      </c>
    </row>
    <row r="146" spans="1:21" ht="27.75" customHeight="1" x14ac:dyDescent="0.3">
      <c r="A146" s="6" t="s">
        <v>4317</v>
      </c>
      <c r="B146" s="6">
        <v>2</v>
      </c>
      <c r="C146" s="6" t="s">
        <v>4318</v>
      </c>
      <c r="D146" s="6" t="s">
        <v>4216</v>
      </c>
      <c r="E146" s="6" t="s">
        <v>3841</v>
      </c>
      <c r="F146" s="6" t="s">
        <v>3723</v>
      </c>
      <c r="G146" s="6" t="s">
        <v>3724</v>
      </c>
      <c r="H146" s="6" t="s">
        <v>3725</v>
      </c>
      <c r="I146" s="6" t="s">
        <v>3741</v>
      </c>
      <c r="J146" s="6" t="b">
        <v>0</v>
      </c>
      <c r="K146" s="6" t="s">
        <v>3812</v>
      </c>
      <c r="L146" s="6" t="s">
        <v>3817</v>
      </c>
      <c r="M146" s="6"/>
      <c r="N146" s="6" t="s">
        <v>2872</v>
      </c>
      <c r="O146" s="6"/>
      <c r="P146" s="6" t="b">
        <v>1</v>
      </c>
      <c r="Q146" s="6"/>
      <c r="R146" s="6" t="b">
        <v>0</v>
      </c>
      <c r="S146" s="6" t="s">
        <v>4319</v>
      </c>
      <c r="T146" s="6" t="s">
        <v>4320</v>
      </c>
      <c r="U146" s="6" t="s">
        <v>3747</v>
      </c>
    </row>
    <row r="147" spans="1:21" ht="27.75" customHeight="1" x14ac:dyDescent="0.3">
      <c r="A147" s="6" t="s">
        <v>4321</v>
      </c>
      <c r="B147" s="6">
        <v>2</v>
      </c>
      <c r="C147" s="6" t="s">
        <v>4322</v>
      </c>
      <c r="D147" s="6"/>
      <c r="E147" s="6" t="s">
        <v>3773</v>
      </c>
      <c r="F147" s="6" t="s">
        <v>3723</v>
      </c>
      <c r="G147" s="6"/>
      <c r="H147" s="6"/>
      <c r="I147" s="6" t="s">
        <v>3741</v>
      </c>
      <c r="J147" s="6" t="b">
        <v>0</v>
      </c>
      <c r="K147" s="6" t="s">
        <v>3742</v>
      </c>
      <c r="L147" s="6" t="s">
        <v>3743</v>
      </c>
      <c r="M147" s="6"/>
      <c r="N147" s="6" t="s">
        <v>2872</v>
      </c>
      <c r="O147" s="6"/>
      <c r="P147" s="6" t="b">
        <v>0</v>
      </c>
      <c r="Q147" s="6"/>
      <c r="R147" s="6" t="b">
        <v>0</v>
      </c>
      <c r="S147" s="6"/>
      <c r="T147" s="6" t="s">
        <v>4032</v>
      </c>
      <c r="U147" s="6" t="s">
        <v>3747</v>
      </c>
    </row>
    <row r="148" spans="1:21" ht="27.75" customHeight="1" x14ac:dyDescent="0.3">
      <c r="A148" s="6" t="s">
        <v>4323</v>
      </c>
      <c r="B148" s="6">
        <v>2</v>
      </c>
      <c r="C148" s="6" t="s">
        <v>4324</v>
      </c>
      <c r="D148" s="6"/>
      <c r="E148" s="6" t="s">
        <v>3750</v>
      </c>
      <c r="F148" s="6" t="s">
        <v>3723</v>
      </c>
      <c r="G148" s="6" t="s">
        <v>3724</v>
      </c>
      <c r="H148" s="6"/>
      <c r="I148" s="6" t="s">
        <v>3741</v>
      </c>
      <c r="J148" s="6" t="b">
        <v>0</v>
      </c>
      <c r="K148" s="6" t="s">
        <v>3812</v>
      </c>
      <c r="L148" s="6" t="s">
        <v>3743</v>
      </c>
      <c r="M148" s="6"/>
      <c r="N148" s="6" t="s">
        <v>2872</v>
      </c>
      <c r="O148" s="6"/>
      <c r="P148" s="6" t="b">
        <v>0</v>
      </c>
      <c r="Q148" s="6"/>
      <c r="R148" s="6" t="b">
        <v>0</v>
      </c>
      <c r="S148" s="6"/>
      <c r="T148" s="6" t="s">
        <v>4325</v>
      </c>
      <c r="U148" s="6" t="s">
        <v>3747</v>
      </c>
    </row>
    <row r="149" spans="1:21" ht="27.75" customHeight="1" x14ac:dyDescent="0.3">
      <c r="A149" s="6" t="s">
        <v>4326</v>
      </c>
      <c r="B149" s="6">
        <v>2</v>
      </c>
      <c r="C149" s="6" t="s">
        <v>4327</v>
      </c>
      <c r="D149" s="6"/>
      <c r="E149" s="6" t="s">
        <v>3773</v>
      </c>
      <c r="F149" s="6" t="s">
        <v>3723</v>
      </c>
      <c r="G149" s="6" t="s">
        <v>3724</v>
      </c>
      <c r="H149" s="6" t="s">
        <v>3725</v>
      </c>
      <c r="I149" s="6" t="s">
        <v>3741</v>
      </c>
      <c r="J149" s="6" t="b">
        <v>0</v>
      </c>
      <c r="K149" s="6" t="s">
        <v>3742</v>
      </c>
      <c r="L149" s="6" t="s">
        <v>3859</v>
      </c>
      <c r="M149" s="6"/>
      <c r="N149" s="6" t="s">
        <v>2872</v>
      </c>
      <c r="O149" s="6" t="s">
        <v>413</v>
      </c>
      <c r="P149" s="6" t="b">
        <v>1</v>
      </c>
      <c r="Q149" s="6"/>
      <c r="R149" s="6" t="b">
        <v>0</v>
      </c>
      <c r="S149" s="6" t="s">
        <v>4328</v>
      </c>
      <c r="T149" s="6" t="s">
        <v>3951</v>
      </c>
      <c r="U149" s="6" t="s">
        <v>3747</v>
      </c>
    </row>
    <row r="150" spans="1:21" ht="27.75" customHeight="1" x14ac:dyDescent="0.3">
      <c r="A150" s="6" t="s">
        <v>4329</v>
      </c>
      <c r="B150" s="6">
        <v>2</v>
      </c>
      <c r="C150" s="6" t="s">
        <v>4330</v>
      </c>
      <c r="D150" s="6"/>
      <c r="E150" s="6" t="s">
        <v>3811</v>
      </c>
      <c r="F150" s="6" t="s">
        <v>3723</v>
      </c>
      <c r="G150" s="6" t="s">
        <v>3724</v>
      </c>
      <c r="H150" s="6" t="s">
        <v>3725</v>
      </c>
      <c r="I150" s="6" t="s">
        <v>3741</v>
      </c>
      <c r="J150" s="6" t="b">
        <v>1</v>
      </c>
      <c r="K150" s="6" t="s">
        <v>3751</v>
      </c>
      <c r="L150" s="6" t="s">
        <v>3743</v>
      </c>
      <c r="M150" s="6"/>
      <c r="N150" s="6" t="s">
        <v>2872</v>
      </c>
      <c r="O150" s="6"/>
      <c r="P150" s="6" t="b">
        <v>0</v>
      </c>
      <c r="Q150" s="6"/>
      <c r="R150" s="6" t="b">
        <v>0</v>
      </c>
      <c r="S150" s="6" t="s">
        <v>4331</v>
      </c>
      <c r="T150" s="6" t="s">
        <v>4194</v>
      </c>
      <c r="U150" s="6" t="s">
        <v>3747</v>
      </c>
    </row>
    <row r="151" spans="1:21" ht="27.75" customHeight="1" x14ac:dyDescent="0.3">
      <c r="A151" s="6" t="s">
        <v>4332</v>
      </c>
      <c r="B151" s="6">
        <v>2</v>
      </c>
      <c r="C151" s="6" t="s">
        <v>4333</v>
      </c>
      <c r="D151" s="6"/>
      <c r="E151" s="6" t="s">
        <v>3811</v>
      </c>
      <c r="F151" s="6" t="s">
        <v>3723</v>
      </c>
      <c r="G151" s="6" t="s">
        <v>3724</v>
      </c>
      <c r="H151" s="6" t="s">
        <v>3725</v>
      </c>
      <c r="I151" s="6" t="s">
        <v>3741</v>
      </c>
      <c r="J151" s="6" t="b">
        <v>0</v>
      </c>
      <c r="K151" s="6" t="s">
        <v>3751</v>
      </c>
      <c r="L151" s="6" t="s">
        <v>3859</v>
      </c>
      <c r="M151" s="6"/>
      <c r="N151" s="6" t="s">
        <v>2872</v>
      </c>
      <c r="O151" s="6"/>
      <c r="P151" s="6" t="b">
        <v>1</v>
      </c>
      <c r="Q151" s="6"/>
      <c r="R151" s="6" t="b">
        <v>0</v>
      </c>
      <c r="S151" s="6" t="s">
        <v>4334</v>
      </c>
      <c r="T151" s="6" t="s">
        <v>4335</v>
      </c>
      <c r="U151" s="6" t="s">
        <v>3747</v>
      </c>
    </row>
    <row r="152" spans="1:21" ht="27.75" customHeight="1" x14ac:dyDescent="0.3">
      <c r="A152" s="6" t="s">
        <v>4336</v>
      </c>
      <c r="B152" s="6">
        <v>2</v>
      </c>
      <c r="C152" s="6" t="s">
        <v>4337</v>
      </c>
      <c r="D152" s="6"/>
      <c r="E152" s="6" t="s">
        <v>3841</v>
      </c>
      <c r="F152" s="6" t="s">
        <v>3723</v>
      </c>
      <c r="G152" s="6" t="s">
        <v>3724</v>
      </c>
      <c r="H152" s="6" t="s">
        <v>3725</v>
      </c>
      <c r="I152" s="6" t="s">
        <v>3833</v>
      </c>
      <c r="J152" s="6" t="b">
        <v>1</v>
      </c>
      <c r="K152" s="6" t="s">
        <v>3789</v>
      </c>
      <c r="L152" s="6" t="s">
        <v>4201</v>
      </c>
      <c r="M152" s="6"/>
      <c r="N152" s="6" t="s">
        <v>2872</v>
      </c>
      <c r="O152" s="6"/>
      <c r="P152" s="6" t="b">
        <v>0</v>
      </c>
      <c r="Q152" s="6">
        <v>10</v>
      </c>
      <c r="R152" s="6" t="b">
        <v>1</v>
      </c>
      <c r="S152" s="6" t="s">
        <v>4338</v>
      </c>
      <c r="T152" s="6" t="s">
        <v>4339</v>
      </c>
      <c r="U152" s="6" t="s">
        <v>3747</v>
      </c>
    </row>
    <row r="153" spans="1:21" ht="27.75" customHeight="1" x14ac:dyDescent="0.3">
      <c r="A153" s="6" t="s">
        <v>4340</v>
      </c>
      <c r="B153" s="6">
        <v>2</v>
      </c>
      <c r="C153" s="6" t="s">
        <v>4341</v>
      </c>
      <c r="D153" s="6" t="s">
        <v>4342</v>
      </c>
      <c r="E153" s="6" t="s">
        <v>3773</v>
      </c>
      <c r="F153" s="6" t="s">
        <v>3723</v>
      </c>
      <c r="G153" s="6" t="s">
        <v>3724</v>
      </c>
      <c r="H153" s="6"/>
      <c r="I153" s="6" t="s">
        <v>3829</v>
      </c>
      <c r="J153" s="6" t="b">
        <v>0</v>
      </c>
      <c r="K153" s="6" t="s">
        <v>3812</v>
      </c>
      <c r="L153" s="6" t="s">
        <v>3817</v>
      </c>
      <c r="M153" s="6" t="s">
        <v>4343</v>
      </c>
      <c r="N153" s="6" t="s">
        <v>2862</v>
      </c>
      <c r="O153" s="6"/>
      <c r="P153" s="6" t="b">
        <v>1</v>
      </c>
      <c r="Q153" s="6"/>
      <c r="R153" s="6" t="b">
        <v>0</v>
      </c>
      <c r="S153" s="6"/>
      <c r="T153" s="6" t="s">
        <v>4344</v>
      </c>
      <c r="U153" s="6" t="s">
        <v>3747</v>
      </c>
    </row>
    <row r="154" spans="1:21" ht="27.75" customHeight="1" x14ac:dyDescent="0.3">
      <c r="A154" s="6" t="s">
        <v>4345</v>
      </c>
      <c r="B154" s="6">
        <v>2</v>
      </c>
      <c r="C154" s="6" t="s">
        <v>4346</v>
      </c>
      <c r="D154" s="6"/>
      <c r="E154" s="6" t="s">
        <v>3773</v>
      </c>
      <c r="F154" s="6" t="s">
        <v>3723</v>
      </c>
      <c r="G154" s="6" t="s">
        <v>3724</v>
      </c>
      <c r="H154" s="6" t="s">
        <v>3725</v>
      </c>
      <c r="I154" s="6" t="s">
        <v>3741</v>
      </c>
      <c r="J154" s="6" t="b">
        <v>0</v>
      </c>
      <c r="K154" s="6" t="s">
        <v>3789</v>
      </c>
      <c r="L154" s="6" t="s">
        <v>3780</v>
      </c>
      <c r="M154" s="6" t="s">
        <v>2803</v>
      </c>
      <c r="N154" s="6" t="s">
        <v>3950</v>
      </c>
      <c r="O154" s="6" t="s">
        <v>411</v>
      </c>
      <c r="P154" s="6" t="b">
        <v>1</v>
      </c>
      <c r="Q154" s="6"/>
      <c r="R154" s="6" t="b">
        <v>0</v>
      </c>
      <c r="S154" s="6" t="s">
        <v>4347</v>
      </c>
      <c r="T154" s="6" t="s">
        <v>3951</v>
      </c>
      <c r="U154" s="6" t="s">
        <v>3776</v>
      </c>
    </row>
    <row r="155" spans="1:21" ht="27.75" customHeight="1" x14ac:dyDescent="0.3">
      <c r="A155" s="6" t="s">
        <v>4348</v>
      </c>
      <c r="B155" s="6">
        <v>2</v>
      </c>
      <c r="C155" s="6" t="s">
        <v>4349</v>
      </c>
      <c r="D155" s="6" t="s">
        <v>4350</v>
      </c>
      <c r="E155" s="6" t="s">
        <v>3757</v>
      </c>
      <c r="F155" s="6" t="s">
        <v>3723</v>
      </c>
      <c r="G155" s="6" t="s">
        <v>3724</v>
      </c>
      <c r="H155" s="6" t="s">
        <v>3725</v>
      </c>
      <c r="I155" s="6" t="s">
        <v>3741</v>
      </c>
      <c r="J155" s="6" t="b">
        <v>0</v>
      </c>
      <c r="K155" s="6" t="s">
        <v>3959</v>
      </c>
      <c r="L155" s="6" t="s">
        <v>3743</v>
      </c>
      <c r="M155" s="6" t="s">
        <v>4351</v>
      </c>
      <c r="N155" s="6" t="s">
        <v>3745</v>
      </c>
      <c r="O155" s="6"/>
      <c r="P155" s="6" t="b">
        <v>0</v>
      </c>
      <c r="Q155" s="6"/>
      <c r="R155" s="6" t="b">
        <v>0</v>
      </c>
      <c r="S155" s="6" t="s">
        <v>4352</v>
      </c>
      <c r="T155" s="6" t="s">
        <v>4353</v>
      </c>
      <c r="U155" s="6" t="s">
        <v>3747</v>
      </c>
    </row>
    <row r="156" spans="1:21" ht="27.75" customHeight="1" x14ac:dyDescent="0.3">
      <c r="A156" s="6" t="s">
        <v>4354</v>
      </c>
      <c r="B156" s="6">
        <v>2</v>
      </c>
      <c r="C156" s="6" t="s">
        <v>4355</v>
      </c>
      <c r="D156" s="6"/>
      <c r="E156" s="6" t="s">
        <v>3841</v>
      </c>
      <c r="F156" s="6" t="s">
        <v>3723</v>
      </c>
      <c r="G156" s="6" t="s">
        <v>3724</v>
      </c>
      <c r="H156" s="6"/>
      <c r="I156" s="6" t="s">
        <v>3741</v>
      </c>
      <c r="J156" s="6" t="b">
        <v>0</v>
      </c>
      <c r="K156" s="6" t="s">
        <v>3751</v>
      </c>
      <c r="L156" s="6" t="s">
        <v>3780</v>
      </c>
      <c r="M156" s="6"/>
      <c r="N156" s="6" t="s">
        <v>2872</v>
      </c>
      <c r="O156" s="6"/>
      <c r="P156" s="6" t="b">
        <v>0</v>
      </c>
      <c r="Q156" s="6"/>
      <c r="R156" s="6" t="b">
        <v>0</v>
      </c>
      <c r="S156" s="6"/>
      <c r="T156" s="6" t="s">
        <v>4356</v>
      </c>
      <c r="U156" s="6" t="s">
        <v>3747</v>
      </c>
    </row>
    <row r="157" spans="1:21" ht="27.75" customHeight="1" x14ac:dyDescent="0.3">
      <c r="A157" s="6" t="s">
        <v>4357</v>
      </c>
      <c r="B157" s="6">
        <v>2</v>
      </c>
      <c r="C157" s="6" t="s">
        <v>4358</v>
      </c>
      <c r="D157" s="6"/>
      <c r="E157" s="6" t="s">
        <v>3740</v>
      </c>
      <c r="F157" s="6" t="s">
        <v>3723</v>
      </c>
      <c r="G157" s="6"/>
      <c r="H157" s="6"/>
      <c r="I157" s="6" t="s">
        <v>3829</v>
      </c>
      <c r="J157" s="6" t="b">
        <v>0</v>
      </c>
      <c r="K157" s="6" t="s">
        <v>3751</v>
      </c>
      <c r="L157" s="6" t="s">
        <v>3743</v>
      </c>
      <c r="M157" s="6"/>
      <c r="N157" s="6" t="s">
        <v>2872</v>
      </c>
      <c r="O157" s="6"/>
      <c r="P157" s="6" t="b">
        <v>0</v>
      </c>
      <c r="Q157" s="6"/>
      <c r="R157" s="6" t="b">
        <v>0</v>
      </c>
      <c r="S157" s="6"/>
      <c r="T157" s="6" t="s">
        <v>4359</v>
      </c>
      <c r="U157" s="6" t="s">
        <v>3747</v>
      </c>
    </row>
    <row r="158" spans="1:21" ht="27.75" customHeight="1" x14ac:dyDescent="0.3">
      <c r="A158" s="6" t="s">
        <v>4360</v>
      </c>
      <c r="B158" s="6">
        <v>2</v>
      </c>
      <c r="C158" s="6" t="s">
        <v>4361</v>
      </c>
      <c r="D158" s="6" t="s">
        <v>4362</v>
      </c>
      <c r="E158" s="6" t="s">
        <v>3757</v>
      </c>
      <c r="F158" s="6" t="s">
        <v>3723</v>
      </c>
      <c r="G158" s="6" t="s">
        <v>3724</v>
      </c>
      <c r="H158" s="6" t="s">
        <v>3725</v>
      </c>
      <c r="I158" s="6" t="s">
        <v>3741</v>
      </c>
      <c r="J158" s="6" t="b">
        <v>0</v>
      </c>
      <c r="K158" s="6" t="s">
        <v>3768</v>
      </c>
      <c r="L158" s="6" t="s">
        <v>3780</v>
      </c>
      <c r="M158" s="6" t="s">
        <v>4363</v>
      </c>
      <c r="N158" s="6" t="s">
        <v>3868</v>
      </c>
      <c r="O158" s="6" t="s">
        <v>413</v>
      </c>
      <c r="P158" s="6" t="b">
        <v>1</v>
      </c>
      <c r="Q158" s="6"/>
      <c r="R158" s="6" t="b">
        <v>0</v>
      </c>
      <c r="S158" s="6" t="s">
        <v>4364</v>
      </c>
      <c r="T158" s="6" t="s">
        <v>4365</v>
      </c>
      <c r="U158" s="6" t="s">
        <v>3747</v>
      </c>
    </row>
    <row r="159" spans="1:21" ht="27.75" customHeight="1" x14ac:dyDescent="0.3">
      <c r="A159" s="6" t="s">
        <v>4366</v>
      </c>
      <c r="B159" s="6">
        <v>2</v>
      </c>
      <c r="C159" s="6" t="s">
        <v>4367</v>
      </c>
      <c r="D159" s="6"/>
      <c r="E159" s="6" t="s">
        <v>3841</v>
      </c>
      <c r="F159" s="6" t="s">
        <v>3723</v>
      </c>
      <c r="G159" s="6" t="s">
        <v>3724</v>
      </c>
      <c r="H159" s="6" t="s">
        <v>3725</v>
      </c>
      <c r="I159" s="6" t="s">
        <v>3741</v>
      </c>
      <c r="J159" s="6" t="b">
        <v>0</v>
      </c>
      <c r="K159" s="6" t="s">
        <v>3812</v>
      </c>
      <c r="L159" s="6" t="s">
        <v>3913</v>
      </c>
      <c r="M159" s="6"/>
      <c r="N159" s="6" t="s">
        <v>2872</v>
      </c>
      <c r="O159" s="6"/>
      <c r="P159" s="6" t="b">
        <v>0</v>
      </c>
      <c r="Q159" s="6"/>
      <c r="R159" s="6" t="b">
        <v>0</v>
      </c>
      <c r="S159" s="6" t="s">
        <v>4368</v>
      </c>
      <c r="T159" s="6" t="s">
        <v>4369</v>
      </c>
      <c r="U159" s="6" t="s">
        <v>3747</v>
      </c>
    </row>
    <row r="160" spans="1:21" ht="27.75" customHeight="1" x14ac:dyDescent="0.3">
      <c r="A160" s="6" t="s">
        <v>4370</v>
      </c>
      <c r="B160" s="6">
        <v>2</v>
      </c>
      <c r="C160" s="6" t="s">
        <v>4371</v>
      </c>
      <c r="D160" s="6"/>
      <c r="E160" s="6" t="s">
        <v>3750</v>
      </c>
      <c r="F160" s="6" t="s">
        <v>3723</v>
      </c>
      <c r="G160" s="6" t="s">
        <v>3724</v>
      </c>
      <c r="H160" s="6" t="s">
        <v>3725</v>
      </c>
      <c r="I160" s="6" t="s">
        <v>3741</v>
      </c>
      <c r="J160" s="6" t="b">
        <v>0</v>
      </c>
      <c r="K160" s="6" t="s">
        <v>3751</v>
      </c>
      <c r="L160" s="6" t="s">
        <v>3817</v>
      </c>
      <c r="M160" s="6"/>
      <c r="N160" s="6" t="s">
        <v>2872</v>
      </c>
      <c r="O160" s="6"/>
      <c r="P160" s="6" t="b">
        <v>1</v>
      </c>
      <c r="Q160" s="6"/>
      <c r="R160" s="6" t="b">
        <v>0</v>
      </c>
      <c r="S160" s="6" t="s">
        <v>4372</v>
      </c>
      <c r="T160" s="6" t="s">
        <v>4373</v>
      </c>
      <c r="U160" s="6" t="s">
        <v>3747</v>
      </c>
    </row>
    <row r="161" spans="1:21" ht="27.75" customHeight="1" x14ac:dyDescent="0.3">
      <c r="A161" s="6" t="s">
        <v>4374</v>
      </c>
      <c r="B161" s="6">
        <v>2</v>
      </c>
      <c r="C161" s="6" t="s">
        <v>4375</v>
      </c>
      <c r="D161" s="6"/>
      <c r="E161" s="6" t="s">
        <v>3841</v>
      </c>
      <c r="F161" s="6" t="s">
        <v>3723</v>
      </c>
      <c r="G161" s="6" t="s">
        <v>3724</v>
      </c>
      <c r="H161" s="6" t="s">
        <v>3725</v>
      </c>
      <c r="I161" s="6" t="s">
        <v>3741</v>
      </c>
      <c r="J161" s="6" t="b">
        <v>0</v>
      </c>
      <c r="K161" s="6" t="s">
        <v>3742</v>
      </c>
      <c r="L161" s="6" t="s">
        <v>3780</v>
      </c>
      <c r="M161" s="6" t="s">
        <v>4179</v>
      </c>
      <c r="N161" s="6" t="s">
        <v>3897</v>
      </c>
      <c r="O161" s="6" t="s">
        <v>4376</v>
      </c>
      <c r="P161" s="6" t="b">
        <v>1</v>
      </c>
      <c r="Q161" s="6"/>
      <c r="R161" s="6" t="b">
        <v>0</v>
      </c>
      <c r="S161" s="6" t="s">
        <v>4142</v>
      </c>
      <c r="T161" s="6" t="s">
        <v>4377</v>
      </c>
      <c r="U161" s="6" t="s">
        <v>3747</v>
      </c>
    </row>
    <row r="162" spans="1:21" ht="27.75" customHeight="1" x14ac:dyDescent="0.3">
      <c r="A162" s="6" t="s">
        <v>4378</v>
      </c>
      <c r="B162" s="6">
        <v>2</v>
      </c>
      <c r="C162" s="6" t="s">
        <v>4379</v>
      </c>
      <c r="D162" s="6" t="s">
        <v>4380</v>
      </c>
      <c r="E162" s="6" t="s">
        <v>3757</v>
      </c>
      <c r="F162" s="6" t="s">
        <v>3723</v>
      </c>
      <c r="G162" s="6"/>
      <c r="H162" s="6"/>
      <c r="I162" s="6" t="s">
        <v>4279</v>
      </c>
      <c r="J162" s="6" t="b">
        <v>0</v>
      </c>
      <c r="K162" s="6" t="s">
        <v>3789</v>
      </c>
      <c r="L162" s="6" t="s">
        <v>3743</v>
      </c>
      <c r="M162" s="6"/>
      <c r="N162" s="6" t="s">
        <v>2872</v>
      </c>
      <c r="O162" s="6"/>
      <c r="P162" s="6" t="b">
        <v>0</v>
      </c>
      <c r="Q162" s="6"/>
      <c r="R162" s="6" t="b">
        <v>0</v>
      </c>
      <c r="S162" s="6"/>
      <c r="T162" s="6" t="s">
        <v>193</v>
      </c>
      <c r="U162" s="6" t="s">
        <v>3747</v>
      </c>
    </row>
    <row r="163" spans="1:21" ht="27.75" customHeight="1" x14ac:dyDescent="0.3">
      <c r="A163" s="6" t="s">
        <v>4381</v>
      </c>
      <c r="B163" s="6">
        <v>2</v>
      </c>
      <c r="C163" s="6" t="s">
        <v>4382</v>
      </c>
      <c r="D163" s="6"/>
      <c r="E163" s="6" t="s">
        <v>3750</v>
      </c>
      <c r="F163" s="6" t="s">
        <v>3723</v>
      </c>
      <c r="G163" s="6" t="s">
        <v>3724</v>
      </c>
      <c r="H163" s="6"/>
      <c r="I163" s="6" t="s">
        <v>3741</v>
      </c>
      <c r="J163" s="6" t="b">
        <v>0</v>
      </c>
      <c r="K163" s="6" t="s">
        <v>3812</v>
      </c>
      <c r="L163" s="6" t="s">
        <v>3817</v>
      </c>
      <c r="M163" s="6"/>
      <c r="N163" s="6" t="s">
        <v>2872</v>
      </c>
      <c r="O163" s="6"/>
      <c r="P163" s="6" t="b">
        <v>0</v>
      </c>
      <c r="Q163" s="6"/>
      <c r="R163" s="6" t="b">
        <v>0</v>
      </c>
      <c r="S163" s="6"/>
      <c r="T163" s="6" t="s">
        <v>3998</v>
      </c>
      <c r="U163" s="6" t="s">
        <v>3747</v>
      </c>
    </row>
    <row r="164" spans="1:21" ht="27.75" customHeight="1" x14ac:dyDescent="0.3">
      <c r="A164" s="6" t="s">
        <v>4383</v>
      </c>
      <c r="B164" s="6">
        <v>2</v>
      </c>
      <c r="C164" s="6" t="s">
        <v>4384</v>
      </c>
      <c r="D164" s="6"/>
      <c r="E164" s="6" t="s">
        <v>3773</v>
      </c>
      <c r="F164" s="6" t="s">
        <v>3723</v>
      </c>
      <c r="G164" s="6" t="s">
        <v>3724</v>
      </c>
      <c r="H164" s="6"/>
      <c r="I164" s="6" t="s">
        <v>3741</v>
      </c>
      <c r="J164" s="6" t="b">
        <v>0</v>
      </c>
      <c r="K164" s="6" t="s">
        <v>3742</v>
      </c>
      <c r="L164" s="6" t="s">
        <v>3743</v>
      </c>
      <c r="M164" s="6"/>
      <c r="N164" s="6" t="s">
        <v>2872</v>
      </c>
      <c r="O164" s="6" t="s">
        <v>413</v>
      </c>
      <c r="P164" s="6" t="b">
        <v>0</v>
      </c>
      <c r="Q164" s="6"/>
      <c r="R164" s="6" t="b">
        <v>0</v>
      </c>
      <c r="S164" s="6"/>
      <c r="T164" s="6" t="s">
        <v>4032</v>
      </c>
      <c r="U164" s="6" t="s">
        <v>3776</v>
      </c>
    </row>
    <row r="165" spans="1:21" ht="27.75" customHeight="1" x14ac:dyDescent="0.3">
      <c r="A165" s="6" t="s">
        <v>4385</v>
      </c>
      <c r="B165" s="6">
        <v>2</v>
      </c>
      <c r="C165" s="6" t="s">
        <v>4386</v>
      </c>
      <c r="D165" s="6"/>
      <c r="E165" s="6" t="s">
        <v>3767</v>
      </c>
      <c r="F165" s="6" t="s">
        <v>3723</v>
      </c>
      <c r="G165" s="6" t="s">
        <v>3724</v>
      </c>
      <c r="H165" s="6"/>
      <c r="I165" s="6" t="s">
        <v>3741</v>
      </c>
      <c r="J165" s="6" t="b">
        <v>0</v>
      </c>
      <c r="K165" s="6" t="s">
        <v>3742</v>
      </c>
      <c r="L165" s="6" t="s">
        <v>3780</v>
      </c>
      <c r="M165" s="6"/>
      <c r="N165" s="6" t="s">
        <v>2872</v>
      </c>
      <c r="O165" s="6" t="s">
        <v>413</v>
      </c>
      <c r="P165" s="6" t="b">
        <v>1</v>
      </c>
      <c r="Q165" s="6"/>
      <c r="R165" s="6" t="b">
        <v>0</v>
      </c>
      <c r="S165" s="6"/>
      <c r="T165" s="6" t="s">
        <v>4387</v>
      </c>
      <c r="U165" s="6" t="s">
        <v>3747</v>
      </c>
    </row>
    <row r="166" spans="1:21" ht="27.75" customHeight="1" x14ac:dyDescent="0.3">
      <c r="A166" s="6" t="s">
        <v>4388</v>
      </c>
      <c r="B166" s="6">
        <v>2</v>
      </c>
      <c r="C166" s="6" t="s">
        <v>4389</v>
      </c>
      <c r="D166" s="6"/>
      <c r="E166" s="6" t="s">
        <v>3773</v>
      </c>
      <c r="F166" s="6" t="s">
        <v>3723</v>
      </c>
      <c r="G166" s="6" t="s">
        <v>3724</v>
      </c>
      <c r="H166" s="6" t="s">
        <v>3725</v>
      </c>
      <c r="I166" s="6" t="s">
        <v>3741</v>
      </c>
      <c r="J166" s="6" t="b">
        <v>0</v>
      </c>
      <c r="K166" s="6" t="s">
        <v>3812</v>
      </c>
      <c r="L166" s="6" t="s">
        <v>3817</v>
      </c>
      <c r="M166" s="6"/>
      <c r="N166" s="6" t="s">
        <v>2872</v>
      </c>
      <c r="O166" s="6"/>
      <c r="P166" s="6" t="b">
        <v>0</v>
      </c>
      <c r="Q166" s="6"/>
      <c r="R166" s="6" t="b">
        <v>0</v>
      </c>
      <c r="S166" s="6" t="s">
        <v>4390</v>
      </c>
      <c r="T166" s="6" t="s">
        <v>286</v>
      </c>
      <c r="U166" s="6" t="s">
        <v>3747</v>
      </c>
    </row>
    <row r="167" spans="1:21" ht="27.75" customHeight="1" x14ac:dyDescent="0.3">
      <c r="A167" s="6" t="s">
        <v>4391</v>
      </c>
      <c r="B167" s="6">
        <v>2</v>
      </c>
      <c r="C167" s="6" t="s">
        <v>4392</v>
      </c>
      <c r="D167" s="6" t="s">
        <v>4393</v>
      </c>
      <c r="E167" s="6" t="s">
        <v>3757</v>
      </c>
      <c r="F167" s="6" t="s">
        <v>3723</v>
      </c>
      <c r="G167" s="6" t="s">
        <v>3724</v>
      </c>
      <c r="H167" s="6"/>
      <c r="I167" s="6" t="s">
        <v>3741</v>
      </c>
      <c r="J167" s="6" t="b">
        <v>0</v>
      </c>
      <c r="K167" s="6" t="s">
        <v>3768</v>
      </c>
      <c r="L167" s="6" t="s">
        <v>3743</v>
      </c>
      <c r="M167" s="6" t="s">
        <v>4294</v>
      </c>
      <c r="N167" s="6" t="s">
        <v>3782</v>
      </c>
      <c r="O167" s="6"/>
      <c r="P167" s="6" t="b">
        <v>0</v>
      </c>
      <c r="Q167" s="6"/>
      <c r="R167" s="6" t="b">
        <v>0</v>
      </c>
      <c r="S167" s="6"/>
      <c r="T167" s="6" t="s">
        <v>3944</v>
      </c>
      <c r="U167" s="6" t="s">
        <v>3747</v>
      </c>
    </row>
    <row r="168" spans="1:21" ht="27.75" customHeight="1" x14ac:dyDescent="0.3">
      <c r="A168" s="6" t="s">
        <v>4394</v>
      </c>
      <c r="B168" s="6">
        <v>2</v>
      </c>
      <c r="C168" s="6" t="s">
        <v>4395</v>
      </c>
      <c r="D168" s="6"/>
      <c r="E168" s="6" t="s">
        <v>3811</v>
      </c>
      <c r="F168" s="6" t="s">
        <v>3723</v>
      </c>
      <c r="G168" s="6" t="s">
        <v>3724</v>
      </c>
      <c r="H168" s="6" t="s">
        <v>3725</v>
      </c>
      <c r="I168" s="6" t="s">
        <v>3741</v>
      </c>
      <c r="J168" s="6" t="b">
        <v>0</v>
      </c>
      <c r="K168" s="6" t="s">
        <v>3751</v>
      </c>
      <c r="L168" s="6" t="s">
        <v>3817</v>
      </c>
      <c r="M168" s="6"/>
      <c r="N168" s="6" t="s">
        <v>2872</v>
      </c>
      <c r="O168" s="6"/>
      <c r="P168" s="6" t="b">
        <v>0</v>
      </c>
      <c r="Q168" s="6"/>
      <c r="R168" s="6" t="b">
        <v>0</v>
      </c>
      <c r="S168" s="6" t="s">
        <v>4396</v>
      </c>
      <c r="T168" s="6" t="s">
        <v>4032</v>
      </c>
      <c r="U168" s="6" t="s">
        <v>3747</v>
      </c>
    </row>
    <row r="169" spans="1:21" ht="27.75" customHeight="1" x14ac:dyDescent="0.3">
      <c r="A169" s="6" t="s">
        <v>4397</v>
      </c>
      <c r="B169" s="6">
        <v>2</v>
      </c>
      <c r="C169" s="6" t="s">
        <v>4398</v>
      </c>
      <c r="D169" s="6" t="s">
        <v>4399</v>
      </c>
      <c r="E169" s="6" t="s">
        <v>3757</v>
      </c>
      <c r="F169" s="6" t="s">
        <v>3723</v>
      </c>
      <c r="G169" s="6" t="s">
        <v>3724</v>
      </c>
      <c r="H169" s="6" t="s">
        <v>3725</v>
      </c>
      <c r="I169" s="6" t="s">
        <v>3741</v>
      </c>
      <c r="J169" s="6" t="b">
        <v>0</v>
      </c>
      <c r="K169" s="6" t="s">
        <v>3742</v>
      </c>
      <c r="L169" s="6" t="s">
        <v>3743</v>
      </c>
      <c r="M169" s="6" t="s">
        <v>4400</v>
      </c>
      <c r="N169" s="6" t="s">
        <v>3760</v>
      </c>
      <c r="O169" s="6" t="s">
        <v>413</v>
      </c>
      <c r="P169" s="6" t="b">
        <v>0</v>
      </c>
      <c r="Q169" s="6"/>
      <c r="R169" s="6" t="b">
        <v>0</v>
      </c>
      <c r="S169" s="6" t="s">
        <v>4401</v>
      </c>
      <c r="T169" s="6" t="s">
        <v>4402</v>
      </c>
      <c r="U169" s="6" t="s">
        <v>3747</v>
      </c>
    </row>
    <row r="170" spans="1:21" ht="27.75" customHeight="1" x14ac:dyDescent="0.3">
      <c r="A170" s="6" t="s">
        <v>4403</v>
      </c>
      <c r="B170" s="6">
        <v>2</v>
      </c>
      <c r="C170" s="6" t="s">
        <v>4404</v>
      </c>
      <c r="D170" s="6"/>
      <c r="E170" s="6" t="s">
        <v>3841</v>
      </c>
      <c r="F170" s="6" t="s">
        <v>3723</v>
      </c>
      <c r="G170" s="6" t="s">
        <v>3724</v>
      </c>
      <c r="H170" s="6"/>
      <c r="I170" s="6" t="s">
        <v>3741</v>
      </c>
      <c r="J170" s="6" t="b">
        <v>1</v>
      </c>
      <c r="K170" s="6" t="s">
        <v>3768</v>
      </c>
      <c r="L170" s="6" t="s">
        <v>3859</v>
      </c>
      <c r="M170" s="6"/>
      <c r="N170" s="6" t="s">
        <v>2872</v>
      </c>
      <c r="O170" s="6"/>
      <c r="P170" s="6" t="b">
        <v>1</v>
      </c>
      <c r="Q170" s="6"/>
      <c r="R170" s="6" t="b">
        <v>0</v>
      </c>
      <c r="S170" s="6"/>
      <c r="T170" s="6" t="s">
        <v>4405</v>
      </c>
      <c r="U170" s="6" t="s">
        <v>3747</v>
      </c>
    </row>
    <row r="171" spans="1:21" ht="27.75" customHeight="1" x14ac:dyDescent="0.3">
      <c r="A171" s="6" t="s">
        <v>4406</v>
      </c>
      <c r="B171" s="6">
        <v>2</v>
      </c>
      <c r="C171" s="6" t="s">
        <v>4407</v>
      </c>
      <c r="D171" s="6"/>
      <c r="E171" s="6" t="s">
        <v>3773</v>
      </c>
      <c r="F171" s="6" t="s">
        <v>3723</v>
      </c>
      <c r="G171" s="6" t="s">
        <v>3724</v>
      </c>
      <c r="H171" s="6"/>
      <c r="I171" s="6" t="s">
        <v>3741</v>
      </c>
      <c r="J171" s="6" t="b">
        <v>1</v>
      </c>
      <c r="K171" s="6" t="s">
        <v>4408</v>
      </c>
      <c r="L171" s="6" t="s">
        <v>3817</v>
      </c>
      <c r="M171" s="6"/>
      <c r="N171" s="6" t="s">
        <v>2872</v>
      </c>
      <c r="O171" s="6"/>
      <c r="P171" s="6" t="b">
        <v>1</v>
      </c>
      <c r="Q171" s="6"/>
      <c r="R171" s="6" t="b">
        <v>0</v>
      </c>
      <c r="S171" s="6"/>
      <c r="T171" s="6" t="s">
        <v>4409</v>
      </c>
      <c r="U171" s="6" t="s">
        <v>3776</v>
      </c>
    </row>
    <row r="172" spans="1:21" ht="27.75" customHeight="1" x14ac:dyDescent="0.3">
      <c r="A172" s="6" t="s">
        <v>4410</v>
      </c>
      <c r="B172" s="6">
        <v>2</v>
      </c>
      <c r="C172" s="6" t="s">
        <v>4411</v>
      </c>
      <c r="D172" s="6" t="s">
        <v>4293</v>
      </c>
      <c r="E172" s="6" t="s">
        <v>3757</v>
      </c>
      <c r="F172" s="6" t="s">
        <v>3723</v>
      </c>
      <c r="G172" s="6" t="s">
        <v>3724</v>
      </c>
      <c r="H172" s="6" t="s">
        <v>3725</v>
      </c>
      <c r="I172" s="6" t="s">
        <v>3741</v>
      </c>
      <c r="J172" s="6" t="b">
        <v>0</v>
      </c>
      <c r="K172" s="6" t="s">
        <v>3959</v>
      </c>
      <c r="L172" s="6" t="s">
        <v>3743</v>
      </c>
      <c r="M172" s="6" t="s">
        <v>4412</v>
      </c>
      <c r="N172" s="6" t="s">
        <v>3805</v>
      </c>
      <c r="O172" s="6" t="s">
        <v>412</v>
      </c>
      <c r="P172" s="6" t="b">
        <v>0</v>
      </c>
      <c r="Q172" s="6"/>
      <c r="R172" s="6" t="b">
        <v>0</v>
      </c>
      <c r="S172" s="6" t="s">
        <v>4413</v>
      </c>
      <c r="T172" s="6" t="s">
        <v>3963</v>
      </c>
      <c r="U172" s="6" t="s">
        <v>3776</v>
      </c>
    </row>
    <row r="173" spans="1:21" ht="27.75" customHeight="1" x14ac:dyDescent="0.3">
      <c r="A173" s="6" t="s">
        <v>4414</v>
      </c>
      <c r="B173" s="6">
        <v>2</v>
      </c>
      <c r="C173" s="6" t="s">
        <v>4415</v>
      </c>
      <c r="D173" s="6"/>
      <c r="E173" s="6" t="s">
        <v>3773</v>
      </c>
      <c r="F173" s="6" t="s">
        <v>3723</v>
      </c>
      <c r="G173" s="6" t="s">
        <v>3724</v>
      </c>
      <c r="H173" s="6" t="s">
        <v>3725</v>
      </c>
      <c r="I173" s="6" t="s">
        <v>3741</v>
      </c>
      <c r="J173" s="6" t="b">
        <v>0</v>
      </c>
      <c r="K173" s="6" t="s">
        <v>3812</v>
      </c>
      <c r="L173" s="6" t="s">
        <v>3817</v>
      </c>
      <c r="M173" s="6"/>
      <c r="N173" s="6" t="s">
        <v>2872</v>
      </c>
      <c r="O173" s="6"/>
      <c r="P173" s="6" t="b">
        <v>1</v>
      </c>
      <c r="Q173" s="6"/>
      <c r="R173" s="6" t="b">
        <v>0</v>
      </c>
      <c r="S173" s="6" t="s">
        <v>4416</v>
      </c>
      <c r="T173" s="6" t="s">
        <v>4417</v>
      </c>
      <c r="U173" s="6" t="s">
        <v>3747</v>
      </c>
    </row>
    <row r="174" spans="1:21" ht="27.75" customHeight="1" x14ac:dyDescent="0.3">
      <c r="A174" s="6" t="s">
        <v>4418</v>
      </c>
      <c r="B174" s="6">
        <v>2</v>
      </c>
      <c r="C174" s="6" t="s">
        <v>4419</v>
      </c>
      <c r="D174" s="6"/>
      <c r="E174" s="6" t="s">
        <v>3773</v>
      </c>
      <c r="F174" s="6" t="s">
        <v>3723</v>
      </c>
      <c r="G174" s="6" t="s">
        <v>3724</v>
      </c>
      <c r="H174" s="6" t="s">
        <v>3725</v>
      </c>
      <c r="I174" s="6" t="s">
        <v>3741</v>
      </c>
      <c r="J174" s="6" t="b">
        <v>0</v>
      </c>
      <c r="K174" s="6" t="s">
        <v>3948</v>
      </c>
      <c r="L174" s="6" t="s">
        <v>3859</v>
      </c>
      <c r="M174" s="6" t="s">
        <v>4420</v>
      </c>
      <c r="N174" s="6" t="s">
        <v>3885</v>
      </c>
      <c r="O174" s="6"/>
      <c r="P174" s="6" t="b">
        <v>1</v>
      </c>
      <c r="Q174" s="6"/>
      <c r="R174" s="6" t="b">
        <v>0</v>
      </c>
      <c r="S174" s="6" t="s">
        <v>4421</v>
      </c>
      <c r="T174" s="6" t="s">
        <v>4422</v>
      </c>
      <c r="U174" s="6" t="s">
        <v>3747</v>
      </c>
    </row>
    <row r="175" spans="1:21" ht="27.75" customHeight="1" x14ac:dyDescent="0.3">
      <c r="A175" s="6" t="s">
        <v>4423</v>
      </c>
      <c r="B175" s="6">
        <v>2</v>
      </c>
      <c r="C175" s="6" t="s">
        <v>4424</v>
      </c>
      <c r="D175" s="6" t="s">
        <v>4425</v>
      </c>
      <c r="E175" s="6" t="s">
        <v>3757</v>
      </c>
      <c r="F175" s="6" t="s">
        <v>3723</v>
      </c>
      <c r="G175" s="6" t="s">
        <v>3724</v>
      </c>
      <c r="H175" s="6"/>
      <c r="I175" s="6" t="s">
        <v>3829</v>
      </c>
      <c r="J175" s="6" t="b">
        <v>0</v>
      </c>
      <c r="K175" s="6" t="s">
        <v>3742</v>
      </c>
      <c r="L175" s="6" t="s">
        <v>3780</v>
      </c>
      <c r="M175" s="6" t="s">
        <v>4426</v>
      </c>
      <c r="N175" s="6" t="s">
        <v>3793</v>
      </c>
      <c r="O175" s="6"/>
      <c r="P175" s="6" t="b">
        <v>0</v>
      </c>
      <c r="Q175" s="6"/>
      <c r="R175" s="6" t="b">
        <v>0</v>
      </c>
      <c r="S175" s="6"/>
      <c r="T175" s="6" t="s">
        <v>4427</v>
      </c>
      <c r="U175" s="6" t="s">
        <v>3747</v>
      </c>
    </row>
    <row r="176" spans="1:21" ht="27.75" customHeight="1" x14ac:dyDescent="0.3">
      <c r="A176" s="6" t="s">
        <v>4428</v>
      </c>
      <c r="B176" s="6">
        <v>2</v>
      </c>
      <c r="C176" s="6" t="s">
        <v>4429</v>
      </c>
      <c r="D176" s="6"/>
      <c r="E176" s="6" t="s">
        <v>3800</v>
      </c>
      <c r="F176" s="6" t="s">
        <v>3723</v>
      </c>
      <c r="G176" s="6"/>
      <c r="H176" s="6" t="s">
        <v>3725</v>
      </c>
      <c r="I176" s="6" t="s">
        <v>3741</v>
      </c>
      <c r="J176" s="6" t="b">
        <v>0</v>
      </c>
      <c r="K176" s="6" t="s">
        <v>3789</v>
      </c>
      <c r="L176" s="6" t="s">
        <v>3907</v>
      </c>
      <c r="M176" s="6"/>
      <c r="N176" s="6" t="s">
        <v>2872</v>
      </c>
      <c r="O176" s="6" t="s">
        <v>3898</v>
      </c>
      <c r="P176" s="6" t="b">
        <v>1</v>
      </c>
      <c r="Q176" s="6"/>
      <c r="R176" s="6" t="b">
        <v>0</v>
      </c>
      <c r="S176" s="6" t="s">
        <v>4430</v>
      </c>
      <c r="T176" s="6" t="s">
        <v>4431</v>
      </c>
      <c r="U176" s="6" t="s">
        <v>3747</v>
      </c>
    </row>
    <row r="177" spans="1:21" ht="27.75" customHeight="1" x14ac:dyDescent="0.3">
      <c r="A177" s="6" t="s">
        <v>4432</v>
      </c>
      <c r="B177" s="6">
        <v>2</v>
      </c>
      <c r="C177" s="6" t="s">
        <v>4433</v>
      </c>
      <c r="D177" s="6"/>
      <c r="E177" s="6" t="s">
        <v>3750</v>
      </c>
      <c r="F177" s="6" t="s">
        <v>3723</v>
      </c>
      <c r="G177" s="6" t="s">
        <v>3724</v>
      </c>
      <c r="H177" s="6" t="s">
        <v>3725</v>
      </c>
      <c r="I177" s="6" t="s">
        <v>3741</v>
      </c>
      <c r="J177" s="6" t="b">
        <v>0</v>
      </c>
      <c r="K177" s="6" t="s">
        <v>3812</v>
      </c>
      <c r="L177" s="6" t="s">
        <v>3817</v>
      </c>
      <c r="M177" s="6"/>
      <c r="N177" s="6" t="s">
        <v>2872</v>
      </c>
      <c r="O177" s="6"/>
      <c r="P177" s="6" t="b">
        <v>0</v>
      </c>
      <c r="Q177" s="6">
        <v>50</v>
      </c>
      <c r="R177" s="6" t="b">
        <v>0</v>
      </c>
      <c r="S177" s="6" t="s">
        <v>4434</v>
      </c>
      <c r="T177" s="6" t="s">
        <v>4435</v>
      </c>
      <c r="U177" s="6" t="s">
        <v>3747</v>
      </c>
    </row>
    <row r="178" spans="1:21" ht="27.75" customHeight="1" x14ac:dyDescent="0.3">
      <c r="A178" s="6" t="s">
        <v>4436</v>
      </c>
      <c r="B178" s="6">
        <v>2</v>
      </c>
      <c r="C178" s="6" t="s">
        <v>4437</v>
      </c>
      <c r="D178" s="6"/>
      <c r="E178" s="6" t="s">
        <v>3757</v>
      </c>
      <c r="F178" s="6" t="s">
        <v>3723</v>
      </c>
      <c r="G178" s="6"/>
      <c r="H178" s="6"/>
      <c r="I178" s="6" t="s">
        <v>3741</v>
      </c>
      <c r="J178" s="6" t="b">
        <v>0</v>
      </c>
      <c r="K178" s="6" t="s">
        <v>3751</v>
      </c>
      <c r="L178" s="6" t="s">
        <v>3859</v>
      </c>
      <c r="M178" s="6"/>
      <c r="N178" s="6" t="s">
        <v>2872</v>
      </c>
      <c r="O178" s="6"/>
      <c r="P178" s="6" t="b">
        <v>1</v>
      </c>
      <c r="Q178" s="6"/>
      <c r="R178" s="6" t="b">
        <v>0</v>
      </c>
      <c r="S178" s="6"/>
      <c r="T178" s="6" t="s">
        <v>4438</v>
      </c>
      <c r="U178" s="6" t="s">
        <v>3776</v>
      </c>
    </row>
    <row r="179" spans="1:21" ht="27.75" customHeight="1" x14ac:dyDescent="0.3">
      <c r="A179" s="6" t="s">
        <v>4439</v>
      </c>
      <c r="B179" s="6">
        <v>2</v>
      </c>
      <c r="C179" s="6" t="s">
        <v>4440</v>
      </c>
      <c r="D179" s="6"/>
      <c r="E179" s="6" t="s">
        <v>3740</v>
      </c>
      <c r="F179" s="6" t="s">
        <v>3723</v>
      </c>
      <c r="G179" s="6" t="s">
        <v>3724</v>
      </c>
      <c r="H179" s="6" t="s">
        <v>3725</v>
      </c>
      <c r="I179" s="6" t="s">
        <v>3741</v>
      </c>
      <c r="J179" s="6" t="b">
        <v>0</v>
      </c>
      <c r="K179" s="6" t="s">
        <v>3742</v>
      </c>
      <c r="L179" s="6" t="s">
        <v>3817</v>
      </c>
      <c r="M179" s="6" t="s">
        <v>4441</v>
      </c>
      <c r="N179" s="6" t="s">
        <v>3782</v>
      </c>
      <c r="O179" s="6" t="s">
        <v>412</v>
      </c>
      <c r="P179" s="6" t="b">
        <v>1</v>
      </c>
      <c r="Q179" s="6"/>
      <c r="R179" s="6" t="b">
        <v>0</v>
      </c>
      <c r="S179" s="6" t="s">
        <v>4442</v>
      </c>
      <c r="T179" s="6" t="s">
        <v>4443</v>
      </c>
      <c r="U179" s="6" t="s">
        <v>3747</v>
      </c>
    </row>
    <row r="180" spans="1:21" ht="27.75" customHeight="1" x14ac:dyDescent="0.3">
      <c r="A180" s="6" t="s">
        <v>4444</v>
      </c>
      <c r="B180" s="6">
        <v>2</v>
      </c>
      <c r="C180" s="6" t="s">
        <v>4445</v>
      </c>
      <c r="D180" s="6"/>
      <c r="E180" s="6" t="s">
        <v>3800</v>
      </c>
      <c r="F180" s="6" t="s">
        <v>3723</v>
      </c>
      <c r="G180" s="6" t="s">
        <v>3724</v>
      </c>
      <c r="H180" s="6" t="s">
        <v>3725</v>
      </c>
      <c r="I180" s="6" t="s">
        <v>3741</v>
      </c>
      <c r="J180" s="6" t="b">
        <v>0</v>
      </c>
      <c r="K180" s="6" t="s">
        <v>3742</v>
      </c>
      <c r="L180" s="6" t="s">
        <v>3859</v>
      </c>
      <c r="M180" s="6"/>
      <c r="N180" s="6" t="s">
        <v>2872</v>
      </c>
      <c r="O180" s="6" t="s">
        <v>3929</v>
      </c>
      <c r="P180" s="6" t="b">
        <v>0</v>
      </c>
      <c r="Q180" s="6"/>
      <c r="R180" s="6" t="b">
        <v>0</v>
      </c>
      <c r="S180" s="6"/>
      <c r="T180" s="6" t="s">
        <v>4446</v>
      </c>
      <c r="U180" s="6" t="s">
        <v>3747</v>
      </c>
    </row>
    <row r="181" spans="1:21" ht="27.75" customHeight="1" x14ac:dyDescent="0.3">
      <c r="A181" s="6" t="s">
        <v>4447</v>
      </c>
      <c r="B181" s="6">
        <v>3</v>
      </c>
      <c r="C181" s="6" t="s">
        <v>4448</v>
      </c>
      <c r="D181" s="6" t="s">
        <v>4449</v>
      </c>
      <c r="E181" s="6" t="s">
        <v>3767</v>
      </c>
      <c r="F181" s="6" t="s">
        <v>3723</v>
      </c>
      <c r="G181" s="6" t="s">
        <v>3724</v>
      </c>
      <c r="H181" s="6" t="s">
        <v>3725</v>
      </c>
      <c r="I181" s="6" t="s">
        <v>3833</v>
      </c>
      <c r="J181" s="6" t="b">
        <v>0</v>
      </c>
      <c r="K181" s="6" t="s">
        <v>3851</v>
      </c>
      <c r="L181" s="6" t="s">
        <v>3743</v>
      </c>
      <c r="M181" s="6"/>
      <c r="N181" s="6" t="s">
        <v>2872</v>
      </c>
      <c r="O181" s="6"/>
      <c r="P181" s="6" t="b">
        <v>0</v>
      </c>
      <c r="Q181" s="6"/>
      <c r="R181" s="6" t="b">
        <v>0</v>
      </c>
      <c r="S181" s="6" t="s">
        <v>4450</v>
      </c>
      <c r="T181" s="6" t="s">
        <v>4451</v>
      </c>
      <c r="U181" s="6" t="s">
        <v>3747</v>
      </c>
    </row>
    <row r="182" spans="1:21" ht="27.75" customHeight="1" x14ac:dyDescent="0.3">
      <c r="A182" s="6" t="s">
        <v>4452</v>
      </c>
      <c r="B182" s="6">
        <v>3</v>
      </c>
      <c r="C182" s="6" t="s">
        <v>4453</v>
      </c>
      <c r="D182" s="6"/>
      <c r="E182" s="6" t="s">
        <v>3757</v>
      </c>
      <c r="F182" s="6" t="s">
        <v>3723</v>
      </c>
      <c r="G182" s="6"/>
      <c r="H182" s="6"/>
      <c r="I182" s="6" t="s">
        <v>3741</v>
      </c>
      <c r="J182" s="6" t="b">
        <v>0</v>
      </c>
      <c r="K182" s="6" t="s">
        <v>4454</v>
      </c>
      <c r="L182" s="6" t="s">
        <v>3780</v>
      </c>
      <c r="M182" s="6"/>
      <c r="N182" s="6" t="s">
        <v>2872</v>
      </c>
      <c r="O182" s="6"/>
      <c r="P182" s="6" t="b">
        <v>1</v>
      </c>
      <c r="Q182" s="6"/>
      <c r="R182" s="6" t="b">
        <v>0</v>
      </c>
      <c r="S182" s="6"/>
      <c r="T182" s="6" t="s">
        <v>3975</v>
      </c>
      <c r="U182" s="6" t="s">
        <v>3747</v>
      </c>
    </row>
    <row r="183" spans="1:21" ht="27.75" customHeight="1" x14ac:dyDescent="0.3">
      <c r="A183" s="6" t="s">
        <v>4455</v>
      </c>
      <c r="B183" s="6">
        <v>3</v>
      </c>
      <c r="C183" s="6" t="s">
        <v>4456</v>
      </c>
      <c r="D183" s="6"/>
      <c r="E183" s="6" t="s">
        <v>3750</v>
      </c>
      <c r="F183" s="6" t="s">
        <v>3723</v>
      </c>
      <c r="G183" s="6" t="s">
        <v>3724</v>
      </c>
      <c r="H183" s="6"/>
      <c r="I183" s="6" t="s">
        <v>3741</v>
      </c>
      <c r="J183" s="6" t="b">
        <v>0</v>
      </c>
      <c r="K183" s="6" t="s">
        <v>3789</v>
      </c>
      <c r="L183" s="6" t="s">
        <v>3780</v>
      </c>
      <c r="M183" s="6"/>
      <c r="N183" s="6" t="s">
        <v>2872</v>
      </c>
      <c r="O183" s="6"/>
      <c r="P183" s="6" t="b">
        <v>1</v>
      </c>
      <c r="Q183" s="6"/>
      <c r="R183" s="6" t="b">
        <v>0</v>
      </c>
      <c r="S183" s="6"/>
      <c r="T183" s="6" t="s">
        <v>4457</v>
      </c>
      <c r="U183" s="6" t="s">
        <v>3747</v>
      </c>
    </row>
    <row r="184" spans="1:21" ht="27.75" customHeight="1" x14ac:dyDescent="0.3">
      <c r="A184" s="6" t="s">
        <v>4458</v>
      </c>
      <c r="B184" s="6">
        <v>3</v>
      </c>
      <c r="C184" s="6" t="s">
        <v>4459</v>
      </c>
      <c r="D184" s="6" t="s">
        <v>4460</v>
      </c>
      <c r="E184" s="6" t="s">
        <v>3767</v>
      </c>
      <c r="F184" s="6" t="s">
        <v>3723</v>
      </c>
      <c r="G184" s="6" t="s">
        <v>3724</v>
      </c>
      <c r="H184" s="6"/>
      <c r="I184" s="6" t="s">
        <v>3741</v>
      </c>
      <c r="J184" s="6" t="b">
        <v>0</v>
      </c>
      <c r="K184" s="6" t="s">
        <v>3812</v>
      </c>
      <c r="L184" s="6" t="s">
        <v>3780</v>
      </c>
      <c r="M184" s="6" t="s">
        <v>3769</v>
      </c>
      <c r="N184" s="6" t="s">
        <v>3770</v>
      </c>
      <c r="O184" s="6" t="s">
        <v>3898</v>
      </c>
      <c r="P184" s="6" t="b">
        <v>1</v>
      </c>
      <c r="Q184" s="6"/>
      <c r="R184" s="6" t="b">
        <v>0</v>
      </c>
      <c r="S184" s="6"/>
      <c r="T184" s="6" t="s">
        <v>4461</v>
      </c>
      <c r="U184" s="6" t="s">
        <v>3747</v>
      </c>
    </row>
    <row r="185" spans="1:21" ht="27.75" customHeight="1" x14ac:dyDescent="0.3">
      <c r="A185" s="6" t="s">
        <v>4462</v>
      </c>
      <c r="B185" s="6">
        <v>3</v>
      </c>
      <c r="C185" s="6" t="s">
        <v>4463</v>
      </c>
      <c r="D185" s="6"/>
      <c r="E185" s="6" t="s">
        <v>3757</v>
      </c>
      <c r="F185" s="6" t="s">
        <v>3723</v>
      </c>
      <c r="G185" s="6"/>
      <c r="H185" s="6"/>
      <c r="I185" s="6" t="s">
        <v>3829</v>
      </c>
      <c r="J185" s="6" t="b">
        <v>0</v>
      </c>
      <c r="K185" s="6" t="s">
        <v>3751</v>
      </c>
      <c r="L185" s="6" t="s">
        <v>3780</v>
      </c>
      <c r="M185" s="6" t="s">
        <v>4464</v>
      </c>
      <c r="N185" s="6" t="s">
        <v>3868</v>
      </c>
      <c r="O185" s="6"/>
      <c r="P185" s="6" t="b">
        <v>1</v>
      </c>
      <c r="Q185" s="6"/>
      <c r="R185" s="6" t="b">
        <v>0</v>
      </c>
      <c r="S185" s="6"/>
      <c r="T185" s="6" t="s">
        <v>237</v>
      </c>
      <c r="U185" s="6" t="s">
        <v>3747</v>
      </c>
    </row>
    <row r="186" spans="1:21" ht="27.75" customHeight="1" x14ac:dyDescent="0.3">
      <c r="A186" s="6" t="s">
        <v>4465</v>
      </c>
      <c r="B186" s="6">
        <v>3</v>
      </c>
      <c r="C186" s="6" t="s">
        <v>4466</v>
      </c>
      <c r="D186" s="6"/>
      <c r="E186" s="6" t="s">
        <v>3773</v>
      </c>
      <c r="F186" s="6" t="s">
        <v>3723</v>
      </c>
      <c r="G186" s="6" t="s">
        <v>3724</v>
      </c>
      <c r="H186" s="6"/>
      <c r="I186" s="6" t="s">
        <v>3741</v>
      </c>
      <c r="J186" s="6" t="b">
        <v>0</v>
      </c>
      <c r="K186" s="6" t="s">
        <v>3751</v>
      </c>
      <c r="L186" s="6" t="s">
        <v>3780</v>
      </c>
      <c r="M186" s="6"/>
      <c r="N186" s="6" t="s">
        <v>2872</v>
      </c>
      <c r="O186" s="6"/>
      <c r="P186" s="6" t="b">
        <v>0</v>
      </c>
      <c r="Q186" s="6"/>
      <c r="R186" s="6" t="b">
        <v>0</v>
      </c>
      <c r="S186" s="6"/>
      <c r="T186" s="6" t="s">
        <v>4467</v>
      </c>
      <c r="U186" s="6" t="s">
        <v>3747</v>
      </c>
    </row>
    <row r="187" spans="1:21" ht="27.75" customHeight="1" x14ac:dyDescent="0.3">
      <c r="A187" s="6" t="s">
        <v>4468</v>
      </c>
      <c r="B187" s="6">
        <v>3</v>
      </c>
      <c r="C187" s="6" t="s">
        <v>4469</v>
      </c>
      <c r="D187" s="6" t="s">
        <v>4470</v>
      </c>
      <c r="E187" s="6" t="s">
        <v>3740</v>
      </c>
      <c r="F187" s="6" t="s">
        <v>3723</v>
      </c>
      <c r="G187" s="6" t="s">
        <v>3724</v>
      </c>
      <c r="H187" s="6"/>
      <c r="I187" s="6" t="s">
        <v>3741</v>
      </c>
      <c r="J187" s="6" t="b">
        <v>0</v>
      </c>
      <c r="K187" s="6" t="s">
        <v>3768</v>
      </c>
      <c r="L187" s="6" t="s">
        <v>3859</v>
      </c>
      <c r="M187" s="6" t="s">
        <v>4471</v>
      </c>
      <c r="N187" s="6" t="s">
        <v>3824</v>
      </c>
      <c r="O187" s="6" t="s">
        <v>412</v>
      </c>
      <c r="P187" s="6" t="b">
        <v>1</v>
      </c>
      <c r="Q187" s="6"/>
      <c r="R187" s="6" t="b">
        <v>0</v>
      </c>
      <c r="S187" s="6"/>
      <c r="T187" s="6" t="s">
        <v>4472</v>
      </c>
      <c r="U187" s="6" t="s">
        <v>3747</v>
      </c>
    </row>
    <row r="188" spans="1:21" ht="27.75" customHeight="1" x14ac:dyDescent="0.3">
      <c r="A188" s="6" t="s">
        <v>4473</v>
      </c>
      <c r="B188" s="6">
        <v>3</v>
      </c>
      <c r="C188" s="6" t="s">
        <v>4474</v>
      </c>
      <c r="D188" s="6"/>
      <c r="E188" s="6" t="s">
        <v>3811</v>
      </c>
      <c r="F188" s="6" t="s">
        <v>3723</v>
      </c>
      <c r="G188" s="6" t="s">
        <v>3724</v>
      </c>
      <c r="H188" s="6" t="s">
        <v>3725</v>
      </c>
      <c r="I188" s="6" t="s">
        <v>4279</v>
      </c>
      <c r="J188" s="6" t="b">
        <v>0</v>
      </c>
      <c r="K188" s="6" t="s">
        <v>4475</v>
      </c>
      <c r="L188" s="6" t="s">
        <v>3859</v>
      </c>
      <c r="M188" s="6"/>
      <c r="N188" s="6" t="s">
        <v>2872</v>
      </c>
      <c r="O188" s="6"/>
      <c r="P188" s="6" t="b">
        <v>1</v>
      </c>
      <c r="Q188" s="6">
        <v>100</v>
      </c>
      <c r="R188" s="6" t="b">
        <v>0</v>
      </c>
      <c r="S188" s="6" t="s">
        <v>4476</v>
      </c>
      <c r="T188" s="6" t="s">
        <v>4477</v>
      </c>
      <c r="U188" s="6" t="s">
        <v>3747</v>
      </c>
    </row>
    <row r="189" spans="1:21" ht="27.75" customHeight="1" x14ac:dyDescent="0.3">
      <c r="A189" s="6" t="s">
        <v>4478</v>
      </c>
      <c r="B189" s="6">
        <v>3</v>
      </c>
      <c r="C189" s="6" t="s">
        <v>4479</v>
      </c>
      <c r="D189" s="6" t="s">
        <v>4480</v>
      </c>
      <c r="E189" s="6" t="s">
        <v>3740</v>
      </c>
      <c r="F189" s="6" t="s">
        <v>3723</v>
      </c>
      <c r="G189" s="6" t="s">
        <v>3724</v>
      </c>
      <c r="H189" s="6"/>
      <c r="I189" s="6" t="s">
        <v>3741</v>
      </c>
      <c r="J189" s="6" t="b">
        <v>0</v>
      </c>
      <c r="K189" s="6" t="s">
        <v>3742</v>
      </c>
      <c r="L189" s="6" t="s">
        <v>3817</v>
      </c>
      <c r="M189" s="6"/>
      <c r="N189" s="6" t="s">
        <v>2872</v>
      </c>
      <c r="O189" s="6"/>
      <c r="P189" s="6" t="b">
        <v>1</v>
      </c>
      <c r="Q189" s="6"/>
      <c r="R189" s="6" t="b">
        <v>0</v>
      </c>
      <c r="S189" s="6"/>
      <c r="T189" s="6" t="s">
        <v>3935</v>
      </c>
      <c r="U189" s="6" t="s">
        <v>3747</v>
      </c>
    </row>
    <row r="190" spans="1:21" ht="27.75" customHeight="1" x14ac:dyDescent="0.3">
      <c r="A190" s="6" t="s">
        <v>4481</v>
      </c>
      <c r="B190" s="6">
        <v>3</v>
      </c>
      <c r="C190" s="6" t="s">
        <v>4482</v>
      </c>
      <c r="D190" s="6"/>
      <c r="E190" s="6" t="s">
        <v>3740</v>
      </c>
      <c r="F190" s="6" t="s">
        <v>3723</v>
      </c>
      <c r="G190" s="6" t="s">
        <v>3724</v>
      </c>
      <c r="H190" s="6" t="s">
        <v>3725</v>
      </c>
      <c r="I190" s="6" t="s">
        <v>3741</v>
      </c>
      <c r="J190" s="6" t="b">
        <v>0</v>
      </c>
      <c r="K190" s="6" t="s">
        <v>4483</v>
      </c>
      <c r="L190" s="6" t="s">
        <v>3743</v>
      </c>
      <c r="M190" s="6" t="s">
        <v>4484</v>
      </c>
      <c r="N190" s="6" t="s">
        <v>2862</v>
      </c>
      <c r="O190" s="6" t="s">
        <v>412</v>
      </c>
      <c r="P190" s="6" t="b">
        <v>0</v>
      </c>
      <c r="Q190" s="6"/>
      <c r="R190" s="6" t="b">
        <v>0</v>
      </c>
      <c r="S190" s="6" t="s">
        <v>4485</v>
      </c>
      <c r="T190" s="6" t="s">
        <v>249</v>
      </c>
      <c r="U190" s="6" t="s">
        <v>3747</v>
      </c>
    </row>
    <row r="191" spans="1:21" ht="27.75" customHeight="1" x14ac:dyDescent="0.3">
      <c r="A191" s="6" t="s">
        <v>4486</v>
      </c>
      <c r="B191" s="6">
        <v>3</v>
      </c>
      <c r="C191" s="6" t="s">
        <v>4487</v>
      </c>
      <c r="D191" s="6"/>
      <c r="E191" s="6" t="s">
        <v>3750</v>
      </c>
      <c r="F191" s="6"/>
      <c r="G191" s="6" t="s">
        <v>3724</v>
      </c>
      <c r="H191" s="6"/>
      <c r="I191" s="6" t="s">
        <v>3902</v>
      </c>
      <c r="J191" s="6" t="b">
        <v>0</v>
      </c>
      <c r="K191" s="6" t="s">
        <v>3742</v>
      </c>
      <c r="L191" s="6" t="s">
        <v>3743</v>
      </c>
      <c r="M191" s="6"/>
      <c r="N191" s="6" t="s">
        <v>2872</v>
      </c>
      <c r="O191" s="6"/>
      <c r="P191" s="6" t="b">
        <v>0</v>
      </c>
      <c r="Q191" s="6"/>
      <c r="R191" s="6" t="b">
        <v>0</v>
      </c>
      <c r="S191" s="6"/>
      <c r="T191" s="6" t="s">
        <v>4176</v>
      </c>
      <c r="U191" s="6" t="s">
        <v>3747</v>
      </c>
    </row>
    <row r="192" spans="1:21" ht="27.75" customHeight="1" x14ac:dyDescent="0.3">
      <c r="A192" s="6" t="s">
        <v>4488</v>
      </c>
      <c r="B192" s="6">
        <v>3</v>
      </c>
      <c r="C192" s="6" t="s">
        <v>4489</v>
      </c>
      <c r="D192" s="6"/>
      <c r="E192" s="6" t="s">
        <v>3740</v>
      </c>
      <c r="F192" s="6" t="s">
        <v>3723</v>
      </c>
      <c r="G192" s="6" t="s">
        <v>3724</v>
      </c>
      <c r="H192" s="6"/>
      <c r="I192" s="6" t="s">
        <v>3741</v>
      </c>
      <c r="J192" s="6" t="b">
        <v>0</v>
      </c>
      <c r="K192" s="6" t="s">
        <v>3789</v>
      </c>
      <c r="L192" s="6" t="s">
        <v>3743</v>
      </c>
      <c r="M192" s="6"/>
      <c r="N192" s="6" t="s">
        <v>2872</v>
      </c>
      <c r="O192" s="6"/>
      <c r="P192" s="6" t="b">
        <v>0</v>
      </c>
      <c r="Q192" s="6"/>
      <c r="R192" s="6" t="b">
        <v>0</v>
      </c>
      <c r="S192" s="6"/>
      <c r="T192" s="6" t="s">
        <v>4490</v>
      </c>
      <c r="U192" s="6" t="s">
        <v>3747</v>
      </c>
    </row>
    <row r="193" spans="1:21" ht="27.75" customHeight="1" x14ac:dyDescent="0.3">
      <c r="A193" s="6" t="s">
        <v>4491</v>
      </c>
      <c r="B193" s="6">
        <v>3</v>
      </c>
      <c r="C193" s="6" t="s">
        <v>4492</v>
      </c>
      <c r="D193" s="6"/>
      <c r="E193" s="6" t="s">
        <v>3757</v>
      </c>
      <c r="F193" s="6" t="s">
        <v>3723</v>
      </c>
      <c r="G193" s="6"/>
      <c r="H193" s="6"/>
      <c r="I193" s="6" t="s">
        <v>3741</v>
      </c>
      <c r="J193" s="6" t="b">
        <v>0</v>
      </c>
      <c r="K193" s="6" t="s">
        <v>3751</v>
      </c>
      <c r="L193" s="6" t="s">
        <v>3780</v>
      </c>
      <c r="M193" s="6" t="s">
        <v>4008</v>
      </c>
      <c r="N193" s="6" t="s">
        <v>3868</v>
      </c>
      <c r="O193" s="6"/>
      <c r="P193" s="6" t="b">
        <v>1</v>
      </c>
      <c r="Q193" s="6"/>
      <c r="R193" s="6" t="b">
        <v>0</v>
      </c>
      <c r="S193" s="6"/>
      <c r="T193" s="6" t="s">
        <v>4009</v>
      </c>
      <c r="U193" s="6" t="s">
        <v>3747</v>
      </c>
    </row>
    <row r="194" spans="1:21" ht="27.75" customHeight="1" x14ac:dyDescent="0.3">
      <c r="A194" s="6" t="s">
        <v>4493</v>
      </c>
      <c r="B194" s="6">
        <v>3</v>
      </c>
      <c r="C194" s="6" t="s">
        <v>4494</v>
      </c>
      <c r="D194" s="6"/>
      <c r="E194" s="6" t="s">
        <v>3757</v>
      </c>
      <c r="F194" s="6" t="s">
        <v>3723</v>
      </c>
      <c r="G194" s="6" t="s">
        <v>3724</v>
      </c>
      <c r="H194" s="6"/>
      <c r="I194" s="6" t="s">
        <v>3741</v>
      </c>
      <c r="J194" s="6" t="b">
        <v>0</v>
      </c>
      <c r="K194" s="6" t="s">
        <v>3742</v>
      </c>
      <c r="L194" s="6" t="s">
        <v>3817</v>
      </c>
      <c r="M194" s="6"/>
      <c r="N194" s="6" t="s">
        <v>2872</v>
      </c>
      <c r="O194" s="6"/>
      <c r="P194" s="6" t="b">
        <v>0</v>
      </c>
      <c r="Q194" s="6"/>
      <c r="R194" s="6" t="b">
        <v>0</v>
      </c>
      <c r="S194" s="6"/>
      <c r="T194" s="6" t="s">
        <v>4495</v>
      </c>
      <c r="U194" s="6" t="s">
        <v>3747</v>
      </c>
    </row>
    <row r="195" spans="1:21" ht="27.75" customHeight="1" x14ac:dyDescent="0.3">
      <c r="A195" s="6" t="s">
        <v>4496</v>
      </c>
      <c r="B195" s="6">
        <v>3</v>
      </c>
      <c r="C195" s="6" t="s">
        <v>4497</v>
      </c>
      <c r="D195" s="6" t="s">
        <v>4498</v>
      </c>
      <c r="E195" s="6" t="s">
        <v>3750</v>
      </c>
      <c r="F195" s="6" t="s">
        <v>3723</v>
      </c>
      <c r="G195" s="6" t="s">
        <v>3724</v>
      </c>
      <c r="H195" s="6"/>
      <c r="I195" s="6" t="s">
        <v>3741</v>
      </c>
      <c r="J195" s="6" t="b">
        <v>0</v>
      </c>
      <c r="K195" s="6" t="s">
        <v>3768</v>
      </c>
      <c r="L195" s="6" t="s">
        <v>3743</v>
      </c>
      <c r="M195" s="6"/>
      <c r="N195" s="6" t="s">
        <v>2872</v>
      </c>
      <c r="O195" s="6"/>
      <c r="P195" s="6" t="b">
        <v>0</v>
      </c>
      <c r="Q195" s="6"/>
      <c r="R195" s="6" t="b">
        <v>0</v>
      </c>
      <c r="S195" s="6"/>
      <c r="T195" s="6" t="s">
        <v>4499</v>
      </c>
      <c r="U195" s="6" t="s">
        <v>3747</v>
      </c>
    </row>
    <row r="196" spans="1:21" ht="27.75" customHeight="1" x14ac:dyDescent="0.3">
      <c r="A196" s="6" t="s">
        <v>4500</v>
      </c>
      <c r="B196" s="6">
        <v>3</v>
      </c>
      <c r="C196" s="6" t="s">
        <v>4501</v>
      </c>
      <c r="D196" s="6" t="s">
        <v>4502</v>
      </c>
      <c r="E196" s="6" t="s">
        <v>3773</v>
      </c>
      <c r="F196" s="6" t="s">
        <v>3723</v>
      </c>
      <c r="G196" s="6" t="s">
        <v>3724</v>
      </c>
      <c r="H196" s="6"/>
      <c r="I196" s="6" t="s">
        <v>3741</v>
      </c>
      <c r="J196" s="6" t="b">
        <v>0</v>
      </c>
      <c r="K196" s="6" t="s">
        <v>3812</v>
      </c>
      <c r="L196" s="6" t="s">
        <v>3817</v>
      </c>
      <c r="M196" s="6" t="s">
        <v>4503</v>
      </c>
      <c r="N196" s="6" t="s">
        <v>3961</v>
      </c>
      <c r="O196" s="6"/>
      <c r="P196" s="6" t="b">
        <v>1</v>
      </c>
      <c r="Q196" s="6"/>
      <c r="R196" s="6" t="b">
        <v>0</v>
      </c>
      <c r="S196" s="6"/>
      <c r="T196" s="6" t="s">
        <v>237</v>
      </c>
      <c r="U196" s="6" t="s">
        <v>3747</v>
      </c>
    </row>
    <row r="197" spans="1:21" ht="27.75" customHeight="1" x14ac:dyDescent="0.3">
      <c r="A197" s="6" t="s">
        <v>4504</v>
      </c>
      <c r="B197" s="6">
        <v>3</v>
      </c>
      <c r="C197" s="6" t="s">
        <v>4505</v>
      </c>
      <c r="D197" s="6" t="s">
        <v>4506</v>
      </c>
      <c r="E197" s="6" t="s">
        <v>3773</v>
      </c>
      <c r="F197" s="6" t="s">
        <v>3723</v>
      </c>
      <c r="G197" s="6" t="s">
        <v>3724</v>
      </c>
      <c r="H197" s="6" t="s">
        <v>3725</v>
      </c>
      <c r="I197" s="6" t="s">
        <v>3741</v>
      </c>
      <c r="J197" s="6" t="b">
        <v>0</v>
      </c>
      <c r="K197" s="6" t="s">
        <v>3768</v>
      </c>
      <c r="L197" s="6" t="s">
        <v>3743</v>
      </c>
      <c r="M197" s="6" t="s">
        <v>4507</v>
      </c>
      <c r="N197" s="6" t="s">
        <v>3950</v>
      </c>
      <c r="O197" s="6" t="s">
        <v>412</v>
      </c>
      <c r="P197" s="6" t="b">
        <v>0</v>
      </c>
      <c r="Q197" s="6"/>
      <c r="R197" s="6" t="b">
        <v>0</v>
      </c>
      <c r="S197" s="6" t="s">
        <v>4508</v>
      </c>
      <c r="T197" s="6" t="s">
        <v>4080</v>
      </c>
      <c r="U197" s="6" t="s">
        <v>3776</v>
      </c>
    </row>
    <row r="198" spans="1:21" ht="27.75" customHeight="1" x14ac:dyDescent="0.3">
      <c r="A198" s="6" t="s">
        <v>4509</v>
      </c>
      <c r="B198" s="6">
        <v>3</v>
      </c>
      <c r="C198" s="6" t="s">
        <v>4510</v>
      </c>
      <c r="D198" s="6"/>
      <c r="E198" s="6" t="s">
        <v>3841</v>
      </c>
      <c r="F198" s="6" t="s">
        <v>3723</v>
      </c>
      <c r="G198" s="6" t="s">
        <v>3724</v>
      </c>
      <c r="H198" s="6" t="s">
        <v>3725</v>
      </c>
      <c r="I198" s="6" t="s">
        <v>3741</v>
      </c>
      <c r="J198" s="6" t="b">
        <v>0</v>
      </c>
      <c r="K198" s="6" t="s">
        <v>4511</v>
      </c>
      <c r="L198" s="6" t="s">
        <v>3780</v>
      </c>
      <c r="M198" s="6"/>
      <c r="N198" s="6" t="s">
        <v>2872</v>
      </c>
      <c r="O198" s="6" t="s">
        <v>3898</v>
      </c>
      <c r="P198" s="6" t="b">
        <v>1</v>
      </c>
      <c r="Q198" s="6"/>
      <c r="R198" s="6" t="b">
        <v>0</v>
      </c>
      <c r="S198" s="6" t="s">
        <v>4031</v>
      </c>
      <c r="T198" s="6" t="s">
        <v>4512</v>
      </c>
      <c r="U198" s="6" t="s">
        <v>3747</v>
      </c>
    </row>
    <row r="199" spans="1:21" ht="27.75" customHeight="1" x14ac:dyDescent="0.3">
      <c r="A199" s="6" t="s">
        <v>4513</v>
      </c>
      <c r="B199" s="6">
        <v>3</v>
      </c>
      <c r="C199" s="6" t="s">
        <v>4514</v>
      </c>
      <c r="D199" s="6"/>
      <c r="E199" s="6" t="s">
        <v>3767</v>
      </c>
      <c r="F199" s="6" t="s">
        <v>3723</v>
      </c>
      <c r="G199" s="6" t="s">
        <v>3724</v>
      </c>
      <c r="H199" s="6" t="s">
        <v>3725</v>
      </c>
      <c r="I199" s="6" t="s">
        <v>3741</v>
      </c>
      <c r="J199" s="6" t="b">
        <v>1</v>
      </c>
      <c r="K199" s="6" t="s">
        <v>3812</v>
      </c>
      <c r="L199" s="6" t="s">
        <v>3817</v>
      </c>
      <c r="M199" s="6"/>
      <c r="N199" s="6" t="s">
        <v>2872</v>
      </c>
      <c r="O199" s="6"/>
      <c r="P199" s="6" t="b">
        <v>0</v>
      </c>
      <c r="Q199" s="6"/>
      <c r="R199" s="6" t="b">
        <v>0</v>
      </c>
      <c r="S199" s="6" t="s">
        <v>4515</v>
      </c>
      <c r="T199" s="6" t="s">
        <v>4516</v>
      </c>
      <c r="U199" s="6" t="s">
        <v>3747</v>
      </c>
    </row>
    <row r="200" spans="1:21" ht="27.75" customHeight="1" x14ac:dyDescent="0.3">
      <c r="A200" s="6" t="s">
        <v>4517</v>
      </c>
      <c r="B200" s="6">
        <v>3</v>
      </c>
      <c r="C200" s="6" t="s">
        <v>4518</v>
      </c>
      <c r="D200" s="6" t="s">
        <v>4519</v>
      </c>
      <c r="E200" s="6" t="s">
        <v>3757</v>
      </c>
      <c r="F200" s="6" t="s">
        <v>3723</v>
      </c>
      <c r="G200" s="6" t="s">
        <v>3724</v>
      </c>
      <c r="H200" s="6" t="s">
        <v>3725</v>
      </c>
      <c r="I200" s="6" t="s">
        <v>3741</v>
      </c>
      <c r="J200" s="6" t="b">
        <v>0</v>
      </c>
      <c r="K200" s="6" t="s">
        <v>3948</v>
      </c>
      <c r="L200" s="6" t="s">
        <v>3743</v>
      </c>
      <c r="M200" s="6" t="s">
        <v>4520</v>
      </c>
      <c r="N200" s="6" t="s">
        <v>3782</v>
      </c>
      <c r="O200" s="6" t="s">
        <v>412</v>
      </c>
      <c r="P200" s="6" t="b">
        <v>0</v>
      </c>
      <c r="Q200" s="6"/>
      <c r="R200" s="6" t="b">
        <v>0</v>
      </c>
      <c r="S200" s="6" t="s">
        <v>4521</v>
      </c>
      <c r="T200" s="6" t="s">
        <v>3944</v>
      </c>
      <c r="U200" s="6" t="s">
        <v>3747</v>
      </c>
    </row>
    <row r="201" spans="1:21" ht="27.75" customHeight="1" x14ac:dyDescent="0.3">
      <c r="A201" s="6" t="s">
        <v>4522</v>
      </c>
      <c r="B201" s="6">
        <v>3</v>
      </c>
      <c r="C201" s="6" t="s">
        <v>4523</v>
      </c>
      <c r="D201" s="6" t="s">
        <v>4524</v>
      </c>
      <c r="E201" s="6" t="s">
        <v>3773</v>
      </c>
      <c r="F201" s="6" t="s">
        <v>3723</v>
      </c>
      <c r="G201" s="6" t="s">
        <v>3724</v>
      </c>
      <c r="H201" s="6"/>
      <c r="I201" s="6" t="s">
        <v>3741</v>
      </c>
      <c r="J201" s="6" t="b">
        <v>0</v>
      </c>
      <c r="K201" s="6" t="s">
        <v>3812</v>
      </c>
      <c r="L201" s="6" t="s">
        <v>3817</v>
      </c>
      <c r="M201" s="6" t="s">
        <v>4134</v>
      </c>
      <c r="N201" s="6" t="s">
        <v>3782</v>
      </c>
      <c r="O201" s="6"/>
      <c r="P201" s="6" t="b">
        <v>1</v>
      </c>
      <c r="Q201" s="6"/>
      <c r="R201" s="6" t="b">
        <v>0</v>
      </c>
      <c r="S201" s="6"/>
      <c r="T201" s="6" t="s">
        <v>4100</v>
      </c>
      <c r="U201" s="6" t="s">
        <v>3776</v>
      </c>
    </row>
    <row r="202" spans="1:21" ht="27.75" customHeight="1" x14ac:dyDescent="0.3">
      <c r="A202" s="6" t="s">
        <v>4525</v>
      </c>
      <c r="B202" s="6">
        <v>3</v>
      </c>
      <c r="C202" s="6" t="s">
        <v>4526</v>
      </c>
      <c r="D202" s="6" t="s">
        <v>4527</v>
      </c>
      <c r="E202" s="6" t="s">
        <v>3773</v>
      </c>
      <c r="F202" s="6" t="s">
        <v>3723</v>
      </c>
      <c r="G202" s="6" t="s">
        <v>3724</v>
      </c>
      <c r="H202" s="6" t="s">
        <v>3725</v>
      </c>
      <c r="I202" s="6" t="s">
        <v>3741</v>
      </c>
      <c r="J202" s="6" t="b">
        <v>0</v>
      </c>
      <c r="K202" s="6" t="s">
        <v>3812</v>
      </c>
      <c r="L202" s="6" t="s">
        <v>3859</v>
      </c>
      <c r="M202" s="6"/>
      <c r="N202" s="6" t="s">
        <v>2872</v>
      </c>
      <c r="O202" s="6"/>
      <c r="P202" s="6" t="b">
        <v>1</v>
      </c>
      <c r="Q202" s="6"/>
      <c r="R202" s="6" t="b">
        <v>0</v>
      </c>
      <c r="S202" s="6" t="s">
        <v>4528</v>
      </c>
      <c r="T202" s="6" t="s">
        <v>3762</v>
      </c>
      <c r="U202" s="6" t="s">
        <v>3747</v>
      </c>
    </row>
    <row r="203" spans="1:21" ht="27.75" customHeight="1" x14ac:dyDescent="0.3">
      <c r="A203" s="6" t="s">
        <v>4529</v>
      </c>
      <c r="B203" s="6">
        <v>3</v>
      </c>
      <c r="C203" s="6" t="s">
        <v>4530</v>
      </c>
      <c r="D203" s="6"/>
      <c r="E203" s="6" t="s">
        <v>3773</v>
      </c>
      <c r="F203" s="6" t="s">
        <v>3723</v>
      </c>
      <c r="G203" s="6" t="s">
        <v>3724</v>
      </c>
      <c r="H203" s="6" t="s">
        <v>3725</v>
      </c>
      <c r="I203" s="6" t="s">
        <v>3741</v>
      </c>
      <c r="J203" s="6" t="b">
        <v>0</v>
      </c>
      <c r="K203" s="6" t="s">
        <v>3812</v>
      </c>
      <c r="L203" s="6" t="s">
        <v>3817</v>
      </c>
      <c r="M203" s="6"/>
      <c r="N203" s="6" t="s">
        <v>2872</v>
      </c>
      <c r="O203" s="6"/>
      <c r="P203" s="6" t="b">
        <v>1</v>
      </c>
      <c r="Q203" s="6"/>
      <c r="R203" s="6" t="b">
        <v>0</v>
      </c>
      <c r="S203" s="6" t="s">
        <v>4531</v>
      </c>
      <c r="T203" s="6" t="s">
        <v>4532</v>
      </c>
      <c r="U203" s="6" t="s">
        <v>3747</v>
      </c>
    </row>
    <row r="204" spans="1:21" ht="27.75" customHeight="1" x14ac:dyDescent="0.3">
      <c r="A204" s="6" t="s">
        <v>4533</v>
      </c>
      <c r="B204" s="6">
        <v>3</v>
      </c>
      <c r="C204" s="6" t="s">
        <v>4534</v>
      </c>
      <c r="D204" s="6" t="s">
        <v>4535</v>
      </c>
      <c r="E204" s="6" t="s">
        <v>3750</v>
      </c>
      <c r="F204" s="6" t="s">
        <v>3723</v>
      </c>
      <c r="G204" s="6" t="s">
        <v>3724</v>
      </c>
      <c r="H204" s="6" t="s">
        <v>3725</v>
      </c>
      <c r="I204" s="6" t="s">
        <v>4035</v>
      </c>
      <c r="J204" s="6" t="b">
        <v>0</v>
      </c>
      <c r="K204" s="6" t="s">
        <v>3812</v>
      </c>
      <c r="L204" s="6" t="s">
        <v>4536</v>
      </c>
      <c r="M204" s="6" t="s">
        <v>4537</v>
      </c>
      <c r="N204" s="6" t="s">
        <v>3961</v>
      </c>
      <c r="O204" s="6" t="s">
        <v>412</v>
      </c>
      <c r="P204" s="6" t="b">
        <v>0</v>
      </c>
      <c r="Q204" s="6">
        <v>200</v>
      </c>
      <c r="R204" s="6" t="b">
        <v>1</v>
      </c>
      <c r="S204" s="6" t="s">
        <v>4538</v>
      </c>
      <c r="T204" s="6" t="s">
        <v>4539</v>
      </c>
      <c r="U204" s="6" t="s">
        <v>3747</v>
      </c>
    </row>
    <row r="205" spans="1:21" ht="27.75" customHeight="1" x14ac:dyDescent="0.3">
      <c r="A205" s="6" t="s">
        <v>4540</v>
      </c>
      <c r="B205" s="6">
        <v>3</v>
      </c>
      <c r="C205" s="6" t="s">
        <v>4541</v>
      </c>
      <c r="D205" s="6"/>
      <c r="E205" s="6" t="s">
        <v>3773</v>
      </c>
      <c r="F205" s="6" t="s">
        <v>3723</v>
      </c>
      <c r="G205" s="6" t="s">
        <v>3724</v>
      </c>
      <c r="H205" s="6" t="s">
        <v>3725</v>
      </c>
      <c r="I205" s="6" t="s">
        <v>3741</v>
      </c>
      <c r="J205" s="6" t="b">
        <v>0</v>
      </c>
      <c r="K205" s="6" t="s">
        <v>3789</v>
      </c>
      <c r="L205" s="6" t="s">
        <v>3780</v>
      </c>
      <c r="M205" s="6"/>
      <c r="N205" s="6" t="s">
        <v>2872</v>
      </c>
      <c r="O205" s="6"/>
      <c r="P205" s="6" t="b">
        <v>1</v>
      </c>
      <c r="Q205" s="6"/>
      <c r="R205" s="6" t="b">
        <v>0</v>
      </c>
      <c r="S205" s="6" t="s">
        <v>4542</v>
      </c>
      <c r="T205" s="6" t="s">
        <v>4543</v>
      </c>
      <c r="U205" s="6" t="s">
        <v>3747</v>
      </c>
    </row>
    <row r="206" spans="1:21" ht="27.75" customHeight="1" x14ac:dyDescent="0.3">
      <c r="A206" s="6" t="s">
        <v>4544</v>
      </c>
      <c r="B206" s="6">
        <v>3</v>
      </c>
      <c r="C206" s="6" t="s">
        <v>4545</v>
      </c>
      <c r="D206" s="6" t="s">
        <v>4546</v>
      </c>
      <c r="E206" s="6" t="s">
        <v>3800</v>
      </c>
      <c r="F206" s="6" t="s">
        <v>3723</v>
      </c>
      <c r="G206" s="6" t="s">
        <v>3724</v>
      </c>
      <c r="H206" s="6"/>
      <c r="I206" s="6" t="s">
        <v>3741</v>
      </c>
      <c r="J206" s="6" t="b">
        <v>0</v>
      </c>
      <c r="K206" s="6" t="s">
        <v>3959</v>
      </c>
      <c r="L206" s="6" t="s">
        <v>3780</v>
      </c>
      <c r="M206" s="6" t="s">
        <v>4547</v>
      </c>
      <c r="N206" s="6" t="s">
        <v>3824</v>
      </c>
      <c r="O206" s="6" t="s">
        <v>3898</v>
      </c>
      <c r="P206" s="6" t="b">
        <v>1</v>
      </c>
      <c r="Q206" s="6"/>
      <c r="R206" s="6" t="b">
        <v>0</v>
      </c>
      <c r="S206" s="6"/>
      <c r="T206" s="6" t="s">
        <v>3762</v>
      </c>
      <c r="U206" s="6" t="s">
        <v>3847</v>
      </c>
    </row>
    <row r="207" spans="1:21" ht="27.75" customHeight="1" x14ac:dyDescent="0.3">
      <c r="A207" s="6" t="s">
        <v>4548</v>
      </c>
      <c r="B207" s="6">
        <v>3</v>
      </c>
      <c r="C207" s="6" t="s">
        <v>4549</v>
      </c>
      <c r="D207" s="6"/>
      <c r="E207" s="6" t="s">
        <v>3740</v>
      </c>
      <c r="F207" s="6" t="s">
        <v>3723</v>
      </c>
      <c r="G207" s="6" t="s">
        <v>3724</v>
      </c>
      <c r="H207" s="6" t="s">
        <v>3725</v>
      </c>
      <c r="I207" s="6" t="s">
        <v>3741</v>
      </c>
      <c r="J207" s="6" t="b">
        <v>0</v>
      </c>
      <c r="K207" s="6" t="s">
        <v>3948</v>
      </c>
      <c r="L207" s="6" t="s">
        <v>3780</v>
      </c>
      <c r="M207" s="6" t="s">
        <v>4550</v>
      </c>
      <c r="N207" s="6" t="s">
        <v>4551</v>
      </c>
      <c r="O207" s="6" t="s">
        <v>412</v>
      </c>
      <c r="P207" s="6" t="b">
        <v>1</v>
      </c>
      <c r="Q207" s="6"/>
      <c r="R207" s="6" t="b">
        <v>0</v>
      </c>
      <c r="S207" s="6" t="s">
        <v>4552</v>
      </c>
      <c r="T207" s="6" t="s">
        <v>278</v>
      </c>
      <c r="U207" s="6" t="s">
        <v>3747</v>
      </c>
    </row>
    <row r="208" spans="1:21" ht="27.75" customHeight="1" x14ac:dyDescent="0.3">
      <c r="A208" s="6" t="s">
        <v>4553</v>
      </c>
      <c r="B208" s="6">
        <v>3</v>
      </c>
      <c r="C208" s="6" t="s">
        <v>4554</v>
      </c>
      <c r="D208" s="6"/>
      <c r="E208" s="6" t="s">
        <v>3841</v>
      </c>
      <c r="F208" s="6"/>
      <c r="G208" s="6" t="s">
        <v>3724</v>
      </c>
      <c r="H208" s="6" t="s">
        <v>3725</v>
      </c>
      <c r="I208" s="6" t="s">
        <v>3741</v>
      </c>
      <c r="J208" s="6" t="b">
        <v>0</v>
      </c>
      <c r="K208" s="6" t="s">
        <v>3768</v>
      </c>
      <c r="L208" s="6" t="s">
        <v>3780</v>
      </c>
      <c r="M208" s="6"/>
      <c r="N208" s="6" t="s">
        <v>2872</v>
      </c>
      <c r="O208" s="6" t="s">
        <v>3898</v>
      </c>
      <c r="P208" s="6" t="b">
        <v>1</v>
      </c>
      <c r="Q208" s="6"/>
      <c r="R208" s="6" t="b">
        <v>0</v>
      </c>
      <c r="S208" s="6" t="s">
        <v>4555</v>
      </c>
      <c r="T208" s="6" t="s">
        <v>4512</v>
      </c>
      <c r="U208" s="6" t="s">
        <v>3747</v>
      </c>
    </row>
    <row r="209" spans="1:21" ht="27.75" customHeight="1" x14ac:dyDescent="0.3">
      <c r="A209" s="6" t="s">
        <v>4556</v>
      </c>
      <c r="B209" s="6">
        <v>3</v>
      </c>
      <c r="C209" s="6" t="s">
        <v>4557</v>
      </c>
      <c r="D209" s="6"/>
      <c r="E209" s="6" t="s">
        <v>3841</v>
      </c>
      <c r="F209" s="6" t="s">
        <v>3723</v>
      </c>
      <c r="G209" s="6" t="s">
        <v>3724</v>
      </c>
      <c r="H209" s="6" t="s">
        <v>3725</v>
      </c>
      <c r="I209" s="6" t="s">
        <v>3741</v>
      </c>
      <c r="J209" s="6" t="b">
        <v>0</v>
      </c>
      <c r="K209" s="6" t="s">
        <v>3851</v>
      </c>
      <c r="L209" s="6" t="s">
        <v>3780</v>
      </c>
      <c r="M209" s="6"/>
      <c r="N209" s="6" t="s">
        <v>2872</v>
      </c>
      <c r="O209" s="6"/>
      <c r="P209" s="6" t="b">
        <v>1</v>
      </c>
      <c r="Q209" s="6"/>
      <c r="R209" s="6" t="b">
        <v>0</v>
      </c>
      <c r="S209" s="6" t="s">
        <v>4558</v>
      </c>
      <c r="T209" s="6" t="s">
        <v>3762</v>
      </c>
      <c r="U209" s="6" t="s">
        <v>3847</v>
      </c>
    </row>
    <row r="210" spans="1:21" ht="27.75" customHeight="1" x14ac:dyDescent="0.3">
      <c r="A210" s="6" t="s">
        <v>4559</v>
      </c>
      <c r="B210" s="6">
        <v>3</v>
      </c>
      <c r="C210" s="6" t="s">
        <v>4560</v>
      </c>
      <c r="D210" s="6"/>
      <c r="E210" s="6" t="s">
        <v>3757</v>
      </c>
      <c r="F210" s="6" t="s">
        <v>3723</v>
      </c>
      <c r="G210" s="6" t="s">
        <v>3724</v>
      </c>
      <c r="H210" s="6" t="s">
        <v>3725</v>
      </c>
      <c r="I210" s="6" t="s">
        <v>3833</v>
      </c>
      <c r="J210" s="6" t="b">
        <v>1</v>
      </c>
      <c r="K210" s="6" t="s">
        <v>4561</v>
      </c>
      <c r="L210" s="6" t="s">
        <v>3907</v>
      </c>
      <c r="M210" s="6"/>
      <c r="N210" s="6" t="s">
        <v>2872</v>
      </c>
      <c r="O210" s="6"/>
      <c r="P210" s="6" t="b">
        <v>0</v>
      </c>
      <c r="Q210" s="6"/>
      <c r="R210" s="6" t="b">
        <v>0</v>
      </c>
      <c r="S210" s="6" t="s">
        <v>4562</v>
      </c>
      <c r="T210" s="6" t="s">
        <v>4563</v>
      </c>
      <c r="U210" s="6" t="s">
        <v>3747</v>
      </c>
    </row>
    <row r="211" spans="1:21" ht="27.75" customHeight="1" x14ac:dyDescent="0.3">
      <c r="A211" s="6" t="s">
        <v>4564</v>
      </c>
      <c r="B211" s="6">
        <v>3</v>
      </c>
      <c r="C211" s="6" t="s">
        <v>4565</v>
      </c>
      <c r="D211" s="6" t="s">
        <v>4566</v>
      </c>
      <c r="E211" s="6" t="s">
        <v>3773</v>
      </c>
      <c r="F211" s="6" t="s">
        <v>3723</v>
      </c>
      <c r="G211" s="6" t="s">
        <v>3724</v>
      </c>
      <c r="H211" s="6"/>
      <c r="I211" s="6" t="s">
        <v>3829</v>
      </c>
      <c r="J211" s="6" t="b">
        <v>0</v>
      </c>
      <c r="K211" s="6" t="s">
        <v>3751</v>
      </c>
      <c r="L211" s="6" t="s">
        <v>3780</v>
      </c>
      <c r="M211" s="6" t="s">
        <v>4567</v>
      </c>
      <c r="N211" s="6" t="s">
        <v>3824</v>
      </c>
      <c r="O211" s="6" t="s">
        <v>412</v>
      </c>
      <c r="P211" s="6" t="b">
        <v>1</v>
      </c>
      <c r="Q211" s="6"/>
      <c r="R211" s="6" t="b">
        <v>0</v>
      </c>
      <c r="S211" s="6"/>
      <c r="T211" s="6" t="s">
        <v>249</v>
      </c>
      <c r="U211" s="6" t="s">
        <v>3747</v>
      </c>
    </row>
    <row r="212" spans="1:21" ht="27.75" customHeight="1" x14ac:dyDescent="0.3">
      <c r="A212" s="6" t="s">
        <v>4568</v>
      </c>
      <c r="B212" s="6">
        <v>3</v>
      </c>
      <c r="C212" s="6" t="s">
        <v>4569</v>
      </c>
      <c r="D212" s="6" t="s">
        <v>4570</v>
      </c>
      <c r="E212" s="6" t="s">
        <v>3757</v>
      </c>
      <c r="F212" s="6" t="s">
        <v>3723</v>
      </c>
      <c r="G212" s="6" t="s">
        <v>3724</v>
      </c>
      <c r="H212" s="6" t="s">
        <v>3725</v>
      </c>
      <c r="I212" s="6" t="s">
        <v>3741</v>
      </c>
      <c r="J212" s="6" t="b">
        <v>0</v>
      </c>
      <c r="K212" s="6" t="s">
        <v>4571</v>
      </c>
      <c r="L212" s="6" t="s">
        <v>3743</v>
      </c>
      <c r="M212" s="6" t="s">
        <v>4572</v>
      </c>
      <c r="N212" s="6" t="s">
        <v>3824</v>
      </c>
      <c r="O212" s="6" t="s">
        <v>412</v>
      </c>
      <c r="P212" s="6" t="b">
        <v>0</v>
      </c>
      <c r="Q212" s="6"/>
      <c r="R212" s="6" t="b">
        <v>0</v>
      </c>
      <c r="S212" s="6" t="s">
        <v>4573</v>
      </c>
      <c r="T212" s="6" t="s">
        <v>4574</v>
      </c>
      <c r="U212" s="6" t="s">
        <v>3747</v>
      </c>
    </row>
    <row r="213" spans="1:21" ht="27.75" customHeight="1" x14ac:dyDescent="0.3">
      <c r="A213" s="6" t="s">
        <v>4575</v>
      </c>
      <c r="B213" s="6">
        <v>3</v>
      </c>
      <c r="C213" s="6" t="s">
        <v>4576</v>
      </c>
      <c r="D213" s="6" t="s">
        <v>4577</v>
      </c>
      <c r="E213" s="6" t="s">
        <v>3750</v>
      </c>
      <c r="F213" s="6" t="s">
        <v>3723</v>
      </c>
      <c r="G213" s="6" t="s">
        <v>3724</v>
      </c>
      <c r="H213" s="6" t="s">
        <v>3725</v>
      </c>
      <c r="I213" s="6" t="s">
        <v>3833</v>
      </c>
      <c r="J213" s="6" t="b">
        <v>0</v>
      </c>
      <c r="K213" s="6" t="s">
        <v>3851</v>
      </c>
      <c r="L213" s="6" t="s">
        <v>3817</v>
      </c>
      <c r="M213" s="6"/>
      <c r="N213" s="6" t="s">
        <v>2872</v>
      </c>
      <c r="O213" s="6" t="s">
        <v>3929</v>
      </c>
      <c r="P213" s="6" t="b">
        <v>0</v>
      </c>
      <c r="Q213" s="6">
        <v>100</v>
      </c>
      <c r="R213" s="6" t="b">
        <v>1</v>
      </c>
      <c r="S213" s="6" t="s">
        <v>4578</v>
      </c>
      <c r="T213" s="6" t="s">
        <v>4579</v>
      </c>
      <c r="U213" s="6" t="s">
        <v>3747</v>
      </c>
    </row>
    <row r="214" spans="1:21" ht="27.75" customHeight="1" x14ac:dyDescent="0.3">
      <c r="A214" s="6" t="s">
        <v>4580</v>
      </c>
      <c r="B214" s="6">
        <v>3</v>
      </c>
      <c r="C214" s="6" t="s">
        <v>4581</v>
      </c>
      <c r="D214" s="6" t="s">
        <v>4582</v>
      </c>
      <c r="E214" s="6" t="s">
        <v>3841</v>
      </c>
      <c r="F214" s="6" t="s">
        <v>3723</v>
      </c>
      <c r="G214" s="6" t="s">
        <v>3724</v>
      </c>
      <c r="H214" s="6" t="s">
        <v>3725</v>
      </c>
      <c r="I214" s="6" t="s">
        <v>3741</v>
      </c>
      <c r="J214" s="6" t="b">
        <v>0</v>
      </c>
      <c r="K214" s="6" t="s">
        <v>3768</v>
      </c>
      <c r="L214" s="6" t="s">
        <v>3859</v>
      </c>
      <c r="M214" s="6"/>
      <c r="N214" s="6" t="s">
        <v>2872</v>
      </c>
      <c r="O214" s="6"/>
      <c r="P214" s="6" t="b">
        <v>1</v>
      </c>
      <c r="Q214" s="6"/>
      <c r="R214" s="6" t="b">
        <v>0</v>
      </c>
      <c r="S214" s="6" t="s">
        <v>4142</v>
      </c>
      <c r="T214" s="6" t="s">
        <v>4512</v>
      </c>
      <c r="U214" s="6" t="s">
        <v>3747</v>
      </c>
    </row>
    <row r="215" spans="1:21" ht="27.75" customHeight="1" x14ac:dyDescent="0.3">
      <c r="A215" s="6" t="s">
        <v>4583</v>
      </c>
      <c r="B215" s="6">
        <v>3</v>
      </c>
      <c r="C215" s="6" t="s">
        <v>4584</v>
      </c>
      <c r="D215" s="6" t="s">
        <v>4585</v>
      </c>
      <c r="E215" s="6" t="s">
        <v>3757</v>
      </c>
      <c r="F215" s="6" t="s">
        <v>3723</v>
      </c>
      <c r="G215" s="6"/>
      <c r="H215" s="6"/>
      <c r="I215" s="6" t="s">
        <v>3829</v>
      </c>
      <c r="J215" s="6" t="b">
        <v>0</v>
      </c>
      <c r="K215" s="6" t="s">
        <v>3742</v>
      </c>
      <c r="L215" s="6" t="s">
        <v>3743</v>
      </c>
      <c r="M215" s="6"/>
      <c r="N215" s="6" t="s">
        <v>2872</v>
      </c>
      <c r="O215" s="6"/>
      <c r="P215" s="6" t="b">
        <v>0</v>
      </c>
      <c r="Q215" s="6"/>
      <c r="R215" s="6" t="b">
        <v>0</v>
      </c>
      <c r="S215" s="6"/>
      <c r="T215" s="6" t="s">
        <v>193</v>
      </c>
      <c r="U215" s="6" t="s">
        <v>3747</v>
      </c>
    </row>
    <row r="216" spans="1:21" ht="27.75" customHeight="1" x14ac:dyDescent="0.3">
      <c r="A216" s="6" t="s">
        <v>4586</v>
      </c>
      <c r="B216" s="6">
        <v>3</v>
      </c>
      <c r="C216" s="6" t="s">
        <v>4587</v>
      </c>
      <c r="D216" s="6"/>
      <c r="E216" s="6" t="s">
        <v>3773</v>
      </c>
      <c r="F216" s="6" t="s">
        <v>3723</v>
      </c>
      <c r="G216" s="6" t="s">
        <v>3724</v>
      </c>
      <c r="H216" s="6"/>
      <c r="I216" s="6" t="s">
        <v>3741</v>
      </c>
      <c r="J216" s="6" t="b">
        <v>1</v>
      </c>
      <c r="K216" s="6" t="s">
        <v>3812</v>
      </c>
      <c r="L216" s="6" t="s">
        <v>3907</v>
      </c>
      <c r="M216" s="6"/>
      <c r="N216" s="6" t="s">
        <v>2872</v>
      </c>
      <c r="O216" s="6"/>
      <c r="P216" s="6" t="b">
        <v>0</v>
      </c>
      <c r="Q216" s="6"/>
      <c r="R216" s="6" t="b">
        <v>0</v>
      </c>
      <c r="S216" s="6"/>
      <c r="T216" s="6" t="s">
        <v>4588</v>
      </c>
      <c r="U216" s="6" t="s">
        <v>3747</v>
      </c>
    </row>
    <row r="217" spans="1:21" ht="27.75" customHeight="1" x14ac:dyDescent="0.3">
      <c r="A217" s="6" t="s">
        <v>4589</v>
      </c>
      <c r="B217" s="6">
        <v>3</v>
      </c>
      <c r="C217" s="6" t="s">
        <v>4590</v>
      </c>
      <c r="D217" s="6" t="s">
        <v>4591</v>
      </c>
      <c r="E217" s="6" t="s">
        <v>3757</v>
      </c>
      <c r="F217" s="6" t="s">
        <v>3723</v>
      </c>
      <c r="G217" s="6" t="s">
        <v>3724</v>
      </c>
      <c r="H217" s="6" t="s">
        <v>3725</v>
      </c>
      <c r="I217" s="6" t="s">
        <v>3741</v>
      </c>
      <c r="J217" s="6" t="b">
        <v>0</v>
      </c>
      <c r="K217" s="6" t="s">
        <v>3751</v>
      </c>
      <c r="L217" s="6" t="s">
        <v>3859</v>
      </c>
      <c r="M217" s="6" t="s">
        <v>4294</v>
      </c>
      <c r="N217" s="6" t="s">
        <v>3782</v>
      </c>
      <c r="O217" s="6" t="s">
        <v>412</v>
      </c>
      <c r="P217" s="6" t="b">
        <v>1</v>
      </c>
      <c r="Q217" s="6"/>
      <c r="R217" s="6" t="b">
        <v>0</v>
      </c>
      <c r="S217" s="6" t="s">
        <v>4592</v>
      </c>
      <c r="T217" s="6" t="s">
        <v>3963</v>
      </c>
      <c r="U217" s="6" t="s">
        <v>3776</v>
      </c>
    </row>
    <row r="218" spans="1:21" ht="27.75" customHeight="1" x14ac:dyDescent="0.3">
      <c r="A218" s="6" t="s">
        <v>4593</v>
      </c>
      <c r="B218" s="6">
        <v>3</v>
      </c>
      <c r="C218" s="6" t="s">
        <v>4594</v>
      </c>
      <c r="D218" s="6"/>
      <c r="E218" s="6" t="s">
        <v>3750</v>
      </c>
      <c r="F218" s="6" t="s">
        <v>3723</v>
      </c>
      <c r="G218" s="6" t="s">
        <v>3724</v>
      </c>
      <c r="H218" s="6" t="s">
        <v>3725</v>
      </c>
      <c r="I218" s="6" t="s">
        <v>3741</v>
      </c>
      <c r="J218" s="6" t="b">
        <v>0</v>
      </c>
      <c r="K218" s="6" t="s">
        <v>3812</v>
      </c>
      <c r="L218" s="6" t="s">
        <v>3907</v>
      </c>
      <c r="M218" s="6"/>
      <c r="N218" s="6" t="s">
        <v>2872</v>
      </c>
      <c r="O218" s="6"/>
      <c r="P218" s="6" t="b">
        <v>0</v>
      </c>
      <c r="Q218" s="6">
        <v>25</v>
      </c>
      <c r="R218" s="6" t="b">
        <v>1</v>
      </c>
      <c r="S218" s="6" t="s">
        <v>4595</v>
      </c>
      <c r="T218" s="6" t="s">
        <v>4596</v>
      </c>
      <c r="U218" s="6" t="s">
        <v>3747</v>
      </c>
    </row>
    <row r="219" spans="1:21" ht="27.75" customHeight="1" x14ac:dyDescent="0.3">
      <c r="A219" s="6" t="s">
        <v>4597</v>
      </c>
      <c r="B219" s="6">
        <v>3</v>
      </c>
      <c r="C219" s="6" t="s">
        <v>4598</v>
      </c>
      <c r="D219" s="6"/>
      <c r="E219" s="6" t="s">
        <v>3841</v>
      </c>
      <c r="F219" s="6" t="s">
        <v>3723</v>
      </c>
      <c r="G219" s="6" t="s">
        <v>3724</v>
      </c>
      <c r="H219" s="6"/>
      <c r="I219" s="6" t="s">
        <v>3833</v>
      </c>
      <c r="J219" s="6" t="b">
        <v>1</v>
      </c>
      <c r="K219" s="6" t="s">
        <v>3789</v>
      </c>
      <c r="L219" s="6" t="s">
        <v>3817</v>
      </c>
      <c r="M219" s="6"/>
      <c r="N219" s="6" t="s">
        <v>2872</v>
      </c>
      <c r="O219" s="6"/>
      <c r="P219" s="6" t="b">
        <v>0</v>
      </c>
      <c r="Q219" s="6"/>
      <c r="R219" s="6" t="b">
        <v>0</v>
      </c>
      <c r="S219" s="6"/>
      <c r="T219" s="6" t="s">
        <v>4599</v>
      </c>
      <c r="U219" s="6" t="s">
        <v>3747</v>
      </c>
    </row>
    <row r="220" spans="1:21" ht="27.75" customHeight="1" x14ac:dyDescent="0.3">
      <c r="A220" s="6" t="s">
        <v>4600</v>
      </c>
      <c r="B220" s="6">
        <v>3</v>
      </c>
      <c r="C220" s="6" t="s">
        <v>4601</v>
      </c>
      <c r="D220" s="6"/>
      <c r="E220" s="6" t="s">
        <v>3773</v>
      </c>
      <c r="F220" s="6" t="s">
        <v>3723</v>
      </c>
      <c r="G220" s="6" t="s">
        <v>3724</v>
      </c>
      <c r="H220" s="6"/>
      <c r="I220" s="6" t="s">
        <v>4602</v>
      </c>
      <c r="J220" s="6" t="b">
        <v>0</v>
      </c>
      <c r="K220" s="6" t="s">
        <v>3948</v>
      </c>
      <c r="L220" s="6" t="s">
        <v>3743</v>
      </c>
      <c r="M220" s="6"/>
      <c r="N220" s="6" t="s">
        <v>2872</v>
      </c>
      <c r="O220" s="6"/>
      <c r="P220" s="6" t="b">
        <v>0</v>
      </c>
      <c r="Q220" s="6"/>
      <c r="R220" s="6" t="b">
        <v>0</v>
      </c>
      <c r="S220" s="6"/>
      <c r="T220" s="6" t="s">
        <v>4603</v>
      </c>
      <c r="U220" s="6" t="s">
        <v>3747</v>
      </c>
    </row>
    <row r="221" spans="1:21" ht="27.75" customHeight="1" x14ac:dyDescent="0.3">
      <c r="A221" s="6" t="s">
        <v>4604</v>
      </c>
      <c r="B221" s="6">
        <v>3</v>
      </c>
      <c r="C221" s="6" t="s">
        <v>4605</v>
      </c>
      <c r="D221" s="6"/>
      <c r="E221" s="6" t="s">
        <v>3750</v>
      </c>
      <c r="F221" s="6" t="s">
        <v>3723</v>
      </c>
      <c r="G221" s="6" t="s">
        <v>3724</v>
      </c>
      <c r="H221" s="6" t="s">
        <v>3725</v>
      </c>
      <c r="I221" s="6" t="s">
        <v>3741</v>
      </c>
      <c r="J221" s="6" t="b">
        <v>0</v>
      </c>
      <c r="K221" s="6" t="s">
        <v>3812</v>
      </c>
      <c r="L221" s="6" t="s">
        <v>3859</v>
      </c>
      <c r="M221" s="6"/>
      <c r="N221" s="6" t="s">
        <v>2872</v>
      </c>
      <c r="O221" s="6"/>
      <c r="P221" s="6" t="b">
        <v>1</v>
      </c>
      <c r="Q221" s="6"/>
      <c r="R221" s="6" t="b">
        <v>0</v>
      </c>
      <c r="S221" s="6" t="s">
        <v>4606</v>
      </c>
      <c r="T221" s="6" t="s">
        <v>4126</v>
      </c>
      <c r="U221" s="6" t="s">
        <v>3847</v>
      </c>
    </row>
    <row r="222" spans="1:21" ht="27.75" customHeight="1" x14ac:dyDescent="0.3">
      <c r="A222" s="6" t="s">
        <v>4607</v>
      </c>
      <c r="B222" s="6">
        <v>3</v>
      </c>
      <c r="C222" s="6" t="s">
        <v>4608</v>
      </c>
      <c r="D222" s="6"/>
      <c r="E222" s="6" t="s">
        <v>3750</v>
      </c>
      <c r="F222" s="6" t="s">
        <v>3723</v>
      </c>
      <c r="G222" s="6" t="s">
        <v>3724</v>
      </c>
      <c r="H222" s="6"/>
      <c r="I222" s="6" t="s">
        <v>3741</v>
      </c>
      <c r="J222" s="6" t="b">
        <v>0</v>
      </c>
      <c r="K222" s="6" t="s">
        <v>3812</v>
      </c>
      <c r="L222" s="6" t="s">
        <v>3817</v>
      </c>
      <c r="M222" s="6"/>
      <c r="N222" s="6" t="s">
        <v>2872</v>
      </c>
      <c r="O222" s="6"/>
      <c r="P222" s="6" t="b">
        <v>1</v>
      </c>
      <c r="Q222" s="6"/>
      <c r="R222" s="6" t="b">
        <v>0</v>
      </c>
      <c r="S222" s="6"/>
      <c r="T222" s="6" t="s">
        <v>4609</v>
      </c>
      <c r="U222" s="6" t="s">
        <v>3747</v>
      </c>
    </row>
    <row r="223" spans="1:21" ht="27.75" customHeight="1" x14ac:dyDescent="0.3">
      <c r="A223" s="6" t="s">
        <v>4610</v>
      </c>
      <c r="B223" s="6">
        <v>3</v>
      </c>
      <c r="C223" s="6" t="s">
        <v>4611</v>
      </c>
      <c r="D223" s="6"/>
      <c r="E223" s="6" t="s">
        <v>3750</v>
      </c>
      <c r="F223" s="6" t="s">
        <v>3723</v>
      </c>
      <c r="G223" s="6" t="s">
        <v>3724</v>
      </c>
      <c r="H223" s="6"/>
      <c r="I223" s="6" t="s">
        <v>3741</v>
      </c>
      <c r="J223" s="6" t="b">
        <v>0</v>
      </c>
      <c r="K223" s="6" t="s">
        <v>3812</v>
      </c>
      <c r="L223" s="6" t="s">
        <v>3743</v>
      </c>
      <c r="M223" s="6"/>
      <c r="N223" s="6" t="s">
        <v>2872</v>
      </c>
      <c r="O223" s="6"/>
      <c r="P223" s="6" t="b">
        <v>0</v>
      </c>
      <c r="Q223" s="6"/>
      <c r="R223" s="6" t="b">
        <v>0</v>
      </c>
      <c r="S223" s="6"/>
      <c r="T223" s="6" t="s">
        <v>4612</v>
      </c>
      <c r="U223" s="6" t="s">
        <v>3747</v>
      </c>
    </row>
    <row r="224" spans="1:21" ht="27.75" customHeight="1" x14ac:dyDescent="0.3">
      <c r="A224" s="6" t="s">
        <v>4613</v>
      </c>
      <c r="B224" s="6">
        <v>3</v>
      </c>
      <c r="C224" s="6" t="s">
        <v>4614</v>
      </c>
      <c r="D224" s="6"/>
      <c r="E224" s="6" t="s">
        <v>3767</v>
      </c>
      <c r="F224" s="6" t="s">
        <v>3723</v>
      </c>
      <c r="G224" s="6" t="s">
        <v>3724</v>
      </c>
      <c r="H224" s="6" t="s">
        <v>3725</v>
      </c>
      <c r="I224" s="6" t="s">
        <v>3741</v>
      </c>
      <c r="J224" s="6" t="b">
        <v>0</v>
      </c>
      <c r="K224" s="6" t="s">
        <v>3812</v>
      </c>
      <c r="L224" s="6" t="s">
        <v>3743</v>
      </c>
      <c r="M224" s="6"/>
      <c r="N224" s="6" t="s">
        <v>2872</v>
      </c>
      <c r="O224" s="6"/>
      <c r="P224" s="6" t="b">
        <v>0</v>
      </c>
      <c r="Q224" s="6">
        <v>300</v>
      </c>
      <c r="R224" s="6" t="b">
        <v>1</v>
      </c>
      <c r="S224" s="6" t="s">
        <v>4615</v>
      </c>
      <c r="T224" s="6" t="s">
        <v>3939</v>
      </c>
      <c r="U224" s="6" t="s">
        <v>3747</v>
      </c>
    </row>
    <row r="225" spans="1:21" ht="27.75" customHeight="1" x14ac:dyDescent="0.3">
      <c r="A225" s="6" t="s">
        <v>4616</v>
      </c>
      <c r="B225" s="6">
        <v>3</v>
      </c>
      <c r="C225" s="6" t="s">
        <v>4617</v>
      </c>
      <c r="D225" s="6"/>
      <c r="E225" s="6" t="s">
        <v>3757</v>
      </c>
      <c r="F225" s="6" t="s">
        <v>3723</v>
      </c>
      <c r="G225" s="6" t="s">
        <v>3724</v>
      </c>
      <c r="H225" s="6" t="s">
        <v>3725</v>
      </c>
      <c r="I225" s="6" t="s">
        <v>3741</v>
      </c>
      <c r="J225" s="6" t="b">
        <v>0</v>
      </c>
      <c r="K225" s="6" t="s">
        <v>4618</v>
      </c>
      <c r="L225" s="6" t="s">
        <v>3752</v>
      </c>
      <c r="M225" s="6"/>
      <c r="N225" s="6" t="s">
        <v>2872</v>
      </c>
      <c r="O225" s="6"/>
      <c r="P225" s="6" t="b">
        <v>0</v>
      </c>
      <c r="Q225" s="6"/>
      <c r="R225" s="6" t="b">
        <v>0</v>
      </c>
      <c r="S225" s="6" t="s">
        <v>4619</v>
      </c>
      <c r="T225" s="6" t="s">
        <v>4620</v>
      </c>
      <c r="U225" s="6" t="s">
        <v>3747</v>
      </c>
    </row>
    <row r="226" spans="1:21" ht="27.75" customHeight="1" x14ac:dyDescent="0.3">
      <c r="A226" s="6" t="s">
        <v>4621</v>
      </c>
      <c r="B226" s="6">
        <v>3</v>
      </c>
      <c r="C226" s="6" t="s">
        <v>4622</v>
      </c>
      <c r="D226" s="6"/>
      <c r="E226" s="6" t="s">
        <v>3740</v>
      </c>
      <c r="F226" s="6" t="s">
        <v>3723</v>
      </c>
      <c r="G226" s="6" t="s">
        <v>3724</v>
      </c>
      <c r="H226" s="6" t="s">
        <v>3725</v>
      </c>
      <c r="I226" s="6" t="s">
        <v>3741</v>
      </c>
      <c r="J226" s="6" t="b">
        <v>0</v>
      </c>
      <c r="K226" s="6" t="s">
        <v>3948</v>
      </c>
      <c r="L226" s="6" t="s">
        <v>3780</v>
      </c>
      <c r="M226" s="6"/>
      <c r="N226" s="6" t="s">
        <v>2872</v>
      </c>
      <c r="O226" s="6" t="s">
        <v>413</v>
      </c>
      <c r="P226" s="6" t="b">
        <v>1</v>
      </c>
      <c r="Q226" s="6"/>
      <c r="R226" s="6" t="b">
        <v>0</v>
      </c>
      <c r="S226" s="6" t="s">
        <v>4623</v>
      </c>
      <c r="T226" s="6" t="s">
        <v>4624</v>
      </c>
      <c r="U226" s="6" t="s">
        <v>3747</v>
      </c>
    </row>
    <row r="227" spans="1:21" ht="27.75" customHeight="1" x14ac:dyDescent="0.3">
      <c r="A227" s="6" t="s">
        <v>4625</v>
      </c>
      <c r="B227" s="6">
        <v>3</v>
      </c>
      <c r="C227" s="6" t="s">
        <v>4626</v>
      </c>
      <c r="D227" s="6"/>
      <c r="E227" s="6" t="s">
        <v>3773</v>
      </c>
      <c r="F227" s="6" t="s">
        <v>3723</v>
      </c>
      <c r="G227" s="6" t="s">
        <v>3724</v>
      </c>
      <c r="H227" s="6" t="s">
        <v>3725</v>
      </c>
      <c r="I227" s="6" t="s">
        <v>3741</v>
      </c>
      <c r="J227" s="6" t="b">
        <v>0</v>
      </c>
      <c r="K227" s="6" t="s">
        <v>3768</v>
      </c>
      <c r="L227" s="6" t="s">
        <v>3780</v>
      </c>
      <c r="M227" s="6"/>
      <c r="N227" s="6" t="s">
        <v>2872</v>
      </c>
      <c r="O227" s="6" t="s">
        <v>3898</v>
      </c>
      <c r="P227" s="6" t="b">
        <v>1</v>
      </c>
      <c r="Q227" s="6"/>
      <c r="R227" s="6" t="b">
        <v>0</v>
      </c>
      <c r="S227" s="6" t="s">
        <v>4627</v>
      </c>
      <c r="T227" s="6" t="s">
        <v>4628</v>
      </c>
      <c r="U227" s="6" t="s">
        <v>3747</v>
      </c>
    </row>
    <row r="228" spans="1:21" ht="27.75" customHeight="1" x14ac:dyDescent="0.3">
      <c r="A228" s="6" t="s">
        <v>4629</v>
      </c>
      <c r="B228" s="6">
        <v>3</v>
      </c>
      <c r="C228" s="6" t="s">
        <v>4630</v>
      </c>
      <c r="D228" s="6"/>
      <c r="E228" s="6" t="s">
        <v>3767</v>
      </c>
      <c r="F228" s="6" t="s">
        <v>3723</v>
      </c>
      <c r="G228" s="6" t="s">
        <v>3724</v>
      </c>
      <c r="H228" s="6" t="s">
        <v>3725</v>
      </c>
      <c r="I228" s="6" t="s">
        <v>3741</v>
      </c>
      <c r="J228" s="6" t="b">
        <v>0</v>
      </c>
      <c r="K228" s="6" t="s">
        <v>3851</v>
      </c>
      <c r="L228" s="6" t="s">
        <v>3859</v>
      </c>
      <c r="M228" s="6"/>
      <c r="N228" s="6" t="s">
        <v>2872</v>
      </c>
      <c r="O228" s="6"/>
      <c r="P228" s="6" t="b">
        <v>0</v>
      </c>
      <c r="Q228" s="6"/>
      <c r="R228" s="6" t="b">
        <v>0</v>
      </c>
      <c r="S228" s="6" t="s">
        <v>4631</v>
      </c>
      <c r="T228" s="6" t="s">
        <v>4632</v>
      </c>
      <c r="U228" s="6" t="s">
        <v>3747</v>
      </c>
    </row>
    <row r="229" spans="1:21" ht="27.75" customHeight="1" x14ac:dyDescent="0.3">
      <c r="A229" s="6" t="s">
        <v>4633</v>
      </c>
      <c r="B229" s="6">
        <v>3</v>
      </c>
      <c r="C229" s="6" t="s">
        <v>4634</v>
      </c>
      <c r="D229" s="6"/>
      <c r="E229" s="6" t="s">
        <v>3773</v>
      </c>
      <c r="F229" s="6" t="s">
        <v>3723</v>
      </c>
      <c r="G229" s="6" t="s">
        <v>3724</v>
      </c>
      <c r="H229" s="6"/>
      <c r="I229" s="6" t="s">
        <v>3741</v>
      </c>
      <c r="J229" s="6" t="b">
        <v>0</v>
      </c>
      <c r="K229" s="6" t="s">
        <v>4454</v>
      </c>
      <c r="L229" s="6" t="s">
        <v>3859</v>
      </c>
      <c r="M229" s="6"/>
      <c r="N229" s="6" t="s">
        <v>2872</v>
      </c>
      <c r="O229" s="6"/>
      <c r="P229" s="6" t="b">
        <v>0</v>
      </c>
      <c r="Q229" s="6"/>
      <c r="R229" s="6" t="b">
        <v>0</v>
      </c>
      <c r="S229" s="6"/>
      <c r="T229" s="6" t="s">
        <v>4194</v>
      </c>
      <c r="U229" s="6" t="s">
        <v>3747</v>
      </c>
    </row>
    <row r="230" spans="1:21" ht="27.75" customHeight="1" x14ac:dyDescent="0.3">
      <c r="A230" s="6" t="s">
        <v>4635</v>
      </c>
      <c r="B230" s="6">
        <v>3</v>
      </c>
      <c r="C230" s="6" t="s">
        <v>4636</v>
      </c>
      <c r="D230" s="6" t="s">
        <v>4637</v>
      </c>
      <c r="E230" s="6" t="s">
        <v>3740</v>
      </c>
      <c r="F230" s="6" t="s">
        <v>3723</v>
      </c>
      <c r="G230" s="6" t="s">
        <v>3724</v>
      </c>
      <c r="H230" s="6" t="s">
        <v>3725</v>
      </c>
      <c r="I230" s="6" t="s">
        <v>3741</v>
      </c>
      <c r="J230" s="6" t="b">
        <v>0</v>
      </c>
      <c r="K230" s="6" t="s">
        <v>4638</v>
      </c>
      <c r="L230" s="6" t="s">
        <v>3859</v>
      </c>
      <c r="M230" s="6" t="s">
        <v>4639</v>
      </c>
      <c r="N230" s="6" t="s">
        <v>4640</v>
      </c>
      <c r="O230" s="6" t="s">
        <v>3898</v>
      </c>
      <c r="P230" s="6" t="b">
        <v>1</v>
      </c>
      <c r="Q230" s="6"/>
      <c r="R230" s="6" t="b">
        <v>0</v>
      </c>
      <c r="S230" s="6" t="s">
        <v>4641</v>
      </c>
      <c r="T230" s="6" t="s">
        <v>4642</v>
      </c>
      <c r="U230" s="6" t="s">
        <v>3747</v>
      </c>
    </row>
    <row r="231" spans="1:21" ht="27.75" customHeight="1" x14ac:dyDescent="0.3">
      <c r="A231" s="6" t="s">
        <v>4643</v>
      </c>
      <c r="B231" s="6">
        <v>3</v>
      </c>
      <c r="C231" s="6" t="s">
        <v>4644</v>
      </c>
      <c r="D231" s="6"/>
      <c r="E231" s="6" t="s">
        <v>3740</v>
      </c>
      <c r="F231" s="6" t="s">
        <v>3723</v>
      </c>
      <c r="G231" s="6" t="s">
        <v>3724</v>
      </c>
      <c r="H231" s="6" t="s">
        <v>3725</v>
      </c>
      <c r="I231" s="6" t="s">
        <v>3741</v>
      </c>
      <c r="J231" s="6" t="b">
        <v>0</v>
      </c>
      <c r="K231" s="6" t="s">
        <v>3959</v>
      </c>
      <c r="L231" s="6" t="s">
        <v>3780</v>
      </c>
      <c r="M231" s="6"/>
      <c r="N231" s="6" t="s">
        <v>2872</v>
      </c>
      <c r="O231" s="6" t="s">
        <v>413</v>
      </c>
      <c r="P231" s="6" t="b">
        <v>1</v>
      </c>
      <c r="Q231" s="6"/>
      <c r="R231" s="6" t="b">
        <v>0</v>
      </c>
      <c r="S231" s="6" t="s">
        <v>4645</v>
      </c>
      <c r="T231" s="6" t="s">
        <v>4646</v>
      </c>
      <c r="U231" s="6" t="s">
        <v>3747</v>
      </c>
    </row>
    <row r="232" spans="1:21" ht="27.75" customHeight="1" x14ac:dyDescent="0.3">
      <c r="A232" s="6" t="s">
        <v>4647</v>
      </c>
      <c r="B232" s="6">
        <v>3</v>
      </c>
      <c r="C232" s="6" t="s">
        <v>4648</v>
      </c>
      <c r="D232" s="6"/>
      <c r="E232" s="6" t="s">
        <v>3740</v>
      </c>
      <c r="F232" s="6" t="s">
        <v>3723</v>
      </c>
      <c r="G232" s="6" t="s">
        <v>3724</v>
      </c>
      <c r="H232" s="6" t="s">
        <v>3725</v>
      </c>
      <c r="I232" s="6" t="s">
        <v>3741</v>
      </c>
      <c r="J232" s="6" t="b">
        <v>0</v>
      </c>
      <c r="K232" s="6" t="s">
        <v>3768</v>
      </c>
      <c r="L232" s="6" t="s">
        <v>3743</v>
      </c>
      <c r="M232" s="6" t="s">
        <v>4649</v>
      </c>
      <c r="N232" s="6" t="s">
        <v>3950</v>
      </c>
      <c r="O232" s="6" t="s">
        <v>412</v>
      </c>
      <c r="P232" s="6" t="b">
        <v>0</v>
      </c>
      <c r="Q232" s="6"/>
      <c r="R232" s="6" t="b">
        <v>0</v>
      </c>
      <c r="S232" s="6" t="s">
        <v>4650</v>
      </c>
      <c r="T232" s="6" t="s">
        <v>4651</v>
      </c>
      <c r="U232" s="6" t="s">
        <v>3776</v>
      </c>
    </row>
    <row r="233" spans="1:21" ht="27.75" customHeight="1" x14ac:dyDescent="0.3">
      <c r="A233" s="6" t="s">
        <v>4652</v>
      </c>
      <c r="B233" s="6">
        <v>3</v>
      </c>
      <c r="C233" s="6" t="s">
        <v>4653</v>
      </c>
      <c r="D233" s="6"/>
      <c r="E233" s="6" t="s">
        <v>3811</v>
      </c>
      <c r="F233" s="6" t="s">
        <v>3723</v>
      </c>
      <c r="G233" s="6"/>
      <c r="H233" s="6" t="s">
        <v>3725</v>
      </c>
      <c r="I233" s="6" t="s">
        <v>3741</v>
      </c>
      <c r="J233" s="6" t="b">
        <v>0</v>
      </c>
      <c r="K233" s="6" t="s">
        <v>3812</v>
      </c>
      <c r="L233" s="6" t="s">
        <v>3817</v>
      </c>
      <c r="M233" s="6"/>
      <c r="N233" s="6" t="s">
        <v>2872</v>
      </c>
      <c r="O233" s="6"/>
      <c r="P233" s="6" t="b">
        <v>0</v>
      </c>
      <c r="Q233" s="6"/>
      <c r="R233" s="6" t="b">
        <v>0</v>
      </c>
      <c r="S233" s="6" t="s">
        <v>4654</v>
      </c>
      <c r="T233" s="6" t="s">
        <v>4655</v>
      </c>
      <c r="U233" s="6" t="s">
        <v>3747</v>
      </c>
    </row>
    <row r="234" spans="1:21" ht="27.75" customHeight="1" x14ac:dyDescent="0.3">
      <c r="A234" s="6" t="s">
        <v>4656</v>
      </c>
      <c r="B234" s="6">
        <v>3</v>
      </c>
      <c r="C234" s="6" t="s">
        <v>4657</v>
      </c>
      <c r="D234" s="6" t="s">
        <v>4519</v>
      </c>
      <c r="E234" s="6" t="s">
        <v>3767</v>
      </c>
      <c r="F234" s="6" t="s">
        <v>3723</v>
      </c>
      <c r="G234" s="6" t="s">
        <v>3724</v>
      </c>
      <c r="H234" s="6"/>
      <c r="I234" s="6" t="s">
        <v>3741</v>
      </c>
      <c r="J234" s="6" t="b">
        <v>0</v>
      </c>
      <c r="K234" s="6" t="s">
        <v>3751</v>
      </c>
      <c r="L234" s="6" t="s">
        <v>3780</v>
      </c>
      <c r="M234" s="6" t="s">
        <v>4658</v>
      </c>
      <c r="N234" s="6" t="s">
        <v>3770</v>
      </c>
      <c r="O234" s="6"/>
      <c r="P234" s="6" t="b">
        <v>1</v>
      </c>
      <c r="Q234" s="6"/>
      <c r="R234" s="6" t="b">
        <v>0</v>
      </c>
      <c r="S234" s="6"/>
      <c r="T234" s="6" t="s">
        <v>4387</v>
      </c>
      <c r="U234" s="6" t="s">
        <v>3747</v>
      </c>
    </row>
    <row r="235" spans="1:21" ht="27.75" customHeight="1" x14ac:dyDescent="0.3">
      <c r="A235" s="6" t="s">
        <v>4659</v>
      </c>
      <c r="B235" s="6">
        <v>3</v>
      </c>
      <c r="C235" s="6" t="s">
        <v>4660</v>
      </c>
      <c r="D235" s="6"/>
      <c r="E235" s="6" t="s">
        <v>3757</v>
      </c>
      <c r="F235" s="6" t="s">
        <v>3723</v>
      </c>
      <c r="G235" s="6" t="s">
        <v>3724</v>
      </c>
      <c r="H235" s="6" t="s">
        <v>3725</v>
      </c>
      <c r="I235" s="6" t="s">
        <v>3741</v>
      </c>
      <c r="J235" s="6" t="b">
        <v>0</v>
      </c>
      <c r="K235" s="6" t="s">
        <v>3959</v>
      </c>
      <c r="L235" s="6" t="s">
        <v>3859</v>
      </c>
      <c r="M235" s="6"/>
      <c r="N235" s="6" t="s">
        <v>2872</v>
      </c>
      <c r="O235" s="6"/>
      <c r="P235" s="6" t="b">
        <v>1</v>
      </c>
      <c r="Q235" s="6"/>
      <c r="R235" s="6" t="b">
        <v>0</v>
      </c>
      <c r="S235" s="6" t="s">
        <v>4661</v>
      </c>
      <c r="T235" s="6" t="s">
        <v>4203</v>
      </c>
      <c r="U235" s="6" t="s">
        <v>3776</v>
      </c>
    </row>
    <row r="236" spans="1:21" ht="27.75" customHeight="1" x14ac:dyDescent="0.3">
      <c r="A236" s="6" t="s">
        <v>4662</v>
      </c>
      <c r="B236" s="6">
        <v>3</v>
      </c>
      <c r="C236" s="6" t="s">
        <v>4663</v>
      </c>
      <c r="D236" s="6"/>
      <c r="E236" s="6" t="s">
        <v>3757</v>
      </c>
      <c r="F236" s="6" t="s">
        <v>3723</v>
      </c>
      <c r="G236" s="6" t="s">
        <v>3724</v>
      </c>
      <c r="H236" s="6" t="s">
        <v>3725</v>
      </c>
      <c r="I236" s="6" t="s">
        <v>3741</v>
      </c>
      <c r="J236" s="6" t="b">
        <v>0</v>
      </c>
      <c r="K236" s="6" t="s">
        <v>3742</v>
      </c>
      <c r="L236" s="6" t="s">
        <v>3859</v>
      </c>
      <c r="M236" s="6"/>
      <c r="N236" s="6" t="s">
        <v>2872</v>
      </c>
      <c r="O236" s="6"/>
      <c r="P236" s="6" t="b">
        <v>1</v>
      </c>
      <c r="Q236" s="6"/>
      <c r="R236" s="6" t="b">
        <v>0</v>
      </c>
      <c r="S236" s="6" t="s">
        <v>4650</v>
      </c>
      <c r="T236" s="6" t="s">
        <v>4664</v>
      </c>
      <c r="U236" s="6" t="s">
        <v>3776</v>
      </c>
    </row>
    <row r="237" spans="1:21" ht="27.75" customHeight="1" x14ac:dyDescent="0.3">
      <c r="A237" s="6" t="s">
        <v>4665</v>
      </c>
      <c r="B237" s="6">
        <v>3</v>
      </c>
      <c r="C237" s="6" t="s">
        <v>4666</v>
      </c>
      <c r="D237" s="6"/>
      <c r="E237" s="6" t="s">
        <v>3773</v>
      </c>
      <c r="F237" s="6" t="s">
        <v>3723</v>
      </c>
      <c r="G237" s="6" t="s">
        <v>3724</v>
      </c>
      <c r="H237" s="6" t="s">
        <v>3725</v>
      </c>
      <c r="I237" s="6" t="s">
        <v>3741</v>
      </c>
      <c r="J237" s="6" t="b">
        <v>1</v>
      </c>
      <c r="K237" s="6" t="s">
        <v>3789</v>
      </c>
      <c r="L237" s="6" t="s">
        <v>3913</v>
      </c>
      <c r="M237" s="6"/>
      <c r="N237" s="6" t="s">
        <v>2872</v>
      </c>
      <c r="O237" s="6"/>
      <c r="P237" s="6" t="b">
        <v>0</v>
      </c>
      <c r="Q237" s="6"/>
      <c r="R237" s="6" t="b">
        <v>0</v>
      </c>
      <c r="S237" s="6" t="s">
        <v>4667</v>
      </c>
      <c r="T237" s="6" t="s">
        <v>4668</v>
      </c>
      <c r="U237" s="6" t="s">
        <v>3747</v>
      </c>
    </row>
    <row r="238" spans="1:21" ht="27.75" customHeight="1" x14ac:dyDescent="0.3">
      <c r="A238" s="6" t="s">
        <v>4669</v>
      </c>
      <c r="B238" s="6">
        <v>3</v>
      </c>
      <c r="C238" s="6" t="s">
        <v>4670</v>
      </c>
      <c r="D238" s="6"/>
      <c r="E238" s="6" t="s">
        <v>3773</v>
      </c>
      <c r="F238" s="6" t="s">
        <v>3723</v>
      </c>
      <c r="G238" s="6" t="s">
        <v>3724</v>
      </c>
      <c r="H238" s="6" t="s">
        <v>3725</v>
      </c>
      <c r="I238" s="6" t="s">
        <v>3741</v>
      </c>
      <c r="J238" s="6" t="b">
        <v>1</v>
      </c>
      <c r="K238" s="6" t="s">
        <v>3789</v>
      </c>
      <c r="L238" s="6" t="s">
        <v>3817</v>
      </c>
      <c r="M238" s="6"/>
      <c r="N238" s="6" t="s">
        <v>2872</v>
      </c>
      <c r="O238" s="6"/>
      <c r="P238" s="6" t="b">
        <v>0</v>
      </c>
      <c r="Q238" s="6"/>
      <c r="R238" s="6" t="b">
        <v>0</v>
      </c>
      <c r="S238" s="6" t="s">
        <v>4671</v>
      </c>
      <c r="T238" s="6" t="s">
        <v>4672</v>
      </c>
      <c r="U238" s="6" t="s">
        <v>3747</v>
      </c>
    </row>
    <row r="239" spans="1:21" ht="27.75" customHeight="1" x14ac:dyDescent="0.3">
      <c r="A239" s="6" t="s">
        <v>4673</v>
      </c>
      <c r="B239" s="6">
        <v>3</v>
      </c>
      <c r="C239" s="6" t="s">
        <v>4674</v>
      </c>
      <c r="D239" s="6"/>
      <c r="E239" s="6" t="s">
        <v>3757</v>
      </c>
      <c r="F239" s="6" t="s">
        <v>3723</v>
      </c>
      <c r="G239" s="6" t="s">
        <v>3724</v>
      </c>
      <c r="H239" s="6" t="s">
        <v>3725</v>
      </c>
      <c r="I239" s="6" t="s">
        <v>3741</v>
      </c>
      <c r="J239" s="6" t="b">
        <v>0</v>
      </c>
      <c r="K239" s="6" t="s">
        <v>3768</v>
      </c>
      <c r="L239" s="6" t="s">
        <v>3780</v>
      </c>
      <c r="M239" s="6" t="s">
        <v>3949</v>
      </c>
      <c r="N239" s="6" t="s">
        <v>3950</v>
      </c>
      <c r="O239" s="6" t="s">
        <v>411</v>
      </c>
      <c r="P239" s="6" t="b">
        <v>1</v>
      </c>
      <c r="Q239" s="6"/>
      <c r="R239" s="6" t="b">
        <v>0</v>
      </c>
      <c r="S239" s="6" t="s">
        <v>4675</v>
      </c>
      <c r="T239" s="6" t="s">
        <v>4676</v>
      </c>
      <c r="U239" s="6" t="s">
        <v>3747</v>
      </c>
    </row>
    <row r="240" spans="1:21" ht="27.75" customHeight="1" x14ac:dyDescent="0.3">
      <c r="A240" s="6" t="s">
        <v>4677</v>
      </c>
      <c r="B240" s="6">
        <v>4</v>
      </c>
      <c r="C240" s="6" t="s">
        <v>4678</v>
      </c>
      <c r="D240" s="6"/>
      <c r="E240" s="6" t="s">
        <v>3811</v>
      </c>
      <c r="F240" s="6" t="s">
        <v>3723</v>
      </c>
      <c r="G240" s="6" t="s">
        <v>3724</v>
      </c>
      <c r="H240" s="6" t="s">
        <v>3725</v>
      </c>
      <c r="I240" s="6" t="s">
        <v>3741</v>
      </c>
      <c r="J240" s="6" t="b">
        <v>0</v>
      </c>
      <c r="K240" s="6" t="s">
        <v>3789</v>
      </c>
      <c r="L240" s="6" t="s">
        <v>3817</v>
      </c>
      <c r="M240" s="6"/>
      <c r="N240" s="6" t="s">
        <v>2872</v>
      </c>
      <c r="O240" s="6"/>
      <c r="P240" s="6" t="b">
        <v>1</v>
      </c>
      <c r="Q240" s="6"/>
      <c r="R240" s="6" t="b">
        <v>0</v>
      </c>
      <c r="S240" s="6" t="s">
        <v>4679</v>
      </c>
      <c r="T240" s="6" t="s">
        <v>4680</v>
      </c>
      <c r="U240" s="6" t="s">
        <v>3747</v>
      </c>
    </row>
    <row r="241" spans="1:21" ht="27.75" customHeight="1" x14ac:dyDescent="0.3">
      <c r="A241" s="6" t="s">
        <v>4681</v>
      </c>
      <c r="B241" s="6">
        <v>4</v>
      </c>
      <c r="C241" s="6" t="s">
        <v>4682</v>
      </c>
      <c r="D241" s="6"/>
      <c r="E241" s="6" t="s">
        <v>3750</v>
      </c>
      <c r="F241" s="6" t="s">
        <v>3723</v>
      </c>
      <c r="G241" s="6"/>
      <c r="H241" s="6"/>
      <c r="I241" s="6" t="s">
        <v>3741</v>
      </c>
      <c r="J241" s="6" t="b">
        <v>0</v>
      </c>
      <c r="K241" s="6" t="s">
        <v>4454</v>
      </c>
      <c r="L241" s="6" t="s">
        <v>3859</v>
      </c>
      <c r="M241" s="6"/>
      <c r="N241" s="6" t="s">
        <v>2872</v>
      </c>
      <c r="O241" s="6"/>
      <c r="P241" s="6" t="b">
        <v>1</v>
      </c>
      <c r="Q241" s="6"/>
      <c r="R241" s="6" t="b">
        <v>0</v>
      </c>
      <c r="S241" s="6"/>
      <c r="T241" s="6" t="s">
        <v>4683</v>
      </c>
      <c r="U241" s="6" t="s">
        <v>3747</v>
      </c>
    </row>
    <row r="242" spans="1:21" ht="27.75" customHeight="1" x14ac:dyDescent="0.3">
      <c r="A242" s="6" t="s">
        <v>4684</v>
      </c>
      <c r="B242" s="6">
        <v>4</v>
      </c>
      <c r="C242" s="6" t="s">
        <v>4685</v>
      </c>
      <c r="D242" s="6"/>
      <c r="E242" s="6" t="s">
        <v>3750</v>
      </c>
      <c r="F242" s="6" t="s">
        <v>3723</v>
      </c>
      <c r="G242" s="6"/>
      <c r="H242" s="6"/>
      <c r="I242" s="6" t="s">
        <v>3741</v>
      </c>
      <c r="J242" s="6" t="b">
        <v>0</v>
      </c>
      <c r="K242" s="6" t="s">
        <v>4454</v>
      </c>
      <c r="L242" s="6" t="s">
        <v>3859</v>
      </c>
      <c r="M242" s="6"/>
      <c r="N242" s="6" t="s">
        <v>2872</v>
      </c>
      <c r="O242" s="6"/>
      <c r="P242" s="6" t="b">
        <v>1</v>
      </c>
      <c r="Q242" s="6"/>
      <c r="R242" s="6" t="b">
        <v>0</v>
      </c>
      <c r="S242" s="6"/>
      <c r="T242" s="6" t="s">
        <v>237</v>
      </c>
      <c r="U242" s="6" t="s">
        <v>3747</v>
      </c>
    </row>
    <row r="243" spans="1:21" ht="27.75" customHeight="1" x14ac:dyDescent="0.3">
      <c r="A243" s="6" t="s">
        <v>4686</v>
      </c>
      <c r="B243" s="6">
        <v>4</v>
      </c>
      <c r="C243" s="6" t="s">
        <v>4687</v>
      </c>
      <c r="D243" s="6" t="s">
        <v>4688</v>
      </c>
      <c r="E243" s="6" t="s">
        <v>3750</v>
      </c>
      <c r="F243" s="6" t="s">
        <v>3723</v>
      </c>
      <c r="G243" s="6" t="s">
        <v>3724</v>
      </c>
      <c r="H243" s="6" t="s">
        <v>3725</v>
      </c>
      <c r="I243" s="6" t="s">
        <v>3741</v>
      </c>
      <c r="J243" s="6" t="b">
        <v>0</v>
      </c>
      <c r="K243" s="6" t="s">
        <v>3742</v>
      </c>
      <c r="L243" s="6" t="s">
        <v>3780</v>
      </c>
      <c r="M243" s="6"/>
      <c r="N243" s="6" t="s">
        <v>2872</v>
      </c>
      <c r="O243" s="6" t="s">
        <v>3929</v>
      </c>
      <c r="P243" s="6" t="b">
        <v>1</v>
      </c>
      <c r="Q243" s="6"/>
      <c r="R243" s="6" t="b">
        <v>0</v>
      </c>
      <c r="S243" s="6" t="s">
        <v>4689</v>
      </c>
      <c r="T243" s="6" t="s">
        <v>4690</v>
      </c>
      <c r="U243" s="6" t="s">
        <v>3747</v>
      </c>
    </row>
    <row r="244" spans="1:21" ht="27.75" customHeight="1" x14ac:dyDescent="0.3">
      <c r="A244" s="6" t="s">
        <v>4691</v>
      </c>
      <c r="B244" s="6">
        <v>4</v>
      </c>
      <c r="C244" s="6" t="s">
        <v>4692</v>
      </c>
      <c r="D244" s="6" t="s">
        <v>4693</v>
      </c>
      <c r="E244" s="6" t="s">
        <v>3767</v>
      </c>
      <c r="F244" s="6" t="s">
        <v>3723</v>
      </c>
      <c r="G244" s="6" t="s">
        <v>3724</v>
      </c>
      <c r="H244" s="6"/>
      <c r="I244" s="6" t="s">
        <v>3741</v>
      </c>
      <c r="J244" s="6" t="b">
        <v>0</v>
      </c>
      <c r="K244" s="6" t="s">
        <v>3789</v>
      </c>
      <c r="L244" s="6" t="s">
        <v>3743</v>
      </c>
      <c r="M244" s="6" t="s">
        <v>4694</v>
      </c>
      <c r="N244" s="6" t="s">
        <v>3770</v>
      </c>
      <c r="O244" s="6" t="s">
        <v>413</v>
      </c>
      <c r="P244" s="6" t="b">
        <v>0</v>
      </c>
      <c r="Q244" s="6"/>
      <c r="R244" s="6" t="b">
        <v>0</v>
      </c>
      <c r="S244" s="6"/>
      <c r="T244" s="6" t="s">
        <v>4695</v>
      </c>
      <c r="U244" s="6" t="s">
        <v>3747</v>
      </c>
    </row>
    <row r="245" spans="1:21" ht="27.75" customHeight="1" x14ac:dyDescent="0.3">
      <c r="A245" s="6" t="s">
        <v>4696</v>
      </c>
      <c r="B245" s="6">
        <v>4</v>
      </c>
      <c r="C245" s="6" t="s">
        <v>4697</v>
      </c>
      <c r="D245" s="6"/>
      <c r="E245" s="6" t="s">
        <v>3800</v>
      </c>
      <c r="F245" s="6" t="s">
        <v>3723</v>
      </c>
      <c r="G245" s="6" t="s">
        <v>3724</v>
      </c>
      <c r="H245" s="6"/>
      <c r="I245" s="6" t="s">
        <v>3741</v>
      </c>
      <c r="J245" s="6" t="b">
        <v>0</v>
      </c>
      <c r="K245" s="6" t="s">
        <v>3789</v>
      </c>
      <c r="L245" s="6" t="s">
        <v>3780</v>
      </c>
      <c r="M245" s="6"/>
      <c r="N245" s="6" t="s">
        <v>2872</v>
      </c>
      <c r="O245" s="6" t="s">
        <v>3898</v>
      </c>
      <c r="P245" s="6" t="b">
        <v>1</v>
      </c>
      <c r="Q245" s="6"/>
      <c r="R245" s="6" t="b">
        <v>0</v>
      </c>
      <c r="S245" s="6"/>
      <c r="T245" s="6" t="s">
        <v>183</v>
      </c>
      <c r="U245" s="6" t="s">
        <v>3747</v>
      </c>
    </row>
    <row r="246" spans="1:21" ht="27.75" customHeight="1" x14ac:dyDescent="0.3">
      <c r="A246" s="6" t="s">
        <v>4698</v>
      </c>
      <c r="B246" s="6">
        <v>4</v>
      </c>
      <c r="C246" s="6" t="s">
        <v>4699</v>
      </c>
      <c r="D246" s="6" t="s">
        <v>4700</v>
      </c>
      <c r="E246" s="6" t="s">
        <v>3800</v>
      </c>
      <c r="F246" s="6" t="s">
        <v>3723</v>
      </c>
      <c r="G246" s="6" t="s">
        <v>3724</v>
      </c>
      <c r="H246" s="6" t="s">
        <v>3725</v>
      </c>
      <c r="I246" s="6" t="s">
        <v>3741</v>
      </c>
      <c r="J246" s="6" t="b">
        <v>0</v>
      </c>
      <c r="K246" s="6" t="s">
        <v>3959</v>
      </c>
      <c r="L246" s="6" t="s">
        <v>3780</v>
      </c>
      <c r="M246" s="6"/>
      <c r="N246" s="6" t="s">
        <v>2872</v>
      </c>
      <c r="O246" s="6" t="s">
        <v>3898</v>
      </c>
      <c r="P246" s="6" t="b">
        <v>1</v>
      </c>
      <c r="Q246" s="6"/>
      <c r="R246" s="6" t="b">
        <v>0</v>
      </c>
      <c r="S246" s="6" t="s">
        <v>4701</v>
      </c>
      <c r="T246" s="6" t="s">
        <v>4702</v>
      </c>
      <c r="U246" s="6" t="s">
        <v>3747</v>
      </c>
    </row>
    <row r="247" spans="1:21" ht="27.75" customHeight="1" x14ac:dyDescent="0.3">
      <c r="A247" s="6" t="s">
        <v>4703</v>
      </c>
      <c r="B247" s="6">
        <v>4</v>
      </c>
      <c r="C247" s="6" t="s">
        <v>4704</v>
      </c>
      <c r="D247" s="6" t="s">
        <v>4705</v>
      </c>
      <c r="E247" s="6" t="s">
        <v>3740</v>
      </c>
      <c r="F247" s="6" t="s">
        <v>3723</v>
      </c>
      <c r="G247" s="6" t="s">
        <v>3724</v>
      </c>
      <c r="H247" s="6"/>
      <c r="I247" s="6" t="s">
        <v>3741</v>
      </c>
      <c r="J247" s="6" t="b">
        <v>0</v>
      </c>
      <c r="K247" s="6" t="s">
        <v>3812</v>
      </c>
      <c r="L247" s="6" t="s">
        <v>3859</v>
      </c>
      <c r="M247" s="6"/>
      <c r="N247" s="6" t="s">
        <v>2872</v>
      </c>
      <c r="O247" s="6"/>
      <c r="P247" s="6" t="b">
        <v>0</v>
      </c>
      <c r="Q247" s="6"/>
      <c r="R247" s="6" t="b">
        <v>0</v>
      </c>
      <c r="S247" s="6"/>
      <c r="T247" s="6" t="s">
        <v>3762</v>
      </c>
      <c r="U247" s="6" t="s">
        <v>3847</v>
      </c>
    </row>
    <row r="248" spans="1:21" ht="27.75" customHeight="1" x14ac:dyDescent="0.3">
      <c r="A248" s="6" t="s">
        <v>4706</v>
      </c>
      <c r="B248" s="6">
        <v>4</v>
      </c>
      <c r="C248" s="6" t="s">
        <v>4707</v>
      </c>
      <c r="D248" s="6" t="s">
        <v>4708</v>
      </c>
      <c r="E248" s="6" t="s">
        <v>3740</v>
      </c>
      <c r="F248" s="6" t="s">
        <v>3723</v>
      </c>
      <c r="G248" s="6" t="s">
        <v>3724</v>
      </c>
      <c r="H248" s="6"/>
      <c r="I248" s="6" t="s">
        <v>3833</v>
      </c>
      <c r="J248" s="6" t="b">
        <v>0</v>
      </c>
      <c r="K248" s="6" t="s">
        <v>3959</v>
      </c>
      <c r="L248" s="6" t="s">
        <v>3817</v>
      </c>
      <c r="M248" s="6"/>
      <c r="N248" s="6" t="s">
        <v>2872</v>
      </c>
      <c r="O248" s="6"/>
      <c r="P248" s="6" t="b">
        <v>1</v>
      </c>
      <c r="Q248" s="6"/>
      <c r="R248" s="6" t="b">
        <v>0</v>
      </c>
      <c r="S248" s="6"/>
      <c r="T248" s="6" t="s">
        <v>4651</v>
      </c>
      <c r="U248" s="6" t="s">
        <v>3747</v>
      </c>
    </row>
    <row r="249" spans="1:21" ht="27.75" customHeight="1" x14ac:dyDescent="0.3">
      <c r="A249" s="6" t="s">
        <v>4709</v>
      </c>
      <c r="B249" s="6">
        <v>4</v>
      </c>
      <c r="C249" s="6" t="s">
        <v>4710</v>
      </c>
      <c r="D249" s="6" t="s">
        <v>4711</v>
      </c>
      <c r="E249" s="6" t="s">
        <v>3740</v>
      </c>
      <c r="F249" s="6" t="s">
        <v>3723</v>
      </c>
      <c r="G249" s="6" t="s">
        <v>3724</v>
      </c>
      <c r="H249" s="6" t="s">
        <v>3725</v>
      </c>
      <c r="I249" s="6" t="s">
        <v>3741</v>
      </c>
      <c r="J249" s="6" t="b">
        <v>0</v>
      </c>
      <c r="K249" s="6" t="s">
        <v>3742</v>
      </c>
      <c r="L249" s="6" t="s">
        <v>3817</v>
      </c>
      <c r="M249" s="6"/>
      <c r="N249" s="6" t="s">
        <v>2872</v>
      </c>
      <c r="O249" s="6"/>
      <c r="P249" s="6" t="b">
        <v>1</v>
      </c>
      <c r="Q249" s="6"/>
      <c r="R249" s="6" t="b">
        <v>0</v>
      </c>
      <c r="S249" s="6" t="s">
        <v>4712</v>
      </c>
      <c r="T249" s="6" t="s">
        <v>3935</v>
      </c>
      <c r="U249" s="6" t="s">
        <v>3747</v>
      </c>
    </row>
    <row r="250" spans="1:21" ht="27.75" customHeight="1" x14ac:dyDescent="0.3">
      <c r="A250" s="6" t="s">
        <v>4713</v>
      </c>
      <c r="B250" s="6">
        <v>4</v>
      </c>
      <c r="C250" s="6" t="s">
        <v>4714</v>
      </c>
      <c r="D250" s="6"/>
      <c r="E250" s="6" t="s">
        <v>3773</v>
      </c>
      <c r="F250" s="6" t="s">
        <v>3723</v>
      </c>
      <c r="G250" s="6" t="s">
        <v>3724</v>
      </c>
      <c r="H250" s="6" t="s">
        <v>3725</v>
      </c>
      <c r="I250" s="6" t="s">
        <v>3741</v>
      </c>
      <c r="J250" s="6" t="b">
        <v>0</v>
      </c>
      <c r="K250" s="6" t="s">
        <v>4265</v>
      </c>
      <c r="L250" s="6" t="s">
        <v>3859</v>
      </c>
      <c r="M250" s="6" t="s">
        <v>4715</v>
      </c>
      <c r="N250" s="6" t="s">
        <v>3950</v>
      </c>
      <c r="O250" s="6" t="s">
        <v>411</v>
      </c>
      <c r="P250" s="6" t="b">
        <v>1</v>
      </c>
      <c r="Q250" s="6"/>
      <c r="R250" s="6" t="b">
        <v>0</v>
      </c>
      <c r="S250" s="6" t="s">
        <v>4716</v>
      </c>
      <c r="T250" s="6" t="s">
        <v>4717</v>
      </c>
      <c r="U250" s="6" t="s">
        <v>3747</v>
      </c>
    </row>
    <row r="251" spans="1:21" ht="27.75" customHeight="1" x14ac:dyDescent="0.3">
      <c r="A251" s="6" t="s">
        <v>4718</v>
      </c>
      <c r="B251" s="6">
        <v>4</v>
      </c>
      <c r="C251" s="6" t="s">
        <v>4719</v>
      </c>
      <c r="D251" s="6"/>
      <c r="E251" s="6" t="s">
        <v>3750</v>
      </c>
      <c r="F251" s="6" t="s">
        <v>3723</v>
      </c>
      <c r="G251" s="6" t="s">
        <v>3724</v>
      </c>
      <c r="H251" s="6"/>
      <c r="I251" s="6" t="s">
        <v>3741</v>
      </c>
      <c r="J251" s="6" t="b">
        <v>0</v>
      </c>
      <c r="K251" s="6" t="s">
        <v>3812</v>
      </c>
      <c r="L251" s="6" t="s">
        <v>3907</v>
      </c>
      <c r="M251" s="6"/>
      <c r="N251" s="6" t="s">
        <v>2872</v>
      </c>
      <c r="O251" s="6"/>
      <c r="P251" s="6" t="b">
        <v>0</v>
      </c>
      <c r="Q251" s="6"/>
      <c r="R251" s="6" t="b">
        <v>0</v>
      </c>
      <c r="S251" s="6"/>
      <c r="T251" s="6" t="s">
        <v>4720</v>
      </c>
      <c r="U251" s="6" t="s">
        <v>3747</v>
      </c>
    </row>
    <row r="252" spans="1:21" ht="27.75" customHeight="1" x14ac:dyDescent="0.3">
      <c r="A252" s="6" t="s">
        <v>4721</v>
      </c>
      <c r="B252" s="6">
        <v>4</v>
      </c>
      <c r="C252" s="6" t="s">
        <v>4722</v>
      </c>
      <c r="D252" s="6"/>
      <c r="E252" s="6" t="s">
        <v>3740</v>
      </c>
      <c r="F252" s="6" t="s">
        <v>3723</v>
      </c>
      <c r="G252" s="6"/>
      <c r="H252" s="6"/>
      <c r="I252" s="6" t="s">
        <v>3741</v>
      </c>
      <c r="J252" s="6" t="b">
        <v>0</v>
      </c>
      <c r="K252" s="6" t="s">
        <v>4723</v>
      </c>
      <c r="L252" s="6" t="s">
        <v>3743</v>
      </c>
      <c r="M252" s="6" t="s">
        <v>4724</v>
      </c>
      <c r="N252" s="6" t="s">
        <v>3793</v>
      </c>
      <c r="O252" s="6"/>
      <c r="P252" s="6" t="b">
        <v>0</v>
      </c>
      <c r="Q252" s="6"/>
      <c r="R252" s="6" t="b">
        <v>0</v>
      </c>
      <c r="S252" s="6"/>
      <c r="T252" s="6" t="s">
        <v>4725</v>
      </c>
      <c r="U252" s="6" t="s">
        <v>3747</v>
      </c>
    </row>
    <row r="253" spans="1:21" ht="27.75" customHeight="1" x14ac:dyDescent="0.3">
      <c r="A253" s="6" t="s">
        <v>3811</v>
      </c>
      <c r="B253" s="6">
        <v>4</v>
      </c>
      <c r="C253" s="6" t="s">
        <v>4726</v>
      </c>
      <c r="D253" s="6"/>
      <c r="E253" s="6" t="s">
        <v>3811</v>
      </c>
      <c r="F253" s="6" t="s">
        <v>3723</v>
      </c>
      <c r="G253" s="6" t="s">
        <v>3724</v>
      </c>
      <c r="H253" s="6" t="s">
        <v>3725</v>
      </c>
      <c r="I253" s="6" t="s">
        <v>3741</v>
      </c>
      <c r="J253" s="6" t="b">
        <v>1</v>
      </c>
      <c r="K253" s="6" t="s">
        <v>3751</v>
      </c>
      <c r="L253" s="6" t="s">
        <v>3743</v>
      </c>
      <c r="M253" s="6"/>
      <c r="N253" s="6" t="s">
        <v>2872</v>
      </c>
      <c r="O253" s="6"/>
      <c r="P253" s="6" t="b">
        <v>0</v>
      </c>
      <c r="Q253" s="6">
        <v>25</v>
      </c>
      <c r="R253" s="6" t="b">
        <v>1</v>
      </c>
      <c r="S253" s="6" t="s">
        <v>4727</v>
      </c>
      <c r="T253" s="6" t="s">
        <v>4728</v>
      </c>
      <c r="U253" s="6" t="s">
        <v>3747</v>
      </c>
    </row>
    <row r="254" spans="1:21" ht="27.75" customHeight="1" x14ac:dyDescent="0.3">
      <c r="A254" s="6" t="s">
        <v>4729</v>
      </c>
      <c r="B254" s="6">
        <v>4</v>
      </c>
      <c r="C254" s="6" t="s">
        <v>4730</v>
      </c>
      <c r="D254" s="6" t="s">
        <v>4731</v>
      </c>
      <c r="E254" s="6" t="s">
        <v>3800</v>
      </c>
      <c r="F254" s="6" t="s">
        <v>3723</v>
      </c>
      <c r="G254" s="6" t="s">
        <v>3724</v>
      </c>
      <c r="H254" s="6"/>
      <c r="I254" s="6" t="s">
        <v>3741</v>
      </c>
      <c r="J254" s="6" t="b">
        <v>0</v>
      </c>
      <c r="K254" s="6" t="s">
        <v>3742</v>
      </c>
      <c r="L254" s="6" t="s">
        <v>3780</v>
      </c>
      <c r="M254" s="6"/>
      <c r="N254" s="6" t="s">
        <v>2872</v>
      </c>
      <c r="O254" s="6" t="s">
        <v>3898</v>
      </c>
      <c r="P254" s="6" t="b">
        <v>1</v>
      </c>
      <c r="Q254" s="6"/>
      <c r="R254" s="6" t="b">
        <v>0</v>
      </c>
      <c r="S254" s="6"/>
      <c r="T254" s="6" t="s">
        <v>4732</v>
      </c>
      <c r="U254" s="6" t="s">
        <v>3747</v>
      </c>
    </row>
    <row r="255" spans="1:21" ht="27.75" customHeight="1" x14ac:dyDescent="0.3">
      <c r="A255" s="6" t="s">
        <v>4733</v>
      </c>
      <c r="B255" s="6">
        <v>4</v>
      </c>
      <c r="C255" s="6" t="s">
        <v>4734</v>
      </c>
      <c r="D255" s="6" t="s">
        <v>4735</v>
      </c>
      <c r="E255" s="6" t="s">
        <v>3773</v>
      </c>
      <c r="F255" s="6" t="s">
        <v>3723</v>
      </c>
      <c r="G255" s="6" t="s">
        <v>3724</v>
      </c>
      <c r="H255" s="6"/>
      <c r="I255" s="6" t="s">
        <v>3741</v>
      </c>
      <c r="J255" s="6" t="b">
        <v>0</v>
      </c>
      <c r="K255" s="6" t="s">
        <v>3959</v>
      </c>
      <c r="L255" s="6" t="s">
        <v>3780</v>
      </c>
      <c r="M255" s="6"/>
      <c r="N255" s="6" t="s">
        <v>2872</v>
      </c>
      <c r="O255" s="6" t="s">
        <v>413</v>
      </c>
      <c r="P255" s="6" t="b">
        <v>1</v>
      </c>
      <c r="Q255" s="6"/>
      <c r="R255" s="6" t="b">
        <v>0</v>
      </c>
      <c r="S255" s="6"/>
      <c r="T255" s="6" t="s">
        <v>4736</v>
      </c>
      <c r="U255" s="6" t="s">
        <v>3776</v>
      </c>
    </row>
    <row r="256" spans="1:21" ht="27.75" customHeight="1" x14ac:dyDescent="0.3">
      <c r="A256" s="6" t="s">
        <v>4737</v>
      </c>
      <c r="B256" s="6">
        <v>4</v>
      </c>
      <c r="C256" s="6" t="s">
        <v>4738</v>
      </c>
      <c r="D256" s="6"/>
      <c r="E256" s="6" t="s">
        <v>3740</v>
      </c>
      <c r="F256" s="6" t="s">
        <v>3723</v>
      </c>
      <c r="G256" s="6" t="s">
        <v>3724</v>
      </c>
      <c r="H256" s="6" t="s">
        <v>3725</v>
      </c>
      <c r="I256" s="6" t="s">
        <v>3741</v>
      </c>
      <c r="J256" s="6" t="b">
        <v>0</v>
      </c>
      <c r="K256" s="6" t="s">
        <v>3959</v>
      </c>
      <c r="L256" s="6" t="s">
        <v>3780</v>
      </c>
      <c r="M256" s="6" t="s">
        <v>4739</v>
      </c>
      <c r="N256" s="6" t="s">
        <v>3950</v>
      </c>
      <c r="O256" s="6" t="s">
        <v>412</v>
      </c>
      <c r="P256" s="6" t="b">
        <v>1</v>
      </c>
      <c r="Q256" s="6"/>
      <c r="R256" s="6" t="b">
        <v>0</v>
      </c>
      <c r="S256" s="6" t="s">
        <v>4740</v>
      </c>
      <c r="T256" s="6" t="s">
        <v>4741</v>
      </c>
      <c r="U256" s="6" t="s">
        <v>3747</v>
      </c>
    </row>
    <row r="257" spans="1:21" ht="27.75" customHeight="1" x14ac:dyDescent="0.3">
      <c r="A257" s="6" t="s">
        <v>4742</v>
      </c>
      <c r="B257" s="6">
        <v>4</v>
      </c>
      <c r="C257" s="6" t="s">
        <v>4743</v>
      </c>
      <c r="D257" s="6"/>
      <c r="E257" s="6" t="s">
        <v>3757</v>
      </c>
      <c r="F257" s="6" t="s">
        <v>3723</v>
      </c>
      <c r="G257" s="6" t="s">
        <v>3724</v>
      </c>
      <c r="H257" s="6"/>
      <c r="I257" s="6" t="s">
        <v>4279</v>
      </c>
      <c r="J257" s="6" t="b">
        <v>0</v>
      </c>
      <c r="K257" s="6" t="s">
        <v>3768</v>
      </c>
      <c r="L257" s="6" t="s">
        <v>3743</v>
      </c>
      <c r="M257" s="6"/>
      <c r="N257" s="6" t="s">
        <v>2872</v>
      </c>
      <c r="O257" s="6"/>
      <c r="P257" s="6" t="b">
        <v>0</v>
      </c>
      <c r="Q257" s="6"/>
      <c r="R257" s="6" t="b">
        <v>0</v>
      </c>
      <c r="S257" s="6"/>
      <c r="T257" s="6" t="s">
        <v>4203</v>
      </c>
      <c r="U257" s="6" t="s">
        <v>3747</v>
      </c>
    </row>
    <row r="258" spans="1:21" ht="27.75" customHeight="1" x14ac:dyDescent="0.3">
      <c r="A258" s="6" t="s">
        <v>4744</v>
      </c>
      <c r="B258" s="6">
        <v>4</v>
      </c>
      <c r="C258" s="6" t="s">
        <v>4745</v>
      </c>
      <c r="D258" s="6"/>
      <c r="E258" s="6" t="s">
        <v>3757</v>
      </c>
      <c r="F258" s="6" t="s">
        <v>3723</v>
      </c>
      <c r="G258" s="6" t="s">
        <v>3724</v>
      </c>
      <c r="H258" s="6" t="s">
        <v>3725</v>
      </c>
      <c r="I258" s="6" t="s">
        <v>3741</v>
      </c>
      <c r="J258" s="6" t="b">
        <v>0</v>
      </c>
      <c r="K258" s="6" t="s">
        <v>3751</v>
      </c>
      <c r="L258" s="6" t="s">
        <v>3859</v>
      </c>
      <c r="M258" s="6" t="s">
        <v>4746</v>
      </c>
      <c r="N258" s="6" t="s">
        <v>4747</v>
      </c>
      <c r="O258" s="6"/>
      <c r="P258" s="6" t="b">
        <v>0</v>
      </c>
      <c r="Q258" s="6"/>
      <c r="R258" s="6" t="b">
        <v>0</v>
      </c>
      <c r="S258" s="6" t="s">
        <v>4748</v>
      </c>
      <c r="T258" s="6" t="s">
        <v>4749</v>
      </c>
      <c r="U258" s="6" t="s">
        <v>3747</v>
      </c>
    </row>
    <row r="259" spans="1:21" ht="27.75" customHeight="1" x14ac:dyDescent="0.3">
      <c r="A259" s="6" t="s">
        <v>4750</v>
      </c>
      <c r="B259" s="6">
        <v>4</v>
      </c>
      <c r="C259" s="6" t="s">
        <v>4751</v>
      </c>
      <c r="D259" s="6"/>
      <c r="E259" s="6" t="s">
        <v>3750</v>
      </c>
      <c r="F259" s="6" t="s">
        <v>3723</v>
      </c>
      <c r="G259" s="6" t="s">
        <v>3724</v>
      </c>
      <c r="H259" s="6" t="s">
        <v>3725</v>
      </c>
      <c r="I259" s="6" t="s">
        <v>3741</v>
      </c>
      <c r="J259" s="6" t="b">
        <v>0</v>
      </c>
      <c r="K259" s="6" t="s">
        <v>3812</v>
      </c>
      <c r="L259" s="6" t="s">
        <v>3817</v>
      </c>
      <c r="M259" s="6"/>
      <c r="N259" s="6" t="s">
        <v>2872</v>
      </c>
      <c r="O259" s="6"/>
      <c r="P259" s="6" t="b">
        <v>0</v>
      </c>
      <c r="Q259" s="6"/>
      <c r="R259" s="6" t="b">
        <v>0</v>
      </c>
      <c r="S259" s="6" t="s">
        <v>4752</v>
      </c>
      <c r="T259" s="6" t="s">
        <v>4753</v>
      </c>
      <c r="U259" s="6" t="s">
        <v>3747</v>
      </c>
    </row>
    <row r="260" spans="1:21" ht="27.75" customHeight="1" x14ac:dyDescent="0.3">
      <c r="A260" s="6" t="s">
        <v>4754</v>
      </c>
      <c r="B260" s="6">
        <v>4</v>
      </c>
      <c r="C260" s="6" t="s">
        <v>4755</v>
      </c>
      <c r="D260" s="6"/>
      <c r="E260" s="6" t="s">
        <v>3773</v>
      </c>
      <c r="F260" s="6" t="s">
        <v>3723</v>
      </c>
      <c r="G260" s="6" t="s">
        <v>3724</v>
      </c>
      <c r="H260" s="6"/>
      <c r="I260" s="6" t="s">
        <v>3741</v>
      </c>
      <c r="J260" s="6" t="b">
        <v>0</v>
      </c>
      <c r="K260" s="6" t="s">
        <v>3789</v>
      </c>
      <c r="L260" s="6" t="s">
        <v>3859</v>
      </c>
      <c r="M260" s="6"/>
      <c r="N260" s="6" t="s">
        <v>2872</v>
      </c>
      <c r="O260" s="6"/>
      <c r="P260" s="6" t="b">
        <v>1</v>
      </c>
      <c r="Q260" s="6"/>
      <c r="R260" s="6" t="b">
        <v>0</v>
      </c>
      <c r="S260" s="6"/>
      <c r="T260" s="6" t="s">
        <v>203</v>
      </c>
      <c r="U260" s="6" t="s">
        <v>3747</v>
      </c>
    </row>
    <row r="261" spans="1:21" ht="27.75" customHeight="1" x14ac:dyDescent="0.3">
      <c r="A261" s="6" t="s">
        <v>4756</v>
      </c>
      <c r="B261" s="6">
        <v>4</v>
      </c>
      <c r="C261" s="6" t="s">
        <v>4757</v>
      </c>
      <c r="D261" s="6"/>
      <c r="E261" s="6" t="s">
        <v>3740</v>
      </c>
      <c r="F261" s="6" t="s">
        <v>3723</v>
      </c>
      <c r="G261" s="6" t="s">
        <v>3724</v>
      </c>
      <c r="H261" s="6"/>
      <c r="I261" s="6" t="s">
        <v>3829</v>
      </c>
      <c r="J261" s="6" t="b">
        <v>0</v>
      </c>
      <c r="K261" s="6" t="s">
        <v>3789</v>
      </c>
      <c r="L261" s="6" t="s">
        <v>3780</v>
      </c>
      <c r="M261" s="6"/>
      <c r="N261" s="6" t="s">
        <v>2872</v>
      </c>
      <c r="O261" s="6" t="s">
        <v>412</v>
      </c>
      <c r="P261" s="6" t="b">
        <v>1</v>
      </c>
      <c r="Q261" s="6"/>
      <c r="R261" s="6" t="b">
        <v>0</v>
      </c>
      <c r="S261" s="6"/>
      <c r="T261" s="6" t="s">
        <v>4676</v>
      </c>
      <c r="U261" s="6" t="s">
        <v>3747</v>
      </c>
    </row>
    <row r="262" spans="1:21" ht="27.75" customHeight="1" x14ac:dyDescent="0.3">
      <c r="A262" s="6" t="s">
        <v>4758</v>
      </c>
      <c r="B262" s="6">
        <v>4</v>
      </c>
      <c r="C262" s="6" t="s">
        <v>4759</v>
      </c>
      <c r="D262" s="6"/>
      <c r="E262" s="6" t="s">
        <v>3841</v>
      </c>
      <c r="F262" s="6" t="s">
        <v>3723</v>
      </c>
      <c r="G262" s="6" t="s">
        <v>3724</v>
      </c>
      <c r="H262" s="6"/>
      <c r="I262" s="6" t="s">
        <v>3741</v>
      </c>
      <c r="J262" s="6" t="b">
        <v>0</v>
      </c>
      <c r="K262" s="6" t="s">
        <v>3812</v>
      </c>
      <c r="L262" s="6" t="s">
        <v>3780</v>
      </c>
      <c r="M262" s="6"/>
      <c r="N262" s="6" t="s">
        <v>2872</v>
      </c>
      <c r="O262" s="6"/>
      <c r="P262" s="6" t="b">
        <v>1</v>
      </c>
      <c r="Q262" s="6"/>
      <c r="R262" s="6" t="b">
        <v>0</v>
      </c>
      <c r="S262" s="6"/>
      <c r="T262" s="6" t="s">
        <v>4760</v>
      </c>
      <c r="U262" s="6" t="s">
        <v>3747</v>
      </c>
    </row>
    <row r="263" spans="1:21" ht="27.75" customHeight="1" x14ac:dyDescent="0.3">
      <c r="A263" s="6" t="s">
        <v>4761</v>
      </c>
      <c r="B263" s="6">
        <v>4</v>
      </c>
      <c r="C263" s="6" t="s">
        <v>4762</v>
      </c>
      <c r="D263" s="6"/>
      <c r="E263" s="6" t="s">
        <v>3740</v>
      </c>
      <c r="F263" s="6" t="s">
        <v>3723</v>
      </c>
      <c r="G263" s="6"/>
      <c r="H263" s="6"/>
      <c r="I263" s="6" t="s">
        <v>3741</v>
      </c>
      <c r="J263" s="6" t="b">
        <v>0</v>
      </c>
      <c r="K263" s="6" t="s">
        <v>3789</v>
      </c>
      <c r="L263" s="6" t="s">
        <v>3907</v>
      </c>
      <c r="M263" s="6" t="s">
        <v>4763</v>
      </c>
      <c r="N263" s="6" t="s">
        <v>3868</v>
      </c>
      <c r="O263" s="6" t="s">
        <v>412</v>
      </c>
      <c r="P263" s="6" t="b">
        <v>0</v>
      </c>
      <c r="Q263" s="6"/>
      <c r="R263" s="6" t="b">
        <v>0</v>
      </c>
      <c r="S263" s="6"/>
      <c r="T263" s="6" t="s">
        <v>4764</v>
      </c>
      <c r="U263" s="6" t="s">
        <v>3747</v>
      </c>
    </row>
    <row r="264" spans="1:21" ht="27.75" customHeight="1" x14ac:dyDescent="0.3">
      <c r="A264" s="6" t="s">
        <v>4765</v>
      </c>
      <c r="B264" s="6">
        <v>4</v>
      </c>
      <c r="C264" s="6" t="s">
        <v>4766</v>
      </c>
      <c r="D264" s="6"/>
      <c r="E264" s="6" t="s">
        <v>3841</v>
      </c>
      <c r="F264" s="6" t="s">
        <v>3723</v>
      </c>
      <c r="G264" s="6" t="s">
        <v>3724</v>
      </c>
      <c r="H264" s="6" t="s">
        <v>3725</v>
      </c>
      <c r="I264" s="6" t="s">
        <v>4279</v>
      </c>
      <c r="J264" s="6" t="b">
        <v>0</v>
      </c>
      <c r="K264" s="6" t="s">
        <v>4265</v>
      </c>
      <c r="L264" s="6" t="s">
        <v>3913</v>
      </c>
      <c r="M264" s="6"/>
      <c r="N264" s="6" t="s">
        <v>2872</v>
      </c>
      <c r="O264" s="6"/>
      <c r="P264" s="6" t="b">
        <v>0</v>
      </c>
      <c r="Q264" s="6"/>
      <c r="R264" s="6" t="b">
        <v>0</v>
      </c>
      <c r="S264" s="6" t="s">
        <v>4767</v>
      </c>
      <c r="T264" s="6" t="s">
        <v>4768</v>
      </c>
      <c r="U264" s="6" t="s">
        <v>3747</v>
      </c>
    </row>
    <row r="265" spans="1:21" ht="27.75" customHeight="1" x14ac:dyDescent="0.3">
      <c r="A265" s="6" t="s">
        <v>4769</v>
      </c>
      <c r="B265" s="6">
        <v>4</v>
      </c>
      <c r="C265" s="6" t="s">
        <v>4770</v>
      </c>
      <c r="D265" s="6" t="s">
        <v>4771</v>
      </c>
      <c r="E265" s="6" t="s">
        <v>3757</v>
      </c>
      <c r="F265" s="6" t="s">
        <v>3723</v>
      </c>
      <c r="G265" s="6" t="s">
        <v>3724</v>
      </c>
      <c r="H265" s="6" t="s">
        <v>3725</v>
      </c>
      <c r="I265" s="6" t="s">
        <v>3741</v>
      </c>
      <c r="J265" s="6" t="b">
        <v>0</v>
      </c>
      <c r="K265" s="6" t="s">
        <v>4265</v>
      </c>
      <c r="L265" s="6" t="s">
        <v>3743</v>
      </c>
      <c r="M265" s="6" t="s">
        <v>4772</v>
      </c>
      <c r="N265" s="6" t="s">
        <v>4773</v>
      </c>
      <c r="O265" s="6" t="s">
        <v>412</v>
      </c>
      <c r="P265" s="6" t="b">
        <v>0</v>
      </c>
      <c r="Q265" s="6"/>
      <c r="R265" s="6" t="b">
        <v>0</v>
      </c>
      <c r="S265" s="6" t="s">
        <v>4623</v>
      </c>
      <c r="T265" s="6" t="s">
        <v>4774</v>
      </c>
      <c r="U265" s="6" t="s">
        <v>3747</v>
      </c>
    </row>
    <row r="266" spans="1:21" ht="27.75" customHeight="1" x14ac:dyDescent="0.3">
      <c r="A266" s="6" t="s">
        <v>4775</v>
      </c>
      <c r="B266" s="6">
        <v>4</v>
      </c>
      <c r="C266" s="6" t="s">
        <v>4776</v>
      </c>
      <c r="D266" s="6"/>
      <c r="E266" s="6" t="s">
        <v>3740</v>
      </c>
      <c r="F266" s="6" t="s">
        <v>3723</v>
      </c>
      <c r="G266" s="6" t="s">
        <v>3724</v>
      </c>
      <c r="H266" s="6" t="s">
        <v>3725</v>
      </c>
      <c r="I266" s="6" t="s">
        <v>3741</v>
      </c>
      <c r="J266" s="6" t="b">
        <v>0</v>
      </c>
      <c r="K266" s="6" t="s">
        <v>3812</v>
      </c>
      <c r="L266" s="6" t="s">
        <v>3743</v>
      </c>
      <c r="M266" s="6"/>
      <c r="N266" s="6" t="s">
        <v>2872</v>
      </c>
      <c r="O266" s="6"/>
      <c r="P266" s="6" t="b">
        <v>0</v>
      </c>
      <c r="Q266" s="6">
        <v>5000</v>
      </c>
      <c r="R266" s="6" t="b">
        <v>0</v>
      </c>
      <c r="S266" s="6" t="s">
        <v>4777</v>
      </c>
      <c r="T266" s="6" t="s">
        <v>4778</v>
      </c>
      <c r="U266" s="6" t="s">
        <v>3747</v>
      </c>
    </row>
    <row r="267" spans="1:21" ht="27.75" customHeight="1" x14ac:dyDescent="0.3">
      <c r="A267" s="6" t="s">
        <v>4779</v>
      </c>
      <c r="B267" s="6">
        <v>4</v>
      </c>
      <c r="C267" s="6" t="s">
        <v>4780</v>
      </c>
      <c r="D267" s="6"/>
      <c r="E267" s="6" t="s">
        <v>3811</v>
      </c>
      <c r="F267" s="6" t="s">
        <v>3723</v>
      </c>
      <c r="G267" s="6" t="s">
        <v>3724</v>
      </c>
      <c r="H267" s="6" t="s">
        <v>3725</v>
      </c>
      <c r="I267" s="6" t="s">
        <v>3741</v>
      </c>
      <c r="J267" s="6" t="b">
        <v>0</v>
      </c>
      <c r="K267" s="6" t="s">
        <v>3751</v>
      </c>
      <c r="L267" s="6" t="s">
        <v>3817</v>
      </c>
      <c r="M267" s="6"/>
      <c r="N267" s="6" t="s">
        <v>2872</v>
      </c>
      <c r="O267" s="6"/>
      <c r="P267" s="6" t="b">
        <v>1</v>
      </c>
      <c r="Q267" s="6"/>
      <c r="R267" s="6" t="b">
        <v>0</v>
      </c>
      <c r="S267" s="6" t="s">
        <v>4331</v>
      </c>
      <c r="T267" s="6" t="s">
        <v>4781</v>
      </c>
      <c r="U267" s="6" t="s">
        <v>3747</v>
      </c>
    </row>
    <row r="268" spans="1:21" ht="27.75" customHeight="1" x14ac:dyDescent="0.3">
      <c r="A268" s="6" t="s">
        <v>4782</v>
      </c>
      <c r="B268" s="6">
        <v>4</v>
      </c>
      <c r="C268" s="6" t="s">
        <v>4783</v>
      </c>
      <c r="D268" s="6"/>
      <c r="E268" s="6" t="s">
        <v>3740</v>
      </c>
      <c r="F268" s="6" t="s">
        <v>3723</v>
      </c>
      <c r="G268" s="6" t="s">
        <v>3724</v>
      </c>
      <c r="H268" s="6" t="s">
        <v>3725</v>
      </c>
      <c r="I268" s="6" t="s">
        <v>3741</v>
      </c>
      <c r="J268" s="6" t="b">
        <v>0</v>
      </c>
      <c r="K268" s="6" t="s">
        <v>3789</v>
      </c>
      <c r="L268" s="6" t="s">
        <v>3907</v>
      </c>
      <c r="M268" s="6" t="s">
        <v>4784</v>
      </c>
      <c r="N268" s="6" t="s">
        <v>3885</v>
      </c>
      <c r="O268" s="6"/>
      <c r="P268" s="6" t="b">
        <v>0</v>
      </c>
      <c r="Q268" s="6"/>
      <c r="R268" s="6" t="b">
        <v>0</v>
      </c>
      <c r="S268" s="6" t="s">
        <v>4785</v>
      </c>
      <c r="T268" s="6" t="s">
        <v>286</v>
      </c>
      <c r="U268" s="6" t="s">
        <v>3747</v>
      </c>
    </row>
    <row r="269" spans="1:21" ht="27.75" customHeight="1" x14ac:dyDescent="0.3">
      <c r="A269" s="6" t="s">
        <v>4786</v>
      </c>
      <c r="B269" s="6">
        <v>4</v>
      </c>
      <c r="C269" s="6" t="s">
        <v>4787</v>
      </c>
      <c r="D269" s="6" t="s">
        <v>4788</v>
      </c>
      <c r="E269" s="6" t="s">
        <v>3750</v>
      </c>
      <c r="F269" s="6" t="s">
        <v>3723</v>
      </c>
      <c r="G269" s="6" t="s">
        <v>3724</v>
      </c>
      <c r="H269" s="6" t="s">
        <v>3725</v>
      </c>
      <c r="I269" s="6" t="s">
        <v>4279</v>
      </c>
      <c r="J269" s="6" t="b">
        <v>0</v>
      </c>
      <c r="K269" s="6" t="s">
        <v>3768</v>
      </c>
      <c r="L269" s="6" t="s">
        <v>3913</v>
      </c>
      <c r="M269" s="6"/>
      <c r="N269" s="6" t="s">
        <v>2872</v>
      </c>
      <c r="O269" s="6"/>
      <c r="P269" s="6" t="b">
        <v>0</v>
      </c>
      <c r="Q269" s="6"/>
      <c r="R269" s="6" t="b">
        <v>0</v>
      </c>
      <c r="S269" s="6" t="s">
        <v>4789</v>
      </c>
      <c r="T269" s="6" t="s">
        <v>4203</v>
      </c>
      <c r="U269" s="6" t="s">
        <v>3747</v>
      </c>
    </row>
    <row r="270" spans="1:21" ht="27.75" customHeight="1" x14ac:dyDescent="0.3">
      <c r="A270" s="6" t="s">
        <v>4790</v>
      </c>
      <c r="B270" s="6">
        <v>4</v>
      </c>
      <c r="C270" s="6" t="s">
        <v>4791</v>
      </c>
      <c r="D270" s="6"/>
      <c r="E270" s="6" t="s">
        <v>3757</v>
      </c>
      <c r="F270" s="6" t="s">
        <v>3723</v>
      </c>
      <c r="G270" s="6" t="s">
        <v>3724</v>
      </c>
      <c r="H270" s="6" t="s">
        <v>3725</v>
      </c>
      <c r="I270" s="6" t="s">
        <v>3741</v>
      </c>
      <c r="J270" s="6" t="b">
        <v>0</v>
      </c>
      <c r="K270" s="6" t="s">
        <v>3789</v>
      </c>
      <c r="L270" s="6" t="s">
        <v>3780</v>
      </c>
      <c r="M270" s="6"/>
      <c r="N270" s="6" t="s">
        <v>2872</v>
      </c>
      <c r="O270" s="6" t="s">
        <v>412</v>
      </c>
      <c r="P270" s="6" t="b">
        <v>1</v>
      </c>
      <c r="Q270" s="6"/>
      <c r="R270" s="6" t="b">
        <v>0</v>
      </c>
      <c r="S270" s="6" t="s">
        <v>4792</v>
      </c>
      <c r="T270" s="6" t="s">
        <v>4203</v>
      </c>
      <c r="U270" s="6" t="s">
        <v>3747</v>
      </c>
    </row>
    <row r="271" spans="1:21" ht="27.75" customHeight="1" x14ac:dyDescent="0.3">
      <c r="A271" s="6" t="s">
        <v>4793</v>
      </c>
      <c r="B271" s="6">
        <v>4</v>
      </c>
      <c r="C271" s="6" t="s">
        <v>4794</v>
      </c>
      <c r="D271" s="6" t="s">
        <v>4795</v>
      </c>
      <c r="E271" s="6" t="s">
        <v>3841</v>
      </c>
      <c r="F271" s="6" t="s">
        <v>3723</v>
      </c>
      <c r="G271" s="6" t="s">
        <v>3724</v>
      </c>
      <c r="H271" s="6"/>
      <c r="I271" s="6" t="s">
        <v>3741</v>
      </c>
      <c r="J271" s="6" t="b">
        <v>0</v>
      </c>
      <c r="K271" s="6" t="s">
        <v>3768</v>
      </c>
      <c r="L271" s="6" t="s">
        <v>3780</v>
      </c>
      <c r="M271" s="6" t="s">
        <v>4796</v>
      </c>
      <c r="N271" s="6" t="s">
        <v>3897</v>
      </c>
      <c r="O271" s="6" t="s">
        <v>3898</v>
      </c>
      <c r="P271" s="6" t="b">
        <v>1</v>
      </c>
      <c r="Q271" s="6"/>
      <c r="R271" s="6" t="b">
        <v>0</v>
      </c>
      <c r="S271" s="6"/>
      <c r="T271" s="6" t="s">
        <v>4599</v>
      </c>
      <c r="U271" s="6" t="s">
        <v>3747</v>
      </c>
    </row>
    <row r="272" spans="1:21" ht="27.75" customHeight="1" x14ac:dyDescent="0.3">
      <c r="A272" s="6" t="s">
        <v>4797</v>
      </c>
      <c r="B272" s="6">
        <v>4</v>
      </c>
      <c r="C272" s="6" t="s">
        <v>4798</v>
      </c>
      <c r="D272" s="6"/>
      <c r="E272" s="6" t="s">
        <v>3773</v>
      </c>
      <c r="F272" s="6" t="s">
        <v>3723</v>
      </c>
      <c r="G272" s="6" t="s">
        <v>3724</v>
      </c>
      <c r="H272" s="6" t="s">
        <v>3725</v>
      </c>
      <c r="I272" s="6" t="s">
        <v>3741</v>
      </c>
      <c r="J272" s="6" t="b">
        <v>0</v>
      </c>
      <c r="K272" s="6" t="s">
        <v>3742</v>
      </c>
      <c r="L272" s="6" t="s">
        <v>3817</v>
      </c>
      <c r="M272" s="6"/>
      <c r="N272" s="6" t="s">
        <v>2872</v>
      </c>
      <c r="O272" s="6" t="s">
        <v>3898</v>
      </c>
      <c r="P272" s="6" t="b">
        <v>1</v>
      </c>
      <c r="Q272" s="6"/>
      <c r="R272" s="6" t="b">
        <v>0</v>
      </c>
      <c r="S272" s="6" t="s">
        <v>4799</v>
      </c>
      <c r="T272" s="6" t="s">
        <v>4800</v>
      </c>
      <c r="U272" s="6" t="s">
        <v>3747</v>
      </c>
    </row>
    <row r="273" spans="1:21" ht="27.75" customHeight="1" x14ac:dyDescent="0.3">
      <c r="A273" s="6" t="s">
        <v>4801</v>
      </c>
      <c r="B273" s="6">
        <v>4</v>
      </c>
      <c r="C273" s="6" t="s">
        <v>4802</v>
      </c>
      <c r="D273" s="6"/>
      <c r="E273" s="6" t="s">
        <v>3757</v>
      </c>
      <c r="F273" s="6" t="s">
        <v>3723</v>
      </c>
      <c r="G273" s="6"/>
      <c r="H273" s="6"/>
      <c r="I273" s="6" t="s">
        <v>3829</v>
      </c>
      <c r="J273" s="6" t="b">
        <v>0</v>
      </c>
      <c r="K273" s="6" t="s">
        <v>3751</v>
      </c>
      <c r="L273" s="6" t="s">
        <v>3780</v>
      </c>
      <c r="M273" s="6" t="s">
        <v>4803</v>
      </c>
      <c r="N273" s="6" t="s">
        <v>3897</v>
      </c>
      <c r="O273" s="6" t="s">
        <v>3898</v>
      </c>
      <c r="P273" s="6" t="b">
        <v>1</v>
      </c>
      <c r="Q273" s="6"/>
      <c r="R273" s="6" t="b">
        <v>0</v>
      </c>
      <c r="S273" s="6"/>
      <c r="T273" s="6" t="s">
        <v>237</v>
      </c>
      <c r="U273" s="6" t="s">
        <v>3747</v>
      </c>
    </row>
    <row r="274" spans="1:21" ht="27.75" customHeight="1" x14ac:dyDescent="0.3">
      <c r="A274" s="6" t="s">
        <v>4804</v>
      </c>
      <c r="B274" s="6">
        <v>4</v>
      </c>
      <c r="C274" s="6" t="s">
        <v>4805</v>
      </c>
      <c r="D274" s="6"/>
      <c r="E274" s="6" t="s">
        <v>3773</v>
      </c>
      <c r="F274" s="6" t="s">
        <v>3723</v>
      </c>
      <c r="G274" s="6" t="s">
        <v>3724</v>
      </c>
      <c r="H274" s="6" t="s">
        <v>3725</v>
      </c>
      <c r="I274" s="6" t="s">
        <v>3741</v>
      </c>
      <c r="J274" s="6" t="b">
        <v>0</v>
      </c>
      <c r="K274" s="6" t="s">
        <v>3812</v>
      </c>
      <c r="L274" s="6" t="s">
        <v>3743</v>
      </c>
      <c r="M274" s="6"/>
      <c r="N274" s="6" t="s">
        <v>2872</v>
      </c>
      <c r="O274" s="6"/>
      <c r="P274" s="6" t="b">
        <v>0</v>
      </c>
      <c r="Q274" s="6"/>
      <c r="R274" s="6" t="b">
        <v>0</v>
      </c>
      <c r="S274" s="6" t="s">
        <v>4806</v>
      </c>
      <c r="T274" s="6" t="s">
        <v>4807</v>
      </c>
      <c r="U274" s="6" t="s">
        <v>3747</v>
      </c>
    </row>
    <row r="275" spans="1:21" ht="27.75" customHeight="1" x14ac:dyDescent="0.3">
      <c r="A275" s="6" t="s">
        <v>4808</v>
      </c>
      <c r="B275" s="6">
        <v>4</v>
      </c>
      <c r="C275" s="6" t="s">
        <v>4809</v>
      </c>
      <c r="D275" s="6"/>
      <c r="E275" s="6" t="s">
        <v>3750</v>
      </c>
      <c r="F275" s="6" t="s">
        <v>3723</v>
      </c>
      <c r="G275" s="6" t="s">
        <v>3724</v>
      </c>
      <c r="H275" s="6" t="s">
        <v>3725</v>
      </c>
      <c r="I275" s="6" t="s">
        <v>3741</v>
      </c>
      <c r="J275" s="6" t="b">
        <v>0</v>
      </c>
      <c r="K275" s="6" t="s">
        <v>3812</v>
      </c>
      <c r="L275" s="6" t="s">
        <v>3817</v>
      </c>
      <c r="M275" s="6"/>
      <c r="N275" s="6" t="s">
        <v>2872</v>
      </c>
      <c r="O275" s="6"/>
      <c r="P275" s="6" t="b">
        <v>1</v>
      </c>
      <c r="Q275" s="6">
        <v>100</v>
      </c>
      <c r="R275" s="6" t="b">
        <v>1</v>
      </c>
      <c r="S275" s="6" t="s">
        <v>4810</v>
      </c>
      <c r="T275" s="6" t="s">
        <v>4811</v>
      </c>
      <c r="U275" s="6" t="s">
        <v>3747</v>
      </c>
    </row>
    <row r="276" spans="1:21" ht="27.75" customHeight="1" x14ac:dyDescent="0.3">
      <c r="A276" s="6" t="s">
        <v>4812</v>
      </c>
      <c r="B276" s="6">
        <v>4</v>
      </c>
      <c r="C276" s="6" t="s">
        <v>4813</v>
      </c>
      <c r="D276" s="6" t="s">
        <v>4814</v>
      </c>
      <c r="E276" s="6" t="s">
        <v>3757</v>
      </c>
      <c r="F276" s="6" t="s">
        <v>3723</v>
      </c>
      <c r="G276" s="6" t="s">
        <v>3724</v>
      </c>
      <c r="H276" s="6"/>
      <c r="I276" s="6" t="s">
        <v>3741</v>
      </c>
      <c r="J276" s="6" t="b">
        <v>0</v>
      </c>
      <c r="K276" s="6" t="s">
        <v>3948</v>
      </c>
      <c r="L276" s="6" t="s">
        <v>3780</v>
      </c>
      <c r="M276" s="6" t="s">
        <v>2803</v>
      </c>
      <c r="N276" s="6" t="s">
        <v>3950</v>
      </c>
      <c r="O276" s="6" t="s">
        <v>411</v>
      </c>
      <c r="P276" s="6" t="b">
        <v>1</v>
      </c>
      <c r="Q276" s="6"/>
      <c r="R276" s="6" t="b">
        <v>0</v>
      </c>
      <c r="S276" s="6"/>
      <c r="T276" s="6" t="s">
        <v>3963</v>
      </c>
      <c r="U276" s="6" t="s">
        <v>3776</v>
      </c>
    </row>
    <row r="277" spans="1:21" ht="27.75" customHeight="1" x14ac:dyDescent="0.3">
      <c r="A277" s="6" t="s">
        <v>4815</v>
      </c>
      <c r="B277" s="6">
        <v>4</v>
      </c>
      <c r="C277" s="6" t="s">
        <v>4816</v>
      </c>
      <c r="D277" s="6"/>
      <c r="E277" s="6" t="s">
        <v>3800</v>
      </c>
      <c r="F277" s="6" t="s">
        <v>3723</v>
      </c>
      <c r="G277" s="6" t="s">
        <v>3724</v>
      </c>
      <c r="H277" s="6"/>
      <c r="I277" s="6" t="s">
        <v>3741</v>
      </c>
      <c r="J277" s="6" t="b">
        <v>0</v>
      </c>
      <c r="K277" s="6" t="s">
        <v>3812</v>
      </c>
      <c r="L277" s="6" t="s">
        <v>3817</v>
      </c>
      <c r="M277" s="6"/>
      <c r="N277" s="6" t="s">
        <v>2872</v>
      </c>
      <c r="O277" s="6"/>
      <c r="P277" s="6" t="b">
        <v>1</v>
      </c>
      <c r="Q277" s="6"/>
      <c r="R277" s="6" t="b">
        <v>0</v>
      </c>
      <c r="S277" s="6"/>
      <c r="T277" s="6" t="s">
        <v>4126</v>
      </c>
      <c r="U277" s="6" t="s">
        <v>3847</v>
      </c>
    </row>
    <row r="278" spans="1:21" ht="27.75" customHeight="1" x14ac:dyDescent="0.3">
      <c r="A278" s="6" t="s">
        <v>4817</v>
      </c>
      <c r="B278" s="6">
        <v>4</v>
      </c>
      <c r="C278" s="6" t="s">
        <v>4818</v>
      </c>
      <c r="D278" s="6" t="s">
        <v>4819</v>
      </c>
      <c r="E278" s="6" t="s">
        <v>3773</v>
      </c>
      <c r="F278" s="6" t="s">
        <v>3723</v>
      </c>
      <c r="G278" s="6" t="s">
        <v>3724</v>
      </c>
      <c r="H278" s="6" t="s">
        <v>3725</v>
      </c>
      <c r="I278" s="6" t="s">
        <v>3833</v>
      </c>
      <c r="J278" s="6" t="b">
        <v>0</v>
      </c>
      <c r="K278" s="6" t="s">
        <v>3751</v>
      </c>
      <c r="L278" s="6" t="s">
        <v>3817</v>
      </c>
      <c r="M278" s="6"/>
      <c r="N278" s="6" t="s">
        <v>2872</v>
      </c>
      <c r="O278" s="6"/>
      <c r="P278" s="6" t="b">
        <v>1</v>
      </c>
      <c r="Q278" s="6"/>
      <c r="R278" s="6" t="b">
        <v>0</v>
      </c>
      <c r="S278" s="6" t="s">
        <v>4198</v>
      </c>
      <c r="T278" s="6" t="s">
        <v>3762</v>
      </c>
      <c r="U278" s="6" t="s">
        <v>3847</v>
      </c>
    </row>
    <row r="279" spans="1:21" ht="27.75" customHeight="1" x14ac:dyDescent="0.3">
      <c r="A279" s="6" t="s">
        <v>4820</v>
      </c>
      <c r="B279" s="6">
        <v>4</v>
      </c>
      <c r="C279" s="6" t="s">
        <v>4821</v>
      </c>
      <c r="D279" s="6" t="s">
        <v>4822</v>
      </c>
      <c r="E279" s="6" t="s">
        <v>3757</v>
      </c>
      <c r="F279" s="6" t="s">
        <v>3723</v>
      </c>
      <c r="G279" s="6" t="s">
        <v>3724</v>
      </c>
      <c r="H279" s="6" t="s">
        <v>3725</v>
      </c>
      <c r="I279" s="6" t="s">
        <v>3741</v>
      </c>
      <c r="J279" s="6" t="b">
        <v>0</v>
      </c>
      <c r="K279" s="6" t="s">
        <v>3948</v>
      </c>
      <c r="L279" s="6" t="s">
        <v>3743</v>
      </c>
      <c r="M279" s="6" t="s">
        <v>4823</v>
      </c>
      <c r="N279" s="6" t="s">
        <v>3745</v>
      </c>
      <c r="O279" s="6" t="s">
        <v>412</v>
      </c>
      <c r="P279" s="6" t="b">
        <v>0</v>
      </c>
      <c r="Q279" s="6"/>
      <c r="R279" s="6" t="b">
        <v>0</v>
      </c>
      <c r="S279" s="6" t="s">
        <v>4824</v>
      </c>
      <c r="T279" s="6" t="s">
        <v>3963</v>
      </c>
      <c r="U279" s="6" t="s">
        <v>3776</v>
      </c>
    </row>
    <row r="280" spans="1:21" ht="27.75" customHeight="1" x14ac:dyDescent="0.3">
      <c r="A280" s="6" t="s">
        <v>4825</v>
      </c>
      <c r="B280" s="6">
        <v>4</v>
      </c>
      <c r="C280" s="6" t="s">
        <v>4826</v>
      </c>
      <c r="D280" s="6" t="s">
        <v>4693</v>
      </c>
      <c r="E280" s="6" t="s">
        <v>3757</v>
      </c>
      <c r="F280" s="6" t="s">
        <v>3723</v>
      </c>
      <c r="G280" s="6" t="s">
        <v>3724</v>
      </c>
      <c r="H280" s="6" t="s">
        <v>3725</v>
      </c>
      <c r="I280" s="6" t="s">
        <v>3741</v>
      </c>
      <c r="J280" s="6" t="b">
        <v>0</v>
      </c>
      <c r="K280" s="6" t="s">
        <v>3768</v>
      </c>
      <c r="L280" s="6" t="s">
        <v>3780</v>
      </c>
      <c r="M280" s="6" t="s">
        <v>4827</v>
      </c>
      <c r="N280" s="6" t="s">
        <v>3782</v>
      </c>
      <c r="O280" s="6" t="s">
        <v>412</v>
      </c>
      <c r="P280" s="6" t="b">
        <v>1</v>
      </c>
      <c r="Q280" s="6"/>
      <c r="R280" s="6" t="b">
        <v>0</v>
      </c>
      <c r="S280" s="6" t="s">
        <v>4828</v>
      </c>
      <c r="T280" s="6" t="s">
        <v>4829</v>
      </c>
      <c r="U280" s="6" t="s">
        <v>3747</v>
      </c>
    </row>
    <row r="281" spans="1:21" ht="27.75" customHeight="1" x14ac:dyDescent="0.3">
      <c r="A281" s="6" t="s">
        <v>4830</v>
      </c>
      <c r="B281" s="6">
        <v>4</v>
      </c>
      <c r="C281" s="6" t="s">
        <v>4831</v>
      </c>
      <c r="D281" s="6"/>
      <c r="E281" s="6" t="s">
        <v>3740</v>
      </c>
      <c r="F281" s="6" t="s">
        <v>3723</v>
      </c>
      <c r="G281" s="6" t="s">
        <v>3724</v>
      </c>
      <c r="H281" s="6" t="s">
        <v>3725</v>
      </c>
      <c r="I281" s="6" t="s">
        <v>3741</v>
      </c>
      <c r="J281" s="6" t="b">
        <v>0</v>
      </c>
      <c r="K281" s="6" t="s">
        <v>3959</v>
      </c>
      <c r="L281" s="6" t="s">
        <v>3780</v>
      </c>
      <c r="M281" s="6"/>
      <c r="N281" s="6" t="s">
        <v>2872</v>
      </c>
      <c r="O281" s="6" t="s">
        <v>411</v>
      </c>
      <c r="P281" s="6" t="b">
        <v>1</v>
      </c>
      <c r="Q281" s="6"/>
      <c r="R281" s="6" t="b">
        <v>0</v>
      </c>
      <c r="S281" s="6" t="s">
        <v>4832</v>
      </c>
      <c r="T281" s="6" t="s">
        <v>4080</v>
      </c>
      <c r="U281" s="6" t="s">
        <v>3776</v>
      </c>
    </row>
    <row r="282" spans="1:21" ht="27.75" customHeight="1" x14ac:dyDescent="0.3">
      <c r="A282" s="6" t="s">
        <v>4833</v>
      </c>
      <c r="B282" s="6">
        <v>5</v>
      </c>
      <c r="C282" s="6" t="s">
        <v>4834</v>
      </c>
      <c r="D282" s="6" t="s">
        <v>4835</v>
      </c>
      <c r="E282" s="6" t="s">
        <v>3773</v>
      </c>
      <c r="F282" s="6" t="s">
        <v>3723</v>
      </c>
      <c r="G282" s="6" t="s">
        <v>3724</v>
      </c>
      <c r="H282" s="6"/>
      <c r="I282" s="6" t="s">
        <v>3741</v>
      </c>
      <c r="J282" s="6" t="b">
        <v>0</v>
      </c>
      <c r="K282" s="6" t="s">
        <v>3768</v>
      </c>
      <c r="L282" s="6" t="s">
        <v>3780</v>
      </c>
      <c r="M282" s="6"/>
      <c r="N282" s="6" t="s">
        <v>2872</v>
      </c>
      <c r="O282" s="6"/>
      <c r="P282" s="6" t="b">
        <v>1</v>
      </c>
      <c r="Q282" s="6"/>
      <c r="R282" s="6" t="b">
        <v>0</v>
      </c>
      <c r="S282" s="6"/>
      <c r="T282" s="6" t="s">
        <v>4032</v>
      </c>
      <c r="U282" s="6" t="s">
        <v>3747</v>
      </c>
    </row>
    <row r="283" spans="1:21" ht="27.75" customHeight="1" x14ac:dyDescent="0.3">
      <c r="A283" s="6" t="s">
        <v>4836</v>
      </c>
      <c r="B283" s="6">
        <v>5</v>
      </c>
      <c r="C283" s="6" t="s">
        <v>4837</v>
      </c>
      <c r="D283" s="6"/>
      <c r="E283" s="6" t="s">
        <v>3750</v>
      </c>
      <c r="F283" s="6" t="s">
        <v>3723</v>
      </c>
      <c r="G283" s="6" t="s">
        <v>3724</v>
      </c>
      <c r="H283" s="6"/>
      <c r="I283" s="6" t="s">
        <v>3741</v>
      </c>
      <c r="J283" s="6" t="b">
        <v>0</v>
      </c>
      <c r="K283" s="6" t="s">
        <v>3924</v>
      </c>
      <c r="L283" s="6" t="s">
        <v>3817</v>
      </c>
      <c r="M283" s="6"/>
      <c r="N283" s="6" t="s">
        <v>2872</v>
      </c>
      <c r="O283" s="6"/>
      <c r="P283" s="6" t="b">
        <v>1</v>
      </c>
      <c r="Q283" s="6"/>
      <c r="R283" s="6" t="b">
        <v>0</v>
      </c>
      <c r="S283" s="6"/>
      <c r="T283" s="6" t="s">
        <v>4838</v>
      </c>
      <c r="U283" s="6" t="s">
        <v>3747</v>
      </c>
    </row>
    <row r="284" spans="1:21" ht="27.75" customHeight="1" x14ac:dyDescent="0.3">
      <c r="A284" s="6" t="s">
        <v>4839</v>
      </c>
      <c r="B284" s="6">
        <v>5</v>
      </c>
      <c r="C284" s="6" t="s">
        <v>4840</v>
      </c>
      <c r="D284" s="6"/>
      <c r="E284" s="6" t="s">
        <v>3773</v>
      </c>
      <c r="F284" s="6" t="s">
        <v>3723</v>
      </c>
      <c r="G284" s="6" t="s">
        <v>3724</v>
      </c>
      <c r="H284" s="6" t="s">
        <v>3725</v>
      </c>
      <c r="I284" s="6" t="s">
        <v>4841</v>
      </c>
      <c r="J284" s="6" t="b">
        <v>0</v>
      </c>
      <c r="K284" s="6" t="s">
        <v>3812</v>
      </c>
      <c r="L284" s="6" t="s">
        <v>3743</v>
      </c>
      <c r="M284" s="6"/>
      <c r="N284" s="6" t="s">
        <v>2872</v>
      </c>
      <c r="O284" s="6"/>
      <c r="P284" s="6" t="b">
        <v>0</v>
      </c>
      <c r="Q284" s="6">
        <v>1000</v>
      </c>
      <c r="R284" s="6" t="b">
        <v>1</v>
      </c>
      <c r="S284" s="6" t="s">
        <v>4842</v>
      </c>
      <c r="T284" s="6" t="s">
        <v>4311</v>
      </c>
      <c r="U284" s="6" t="s">
        <v>3747</v>
      </c>
    </row>
    <row r="285" spans="1:21" ht="27.75" customHeight="1" x14ac:dyDescent="0.3">
      <c r="A285" s="6" t="s">
        <v>4843</v>
      </c>
      <c r="B285" s="6">
        <v>5</v>
      </c>
      <c r="C285" s="6" t="s">
        <v>4844</v>
      </c>
      <c r="D285" s="6"/>
      <c r="E285" s="6" t="s">
        <v>3750</v>
      </c>
      <c r="F285" s="6" t="s">
        <v>3723</v>
      </c>
      <c r="G285" s="6"/>
      <c r="H285" s="6"/>
      <c r="I285" s="6" t="s">
        <v>3829</v>
      </c>
      <c r="J285" s="6" t="b">
        <v>0</v>
      </c>
      <c r="K285" s="6" t="s">
        <v>3751</v>
      </c>
      <c r="L285" s="6" t="s">
        <v>3780</v>
      </c>
      <c r="M285" s="6" t="s">
        <v>4845</v>
      </c>
      <c r="N285" s="6" t="s">
        <v>3793</v>
      </c>
      <c r="O285" s="6"/>
      <c r="P285" s="6" t="b">
        <v>1</v>
      </c>
      <c r="Q285" s="6"/>
      <c r="R285" s="6" t="b">
        <v>0</v>
      </c>
      <c r="S285" s="6"/>
      <c r="T285" s="6" t="s">
        <v>237</v>
      </c>
      <c r="U285" s="6" t="s">
        <v>3747</v>
      </c>
    </row>
    <row r="286" spans="1:21" ht="27.75" customHeight="1" x14ac:dyDescent="0.3">
      <c r="A286" s="6" t="s">
        <v>4846</v>
      </c>
      <c r="B286" s="6">
        <v>5</v>
      </c>
      <c r="C286" s="6" t="s">
        <v>4847</v>
      </c>
      <c r="D286" s="6" t="s">
        <v>4848</v>
      </c>
      <c r="E286" s="6" t="s">
        <v>3757</v>
      </c>
      <c r="F286" s="6" t="s">
        <v>3723</v>
      </c>
      <c r="G286" s="6" t="s">
        <v>3724</v>
      </c>
      <c r="H286" s="6" t="s">
        <v>3725</v>
      </c>
      <c r="I286" s="6" t="s">
        <v>3741</v>
      </c>
      <c r="J286" s="6" t="b">
        <v>0</v>
      </c>
      <c r="K286" s="6" t="s">
        <v>3768</v>
      </c>
      <c r="L286" s="6" t="s">
        <v>3780</v>
      </c>
      <c r="M286" s="6" t="s">
        <v>4849</v>
      </c>
      <c r="N286" s="6" t="s">
        <v>4850</v>
      </c>
      <c r="O286" s="6"/>
      <c r="P286" s="6" t="b">
        <v>1</v>
      </c>
      <c r="Q286" s="6"/>
      <c r="R286" s="6" t="b">
        <v>0</v>
      </c>
      <c r="S286" s="6" t="s">
        <v>4851</v>
      </c>
      <c r="T286" s="6" t="s">
        <v>286</v>
      </c>
      <c r="U286" s="6" t="s">
        <v>3747</v>
      </c>
    </row>
    <row r="287" spans="1:21" ht="27.75" customHeight="1" x14ac:dyDescent="0.3">
      <c r="A287" s="6" t="s">
        <v>4852</v>
      </c>
      <c r="B287" s="6">
        <v>5</v>
      </c>
      <c r="C287" s="6" t="s">
        <v>4853</v>
      </c>
      <c r="D287" s="6"/>
      <c r="E287" s="6" t="s">
        <v>3750</v>
      </c>
      <c r="F287" s="6" t="s">
        <v>3723</v>
      </c>
      <c r="G287" s="6"/>
      <c r="H287" s="6"/>
      <c r="I287" s="6" t="s">
        <v>3741</v>
      </c>
      <c r="J287" s="6" t="b">
        <v>0</v>
      </c>
      <c r="K287" s="6" t="s">
        <v>4454</v>
      </c>
      <c r="L287" s="6" t="s">
        <v>3859</v>
      </c>
      <c r="M287" s="6"/>
      <c r="N287" s="6" t="s">
        <v>2872</v>
      </c>
      <c r="O287" s="6"/>
      <c r="P287" s="6" t="b">
        <v>1</v>
      </c>
      <c r="Q287" s="6"/>
      <c r="R287" s="6" t="b">
        <v>0</v>
      </c>
      <c r="S287" s="6"/>
      <c r="T287" s="6" t="s">
        <v>3975</v>
      </c>
      <c r="U287" s="6" t="s">
        <v>3747</v>
      </c>
    </row>
    <row r="288" spans="1:21" ht="27.75" customHeight="1" x14ac:dyDescent="0.3">
      <c r="A288" s="6" t="s">
        <v>4854</v>
      </c>
      <c r="B288" s="6">
        <v>5</v>
      </c>
      <c r="C288" s="6" t="s">
        <v>4855</v>
      </c>
      <c r="D288" s="6" t="s">
        <v>4856</v>
      </c>
      <c r="E288" s="6" t="s">
        <v>3740</v>
      </c>
      <c r="F288" s="6" t="s">
        <v>3723</v>
      </c>
      <c r="G288" s="6" t="s">
        <v>3724</v>
      </c>
      <c r="H288" s="6"/>
      <c r="I288" s="6" t="s">
        <v>3741</v>
      </c>
      <c r="J288" s="6" t="b">
        <v>0</v>
      </c>
      <c r="K288" s="6" t="s">
        <v>3768</v>
      </c>
      <c r="L288" s="6" t="s">
        <v>3859</v>
      </c>
      <c r="M288" s="6" t="s">
        <v>4857</v>
      </c>
      <c r="N288" s="6" t="s">
        <v>3853</v>
      </c>
      <c r="O288" s="6" t="s">
        <v>413</v>
      </c>
      <c r="P288" s="6" t="b">
        <v>1</v>
      </c>
      <c r="Q288" s="6"/>
      <c r="R288" s="6" t="b">
        <v>0</v>
      </c>
      <c r="S288" s="6"/>
      <c r="T288" s="6" t="s">
        <v>4858</v>
      </c>
      <c r="U288" s="6" t="s">
        <v>3747</v>
      </c>
    </row>
    <row r="289" spans="1:21" ht="27.75" customHeight="1" x14ac:dyDescent="0.3">
      <c r="A289" s="6" t="s">
        <v>4859</v>
      </c>
      <c r="B289" s="6">
        <v>5</v>
      </c>
      <c r="C289" s="6" t="s">
        <v>4860</v>
      </c>
      <c r="D289" s="6"/>
      <c r="E289" s="6" t="s">
        <v>3811</v>
      </c>
      <c r="F289" s="6" t="s">
        <v>3723</v>
      </c>
      <c r="G289" s="6" t="s">
        <v>3724</v>
      </c>
      <c r="H289" s="6" t="s">
        <v>3725</v>
      </c>
      <c r="I289" s="6" t="s">
        <v>3833</v>
      </c>
      <c r="J289" s="6" t="b">
        <v>1</v>
      </c>
      <c r="K289" s="6" t="s">
        <v>3751</v>
      </c>
      <c r="L289" s="6" t="s">
        <v>3780</v>
      </c>
      <c r="M289" s="6"/>
      <c r="N289" s="6" t="s">
        <v>2872</v>
      </c>
      <c r="O289" s="6"/>
      <c r="P289" s="6" t="b">
        <v>0</v>
      </c>
      <c r="Q289" s="6"/>
      <c r="R289" s="6" t="b">
        <v>0</v>
      </c>
      <c r="S289" s="6" t="s">
        <v>4861</v>
      </c>
      <c r="T289" s="6" t="s">
        <v>4130</v>
      </c>
      <c r="U289" s="6" t="s">
        <v>3747</v>
      </c>
    </row>
    <row r="290" spans="1:21" ht="27.75" customHeight="1" x14ac:dyDescent="0.3">
      <c r="A290" s="6" t="s">
        <v>4862</v>
      </c>
      <c r="B290" s="6">
        <v>5</v>
      </c>
      <c r="C290" s="6" t="s">
        <v>4863</v>
      </c>
      <c r="D290" s="6"/>
      <c r="E290" s="6" t="s">
        <v>3811</v>
      </c>
      <c r="F290" s="6" t="s">
        <v>3723</v>
      </c>
      <c r="G290" s="6" t="s">
        <v>3724</v>
      </c>
      <c r="H290" s="6"/>
      <c r="I290" s="6" t="s">
        <v>3833</v>
      </c>
      <c r="J290" s="6" t="b">
        <v>1</v>
      </c>
      <c r="K290" s="6" t="s">
        <v>3751</v>
      </c>
      <c r="L290" s="6" t="s">
        <v>3743</v>
      </c>
      <c r="M290" s="6"/>
      <c r="N290" s="6" t="s">
        <v>2872</v>
      </c>
      <c r="O290" s="6"/>
      <c r="P290" s="6" t="b">
        <v>0</v>
      </c>
      <c r="Q290" s="6"/>
      <c r="R290" s="6" t="b">
        <v>0</v>
      </c>
      <c r="S290" s="6"/>
      <c r="T290" s="6" t="s">
        <v>3762</v>
      </c>
      <c r="U290" s="6" t="s">
        <v>3847</v>
      </c>
    </row>
    <row r="291" spans="1:21" ht="27.75" customHeight="1" x14ac:dyDescent="0.3">
      <c r="A291" s="6" t="s">
        <v>4864</v>
      </c>
      <c r="B291" s="6">
        <v>5</v>
      </c>
      <c r="C291" s="6" t="s">
        <v>4865</v>
      </c>
      <c r="D291" s="6"/>
      <c r="E291" s="6" t="s">
        <v>3811</v>
      </c>
      <c r="F291" s="6" t="s">
        <v>3723</v>
      </c>
      <c r="G291" s="6" t="s">
        <v>3724</v>
      </c>
      <c r="H291" s="6"/>
      <c r="I291" s="6" t="s">
        <v>3833</v>
      </c>
      <c r="J291" s="6" t="b">
        <v>1</v>
      </c>
      <c r="K291" s="6" t="s">
        <v>3751</v>
      </c>
      <c r="L291" s="6" t="s">
        <v>3743</v>
      </c>
      <c r="M291" s="6"/>
      <c r="N291" s="6" t="s">
        <v>2872</v>
      </c>
      <c r="O291" s="6"/>
      <c r="P291" s="6" t="b">
        <v>0</v>
      </c>
      <c r="Q291" s="6"/>
      <c r="R291" s="6" t="b">
        <v>0</v>
      </c>
      <c r="S291" s="6"/>
      <c r="T291" s="6" t="s">
        <v>4866</v>
      </c>
      <c r="U291" s="6" t="s">
        <v>3747</v>
      </c>
    </row>
    <row r="292" spans="1:21" ht="27.75" customHeight="1" x14ac:dyDescent="0.3">
      <c r="A292" s="6" t="s">
        <v>4867</v>
      </c>
      <c r="B292" s="6">
        <v>5</v>
      </c>
      <c r="C292" s="6" t="s">
        <v>4868</v>
      </c>
      <c r="D292" s="6" t="s">
        <v>4869</v>
      </c>
      <c r="E292" s="6" t="s">
        <v>3757</v>
      </c>
      <c r="F292" s="6" t="s">
        <v>3723</v>
      </c>
      <c r="G292" s="6" t="s">
        <v>3724</v>
      </c>
      <c r="H292" s="6" t="s">
        <v>3725</v>
      </c>
      <c r="I292" s="6" t="s">
        <v>3741</v>
      </c>
      <c r="J292" s="6" t="b">
        <v>0</v>
      </c>
      <c r="K292" s="6" t="s">
        <v>4483</v>
      </c>
      <c r="L292" s="6" t="s">
        <v>3743</v>
      </c>
      <c r="M292" s="6" t="s">
        <v>4870</v>
      </c>
      <c r="N292" s="6" t="s">
        <v>3805</v>
      </c>
      <c r="O292" s="6" t="s">
        <v>413</v>
      </c>
      <c r="P292" s="6" t="b">
        <v>0</v>
      </c>
      <c r="Q292" s="6"/>
      <c r="R292" s="6" t="b">
        <v>0</v>
      </c>
      <c r="S292" s="6" t="s">
        <v>4871</v>
      </c>
      <c r="T292" s="6" t="s">
        <v>4628</v>
      </c>
      <c r="U292" s="6" t="s">
        <v>3747</v>
      </c>
    </row>
    <row r="293" spans="1:21" ht="27.75" customHeight="1" x14ac:dyDescent="0.3">
      <c r="A293" s="6" t="s">
        <v>4872</v>
      </c>
      <c r="B293" s="6">
        <v>5</v>
      </c>
      <c r="C293" s="6" t="s">
        <v>4873</v>
      </c>
      <c r="D293" s="6" t="s">
        <v>4874</v>
      </c>
      <c r="E293" s="6" t="s">
        <v>3740</v>
      </c>
      <c r="F293" s="6" t="s">
        <v>3723</v>
      </c>
      <c r="G293" s="6" t="s">
        <v>3724</v>
      </c>
      <c r="H293" s="6" t="s">
        <v>3725</v>
      </c>
      <c r="I293" s="6" t="s">
        <v>3833</v>
      </c>
      <c r="J293" s="6" t="b">
        <v>0</v>
      </c>
      <c r="K293" s="6" t="s">
        <v>3959</v>
      </c>
      <c r="L293" s="6" t="s">
        <v>3817</v>
      </c>
      <c r="M293" s="6"/>
      <c r="N293" s="6" t="s">
        <v>2872</v>
      </c>
      <c r="O293" s="6"/>
      <c r="P293" s="6" t="b">
        <v>1</v>
      </c>
      <c r="Q293" s="6"/>
      <c r="R293" s="6" t="b">
        <v>0</v>
      </c>
      <c r="S293" s="6" t="s">
        <v>4875</v>
      </c>
      <c r="T293" s="6" t="s">
        <v>4876</v>
      </c>
      <c r="U293" s="6" t="s">
        <v>3747</v>
      </c>
    </row>
    <row r="294" spans="1:21" ht="27.75" customHeight="1" x14ac:dyDescent="0.3">
      <c r="A294" s="6" t="s">
        <v>4877</v>
      </c>
      <c r="B294" s="6">
        <v>5</v>
      </c>
      <c r="C294" s="6" t="s">
        <v>4878</v>
      </c>
      <c r="D294" s="6"/>
      <c r="E294" s="6" t="s">
        <v>3740</v>
      </c>
      <c r="F294" s="6" t="s">
        <v>3723</v>
      </c>
      <c r="G294" s="6" t="s">
        <v>3724</v>
      </c>
      <c r="H294" s="6" t="s">
        <v>3725</v>
      </c>
      <c r="I294" s="6" t="s">
        <v>3741</v>
      </c>
      <c r="J294" s="6" t="b">
        <v>0</v>
      </c>
      <c r="K294" s="6" t="s">
        <v>3948</v>
      </c>
      <c r="L294" s="6" t="s">
        <v>3743</v>
      </c>
      <c r="M294" s="6" t="s">
        <v>4879</v>
      </c>
      <c r="N294" s="6" t="s">
        <v>2862</v>
      </c>
      <c r="O294" s="6" t="s">
        <v>412</v>
      </c>
      <c r="P294" s="6" t="b">
        <v>0</v>
      </c>
      <c r="Q294" s="6"/>
      <c r="R294" s="6" t="b">
        <v>0</v>
      </c>
      <c r="S294" s="6" t="s">
        <v>4880</v>
      </c>
      <c r="T294" s="6" t="s">
        <v>249</v>
      </c>
      <c r="U294" s="6" t="s">
        <v>3747</v>
      </c>
    </row>
    <row r="295" spans="1:21" ht="27.75" customHeight="1" x14ac:dyDescent="0.3">
      <c r="A295" s="6" t="s">
        <v>4881</v>
      </c>
      <c r="B295" s="6">
        <v>5</v>
      </c>
      <c r="C295" s="6" t="s">
        <v>4882</v>
      </c>
      <c r="D295" s="6"/>
      <c r="E295" s="6" t="s">
        <v>3811</v>
      </c>
      <c r="F295" s="6" t="s">
        <v>3723</v>
      </c>
      <c r="G295" s="6"/>
      <c r="H295" s="6"/>
      <c r="I295" s="6" t="s">
        <v>3833</v>
      </c>
      <c r="J295" s="6" t="b">
        <v>1</v>
      </c>
      <c r="K295" s="6" t="s">
        <v>3751</v>
      </c>
      <c r="L295" s="6" t="s">
        <v>3780</v>
      </c>
      <c r="M295" s="6"/>
      <c r="N295" s="6" t="s">
        <v>2872</v>
      </c>
      <c r="O295" s="6" t="s">
        <v>4376</v>
      </c>
      <c r="P295" s="6" t="b">
        <v>0</v>
      </c>
      <c r="Q295" s="6"/>
      <c r="R295" s="6" t="b">
        <v>0</v>
      </c>
      <c r="S295" s="6"/>
      <c r="T295" s="6" t="s">
        <v>4883</v>
      </c>
      <c r="U295" s="6" t="s">
        <v>3747</v>
      </c>
    </row>
    <row r="296" spans="1:21" ht="27.75" customHeight="1" x14ac:dyDescent="0.3">
      <c r="A296" s="6" t="s">
        <v>4884</v>
      </c>
      <c r="B296" s="6">
        <v>5</v>
      </c>
      <c r="C296" s="6" t="s">
        <v>4885</v>
      </c>
      <c r="D296" s="6"/>
      <c r="E296" s="6" t="s">
        <v>3767</v>
      </c>
      <c r="F296" s="6" t="s">
        <v>3723</v>
      </c>
      <c r="G296" s="6" t="s">
        <v>3724</v>
      </c>
      <c r="H296" s="6"/>
      <c r="I296" s="6" t="s">
        <v>3741</v>
      </c>
      <c r="J296" s="6" t="b">
        <v>0</v>
      </c>
      <c r="K296" s="6" t="s">
        <v>3812</v>
      </c>
      <c r="L296" s="6" t="s">
        <v>4886</v>
      </c>
      <c r="M296" s="6"/>
      <c r="N296" s="6" t="s">
        <v>2872</v>
      </c>
      <c r="O296" s="6" t="s">
        <v>3898</v>
      </c>
      <c r="P296" s="6" t="b">
        <v>0</v>
      </c>
      <c r="Q296" s="6"/>
      <c r="R296" s="6" t="b">
        <v>0</v>
      </c>
      <c r="S296" s="6"/>
      <c r="T296" s="6" t="s">
        <v>4887</v>
      </c>
      <c r="U296" s="6" t="s">
        <v>3747</v>
      </c>
    </row>
    <row r="297" spans="1:21" ht="27.75" customHeight="1" x14ac:dyDescent="0.3">
      <c r="A297" s="6" t="s">
        <v>4888</v>
      </c>
      <c r="B297" s="6">
        <v>5</v>
      </c>
      <c r="C297" s="6" t="s">
        <v>4889</v>
      </c>
      <c r="D297" s="6"/>
      <c r="E297" s="6" t="s">
        <v>3773</v>
      </c>
      <c r="F297" s="6" t="s">
        <v>3723</v>
      </c>
      <c r="G297" s="6" t="s">
        <v>3724</v>
      </c>
      <c r="H297" s="6"/>
      <c r="I297" s="6" t="s">
        <v>3741</v>
      </c>
      <c r="J297" s="6" t="b">
        <v>0</v>
      </c>
      <c r="K297" s="6" t="s">
        <v>4265</v>
      </c>
      <c r="L297" s="6" t="s">
        <v>3817</v>
      </c>
      <c r="M297" s="6"/>
      <c r="N297" s="6" t="s">
        <v>2872</v>
      </c>
      <c r="O297" s="6" t="s">
        <v>411</v>
      </c>
      <c r="P297" s="6" t="b">
        <v>1</v>
      </c>
      <c r="Q297" s="6"/>
      <c r="R297" s="6" t="b">
        <v>0</v>
      </c>
      <c r="S297" s="6"/>
      <c r="T297" s="6" t="s">
        <v>4080</v>
      </c>
      <c r="U297" s="6" t="s">
        <v>3776</v>
      </c>
    </row>
    <row r="298" spans="1:21" ht="27.75" customHeight="1" x14ac:dyDescent="0.3">
      <c r="A298" s="6" t="s">
        <v>4890</v>
      </c>
      <c r="B298" s="6">
        <v>5</v>
      </c>
      <c r="C298" s="6" t="s">
        <v>4891</v>
      </c>
      <c r="D298" s="6" t="s">
        <v>4892</v>
      </c>
      <c r="E298" s="6" t="s">
        <v>3841</v>
      </c>
      <c r="F298" s="6" t="s">
        <v>3723</v>
      </c>
      <c r="G298" s="6" t="s">
        <v>3724</v>
      </c>
      <c r="H298" s="6" t="s">
        <v>3725</v>
      </c>
      <c r="I298" s="6" t="s">
        <v>3833</v>
      </c>
      <c r="J298" s="6" t="b">
        <v>0</v>
      </c>
      <c r="K298" s="6" t="s">
        <v>3789</v>
      </c>
      <c r="L298" s="6" t="s">
        <v>4893</v>
      </c>
      <c r="M298" s="6"/>
      <c r="N298" s="6" t="s">
        <v>2872</v>
      </c>
      <c r="O298" s="6"/>
      <c r="P298" s="6" t="b">
        <v>0</v>
      </c>
      <c r="Q298" s="6"/>
      <c r="R298" s="6" t="b">
        <v>0</v>
      </c>
      <c r="S298" s="6" t="s">
        <v>4894</v>
      </c>
      <c r="T298" s="6" t="s">
        <v>3968</v>
      </c>
      <c r="U298" s="6" t="s">
        <v>3747</v>
      </c>
    </row>
    <row r="299" spans="1:21" ht="27.75" customHeight="1" x14ac:dyDescent="0.3">
      <c r="A299" s="6" t="s">
        <v>4895</v>
      </c>
      <c r="B299" s="6">
        <v>5</v>
      </c>
      <c r="C299" s="6" t="s">
        <v>4896</v>
      </c>
      <c r="D299" s="6"/>
      <c r="E299" s="6" t="s">
        <v>3757</v>
      </c>
      <c r="F299" s="6" t="s">
        <v>3723</v>
      </c>
      <c r="G299" s="6"/>
      <c r="H299" s="6"/>
      <c r="I299" s="6" t="s">
        <v>3741</v>
      </c>
      <c r="J299" s="6" t="b">
        <v>0</v>
      </c>
      <c r="K299" s="6" t="s">
        <v>4454</v>
      </c>
      <c r="L299" s="6" t="s">
        <v>3743</v>
      </c>
      <c r="M299" s="6" t="s">
        <v>4897</v>
      </c>
      <c r="N299" s="6" t="s">
        <v>4898</v>
      </c>
      <c r="O299" s="6" t="s">
        <v>413</v>
      </c>
      <c r="P299" s="6" t="b">
        <v>0</v>
      </c>
      <c r="Q299" s="6"/>
      <c r="R299" s="6" t="b">
        <v>0</v>
      </c>
      <c r="S299" s="6"/>
      <c r="T299" s="6" t="s">
        <v>4899</v>
      </c>
      <c r="U299" s="6" t="s">
        <v>3747</v>
      </c>
    </row>
    <row r="300" spans="1:21" ht="27.75" customHeight="1" x14ac:dyDescent="0.3">
      <c r="A300" s="6" t="s">
        <v>4900</v>
      </c>
      <c r="B300" s="6">
        <v>5</v>
      </c>
      <c r="C300" s="6" t="s">
        <v>4901</v>
      </c>
      <c r="D300" s="6"/>
      <c r="E300" s="6" t="s">
        <v>3750</v>
      </c>
      <c r="F300" s="6" t="s">
        <v>3723</v>
      </c>
      <c r="G300" s="6" t="s">
        <v>3724</v>
      </c>
      <c r="H300" s="6" t="s">
        <v>3725</v>
      </c>
      <c r="I300" s="6" t="s">
        <v>3741</v>
      </c>
      <c r="J300" s="6" t="b">
        <v>0</v>
      </c>
      <c r="K300" s="6" t="s">
        <v>3751</v>
      </c>
      <c r="L300" s="6" t="s">
        <v>3780</v>
      </c>
      <c r="M300" s="6"/>
      <c r="N300" s="6" t="s">
        <v>2872</v>
      </c>
      <c r="O300" s="6" t="s">
        <v>3929</v>
      </c>
      <c r="P300" s="6" t="b">
        <v>1</v>
      </c>
      <c r="Q300" s="6"/>
      <c r="R300" s="6" t="b">
        <v>0</v>
      </c>
      <c r="S300" s="6" t="s">
        <v>4902</v>
      </c>
      <c r="T300" s="6" t="s">
        <v>3990</v>
      </c>
      <c r="U300" s="6" t="s">
        <v>3747</v>
      </c>
    </row>
    <row r="301" spans="1:21" ht="27.75" customHeight="1" x14ac:dyDescent="0.3">
      <c r="A301" s="6" t="s">
        <v>4903</v>
      </c>
      <c r="B301" s="6">
        <v>5</v>
      </c>
      <c r="C301" s="6" t="s">
        <v>4904</v>
      </c>
      <c r="D301" s="6" t="s">
        <v>4905</v>
      </c>
      <c r="E301" s="6" t="s">
        <v>3800</v>
      </c>
      <c r="F301" s="6" t="s">
        <v>3723</v>
      </c>
      <c r="G301" s="6" t="s">
        <v>3724</v>
      </c>
      <c r="H301" s="6"/>
      <c r="I301" s="6" t="s">
        <v>3741</v>
      </c>
      <c r="J301" s="6" t="b">
        <v>0</v>
      </c>
      <c r="K301" s="6" t="s">
        <v>3742</v>
      </c>
      <c r="L301" s="6" t="s">
        <v>3780</v>
      </c>
      <c r="M301" s="6"/>
      <c r="N301" s="6" t="s">
        <v>2872</v>
      </c>
      <c r="O301" s="6" t="s">
        <v>3898</v>
      </c>
      <c r="P301" s="6" t="b">
        <v>1</v>
      </c>
      <c r="Q301" s="6"/>
      <c r="R301" s="6" t="b">
        <v>0</v>
      </c>
      <c r="S301" s="6"/>
      <c r="T301" s="6" t="s">
        <v>4906</v>
      </c>
      <c r="U301" s="6" t="s">
        <v>3747</v>
      </c>
    </row>
    <row r="302" spans="1:21" ht="27.75" customHeight="1" x14ac:dyDescent="0.3">
      <c r="A302" s="6" t="s">
        <v>4907</v>
      </c>
      <c r="B302" s="6">
        <v>5</v>
      </c>
      <c r="C302" s="6" t="s">
        <v>4908</v>
      </c>
      <c r="D302" s="6"/>
      <c r="E302" s="6" t="s">
        <v>3841</v>
      </c>
      <c r="F302" s="6" t="s">
        <v>3723</v>
      </c>
      <c r="G302" s="6" t="s">
        <v>3724</v>
      </c>
      <c r="H302" s="6" t="s">
        <v>3725</v>
      </c>
      <c r="I302" s="6" t="s">
        <v>3833</v>
      </c>
      <c r="J302" s="6" t="b">
        <v>0</v>
      </c>
      <c r="K302" s="6" t="s">
        <v>4893</v>
      </c>
      <c r="L302" s="6" t="s">
        <v>3907</v>
      </c>
      <c r="M302" s="6" t="s">
        <v>4004</v>
      </c>
      <c r="N302" s="6" t="s">
        <v>3897</v>
      </c>
      <c r="O302" s="6" t="s">
        <v>3898</v>
      </c>
      <c r="P302" s="6" t="b">
        <v>0</v>
      </c>
      <c r="Q302" s="6"/>
      <c r="R302" s="6" t="b">
        <v>0</v>
      </c>
      <c r="S302" s="6" t="s">
        <v>4909</v>
      </c>
      <c r="T302" s="6" t="s">
        <v>4910</v>
      </c>
      <c r="U302" s="6" t="s">
        <v>3747</v>
      </c>
    </row>
    <row r="303" spans="1:21" ht="27.75" customHeight="1" x14ac:dyDescent="0.3">
      <c r="A303" s="6" t="s">
        <v>4911</v>
      </c>
      <c r="B303" s="6">
        <v>5</v>
      </c>
      <c r="C303" s="6" t="s">
        <v>4912</v>
      </c>
      <c r="D303" s="6" t="s">
        <v>4913</v>
      </c>
      <c r="E303" s="6" t="s">
        <v>3757</v>
      </c>
      <c r="F303" s="6" t="s">
        <v>3723</v>
      </c>
      <c r="G303" s="6" t="s">
        <v>3724</v>
      </c>
      <c r="H303" s="6" t="s">
        <v>3725</v>
      </c>
      <c r="I303" s="6" t="s">
        <v>3741</v>
      </c>
      <c r="J303" s="6" t="b">
        <v>0</v>
      </c>
      <c r="K303" s="6" t="s">
        <v>3742</v>
      </c>
      <c r="L303" s="6" t="s">
        <v>3743</v>
      </c>
      <c r="M303" s="6" t="s">
        <v>4914</v>
      </c>
      <c r="N303" s="6" t="s">
        <v>4915</v>
      </c>
      <c r="O303" s="6" t="s">
        <v>412</v>
      </c>
      <c r="P303" s="6" t="b">
        <v>0</v>
      </c>
      <c r="Q303" s="6"/>
      <c r="R303" s="6" t="b">
        <v>0</v>
      </c>
      <c r="S303" s="6" t="s">
        <v>4916</v>
      </c>
      <c r="T303" s="6" t="s">
        <v>4917</v>
      </c>
      <c r="U303" s="6" t="s">
        <v>3747</v>
      </c>
    </row>
    <row r="304" spans="1:21" ht="27.75" customHeight="1" x14ac:dyDescent="0.3">
      <c r="A304" s="6" t="s">
        <v>4918</v>
      </c>
      <c r="B304" s="6">
        <v>5</v>
      </c>
      <c r="C304" s="6" t="s">
        <v>4919</v>
      </c>
      <c r="D304" s="6" t="s">
        <v>4920</v>
      </c>
      <c r="E304" s="6" t="s">
        <v>3800</v>
      </c>
      <c r="F304" s="6" t="s">
        <v>3723</v>
      </c>
      <c r="G304" s="6"/>
      <c r="H304" s="6"/>
      <c r="I304" s="6" t="s">
        <v>3833</v>
      </c>
      <c r="J304" s="6" t="b">
        <v>0</v>
      </c>
      <c r="K304" s="6" t="s">
        <v>3742</v>
      </c>
      <c r="L304" s="6" t="s">
        <v>4921</v>
      </c>
      <c r="M304" s="6" t="s">
        <v>4922</v>
      </c>
      <c r="N304" s="6" t="s">
        <v>3897</v>
      </c>
      <c r="O304" s="6" t="s">
        <v>3898</v>
      </c>
      <c r="P304" s="6" t="b">
        <v>0</v>
      </c>
      <c r="Q304" s="6"/>
      <c r="R304" s="6" t="b">
        <v>0</v>
      </c>
      <c r="S304" s="6"/>
      <c r="T304" s="6" t="s">
        <v>4923</v>
      </c>
      <c r="U304" s="6" t="s">
        <v>3747</v>
      </c>
    </row>
    <row r="305" spans="1:21" ht="27.75" customHeight="1" x14ac:dyDescent="0.3">
      <c r="A305" s="6" t="s">
        <v>4924</v>
      </c>
      <c r="B305" s="6">
        <v>5</v>
      </c>
      <c r="C305" s="6" t="s">
        <v>4925</v>
      </c>
      <c r="D305" s="6"/>
      <c r="E305" s="6" t="s">
        <v>3750</v>
      </c>
      <c r="F305" s="6" t="s">
        <v>3723</v>
      </c>
      <c r="G305" s="6" t="s">
        <v>3724</v>
      </c>
      <c r="H305" s="6" t="s">
        <v>3725</v>
      </c>
      <c r="I305" s="6" t="s">
        <v>3741</v>
      </c>
      <c r="J305" s="6" t="b">
        <v>0</v>
      </c>
      <c r="K305" s="6" t="s">
        <v>3812</v>
      </c>
      <c r="L305" s="6" t="s">
        <v>3743</v>
      </c>
      <c r="M305" s="6"/>
      <c r="N305" s="6" t="s">
        <v>2872</v>
      </c>
      <c r="O305" s="6"/>
      <c r="P305" s="6" t="b">
        <v>0</v>
      </c>
      <c r="Q305" s="6">
        <v>100</v>
      </c>
      <c r="R305" s="6" t="b">
        <v>1</v>
      </c>
      <c r="S305" s="6" t="s">
        <v>4810</v>
      </c>
      <c r="T305" s="6" t="s">
        <v>4056</v>
      </c>
      <c r="U305" s="6" t="s">
        <v>3747</v>
      </c>
    </row>
    <row r="306" spans="1:21" ht="27.75" customHeight="1" x14ac:dyDescent="0.3">
      <c r="A306" s="6" t="s">
        <v>4926</v>
      </c>
      <c r="B306" s="6">
        <v>5</v>
      </c>
      <c r="C306" s="6" t="s">
        <v>4927</v>
      </c>
      <c r="D306" s="6"/>
      <c r="E306" s="6" t="s">
        <v>3757</v>
      </c>
      <c r="F306" s="6" t="s">
        <v>3723</v>
      </c>
      <c r="G306" s="6" t="s">
        <v>3724</v>
      </c>
      <c r="H306" s="6" t="s">
        <v>3725</v>
      </c>
      <c r="I306" s="6" t="s">
        <v>4928</v>
      </c>
      <c r="J306" s="6" t="b">
        <v>0</v>
      </c>
      <c r="K306" s="6" t="s">
        <v>3812</v>
      </c>
      <c r="L306" s="6" t="s">
        <v>4201</v>
      </c>
      <c r="M306" s="6"/>
      <c r="N306" s="6" t="s">
        <v>2872</v>
      </c>
      <c r="O306" s="6" t="s">
        <v>3929</v>
      </c>
      <c r="P306" s="6" t="b">
        <v>0</v>
      </c>
      <c r="Q306" s="6">
        <v>1000</v>
      </c>
      <c r="R306" s="6" t="b">
        <v>1</v>
      </c>
      <c r="S306" s="6" t="s">
        <v>4929</v>
      </c>
      <c r="T306" s="6" t="s">
        <v>4930</v>
      </c>
      <c r="U306" s="6" t="s">
        <v>3747</v>
      </c>
    </row>
    <row r="307" spans="1:21" ht="27.75" customHeight="1" x14ac:dyDescent="0.3">
      <c r="A307" s="6" t="s">
        <v>4931</v>
      </c>
      <c r="B307" s="6">
        <v>5</v>
      </c>
      <c r="C307" s="6" t="s">
        <v>4932</v>
      </c>
      <c r="D307" s="6" t="s">
        <v>4933</v>
      </c>
      <c r="E307" s="6" t="s">
        <v>3800</v>
      </c>
      <c r="F307" s="6" t="s">
        <v>3723</v>
      </c>
      <c r="G307" s="6" t="s">
        <v>3724</v>
      </c>
      <c r="H307" s="6" t="s">
        <v>3725</v>
      </c>
      <c r="I307" s="6" t="s">
        <v>3741</v>
      </c>
      <c r="J307" s="6" t="b">
        <v>0</v>
      </c>
      <c r="K307" s="6" t="s">
        <v>3959</v>
      </c>
      <c r="L307" s="6" t="s">
        <v>3780</v>
      </c>
      <c r="M307" s="6"/>
      <c r="N307" s="6" t="s">
        <v>2872</v>
      </c>
      <c r="O307" s="6" t="s">
        <v>3898</v>
      </c>
      <c r="P307" s="6" t="b">
        <v>1</v>
      </c>
      <c r="Q307" s="6"/>
      <c r="R307" s="6" t="b">
        <v>0</v>
      </c>
      <c r="S307" s="6" t="s">
        <v>4315</v>
      </c>
      <c r="T307" s="6" t="s">
        <v>4934</v>
      </c>
      <c r="U307" s="6" t="s">
        <v>3747</v>
      </c>
    </row>
    <row r="308" spans="1:21" ht="27.75" customHeight="1" x14ac:dyDescent="0.3">
      <c r="A308" s="6" t="s">
        <v>4935</v>
      </c>
      <c r="B308" s="6">
        <v>5</v>
      </c>
      <c r="C308" s="6" t="s">
        <v>4936</v>
      </c>
      <c r="D308" s="6"/>
      <c r="E308" s="6" t="s">
        <v>3757</v>
      </c>
      <c r="F308" s="6" t="s">
        <v>3723</v>
      </c>
      <c r="G308" s="6"/>
      <c r="H308" s="6"/>
      <c r="I308" s="6" t="s">
        <v>3741</v>
      </c>
      <c r="J308" s="6" t="b">
        <v>0</v>
      </c>
      <c r="K308" s="6" t="s">
        <v>3959</v>
      </c>
      <c r="L308" s="6" t="s">
        <v>3780</v>
      </c>
      <c r="M308" s="6" t="s">
        <v>4937</v>
      </c>
      <c r="N308" s="6" t="s">
        <v>3782</v>
      </c>
      <c r="O308" s="6" t="s">
        <v>412</v>
      </c>
      <c r="P308" s="6" t="b">
        <v>1</v>
      </c>
      <c r="Q308" s="6"/>
      <c r="R308" s="6" t="b">
        <v>0</v>
      </c>
      <c r="S308" s="6"/>
      <c r="T308" s="6" t="s">
        <v>3951</v>
      </c>
      <c r="U308" s="6" t="s">
        <v>3776</v>
      </c>
    </row>
    <row r="309" spans="1:21" ht="27.75" customHeight="1" x14ac:dyDescent="0.3">
      <c r="A309" s="6" t="s">
        <v>4938</v>
      </c>
      <c r="B309" s="6">
        <v>5</v>
      </c>
      <c r="C309" s="6" t="s">
        <v>4939</v>
      </c>
      <c r="D309" s="6" t="s">
        <v>4940</v>
      </c>
      <c r="E309" s="6" t="s">
        <v>3740</v>
      </c>
      <c r="F309" s="6" t="s">
        <v>3723</v>
      </c>
      <c r="G309" s="6" t="s">
        <v>3724</v>
      </c>
      <c r="H309" s="6" t="s">
        <v>3725</v>
      </c>
      <c r="I309" s="6" t="s">
        <v>3741</v>
      </c>
      <c r="J309" s="6" t="b">
        <v>0</v>
      </c>
      <c r="K309" s="6" t="s">
        <v>4265</v>
      </c>
      <c r="L309" s="6" t="s">
        <v>3859</v>
      </c>
      <c r="M309" s="6" t="s">
        <v>4941</v>
      </c>
      <c r="N309" s="6" t="s">
        <v>3885</v>
      </c>
      <c r="O309" s="6" t="s">
        <v>413</v>
      </c>
      <c r="P309" s="6" t="b">
        <v>1</v>
      </c>
      <c r="Q309" s="6"/>
      <c r="R309" s="6" t="b">
        <v>0</v>
      </c>
      <c r="S309" s="6" t="s">
        <v>4942</v>
      </c>
      <c r="T309" s="6" t="s">
        <v>4943</v>
      </c>
      <c r="U309" s="6" t="s">
        <v>3747</v>
      </c>
    </row>
    <row r="310" spans="1:21" ht="27.75" customHeight="1" x14ac:dyDescent="0.3">
      <c r="A310" s="6" t="s">
        <v>4944</v>
      </c>
      <c r="B310" s="6">
        <v>5</v>
      </c>
      <c r="C310" s="6" t="s">
        <v>4945</v>
      </c>
      <c r="D310" s="6"/>
      <c r="E310" s="6" t="s">
        <v>3811</v>
      </c>
      <c r="F310" s="6" t="s">
        <v>3723</v>
      </c>
      <c r="G310" s="6" t="s">
        <v>3724</v>
      </c>
      <c r="H310" s="6" t="s">
        <v>3725</v>
      </c>
      <c r="I310" s="6" t="s">
        <v>4279</v>
      </c>
      <c r="J310" s="6" t="b">
        <v>0</v>
      </c>
      <c r="K310" s="6" t="s">
        <v>3751</v>
      </c>
      <c r="L310" s="6" t="s">
        <v>3743</v>
      </c>
      <c r="M310" s="6"/>
      <c r="N310" s="6" t="s">
        <v>2872</v>
      </c>
      <c r="O310" s="6"/>
      <c r="P310" s="6" t="b">
        <v>0</v>
      </c>
      <c r="Q310" s="6">
        <v>250</v>
      </c>
      <c r="R310" s="6" t="b">
        <v>1</v>
      </c>
      <c r="S310" s="6" t="s">
        <v>4946</v>
      </c>
      <c r="T310" s="6" t="s">
        <v>4947</v>
      </c>
      <c r="U310" s="6" t="s">
        <v>3747</v>
      </c>
    </row>
    <row r="311" spans="1:21" ht="27.75" customHeight="1" x14ac:dyDescent="0.3">
      <c r="A311" s="6" t="s">
        <v>4948</v>
      </c>
      <c r="B311" s="6">
        <v>5</v>
      </c>
      <c r="C311" s="6" t="s">
        <v>4949</v>
      </c>
      <c r="D311" s="6"/>
      <c r="E311" s="6" t="s">
        <v>3757</v>
      </c>
      <c r="F311" s="6" t="s">
        <v>3723</v>
      </c>
      <c r="G311" s="6" t="s">
        <v>3724</v>
      </c>
      <c r="H311" s="6" t="s">
        <v>3725</v>
      </c>
      <c r="I311" s="6" t="s">
        <v>3741</v>
      </c>
      <c r="J311" s="6" t="b">
        <v>0</v>
      </c>
      <c r="K311" s="6" t="s">
        <v>3768</v>
      </c>
      <c r="L311" s="6" t="s">
        <v>3780</v>
      </c>
      <c r="M311" s="6" t="s">
        <v>4950</v>
      </c>
      <c r="N311" s="6" t="s">
        <v>3950</v>
      </c>
      <c r="O311" s="6" t="s">
        <v>411</v>
      </c>
      <c r="P311" s="6" t="b">
        <v>1</v>
      </c>
      <c r="Q311" s="6"/>
      <c r="R311" s="6" t="b">
        <v>0</v>
      </c>
      <c r="S311" s="6" t="s">
        <v>4951</v>
      </c>
      <c r="T311" s="6" t="s">
        <v>203</v>
      </c>
      <c r="U311" s="6" t="s">
        <v>3776</v>
      </c>
    </row>
    <row r="312" spans="1:21" ht="27.75" customHeight="1" x14ac:dyDescent="0.3">
      <c r="A312" s="6" t="s">
        <v>4952</v>
      </c>
      <c r="B312" s="6">
        <v>5</v>
      </c>
      <c r="C312" s="6" t="s">
        <v>4953</v>
      </c>
      <c r="D312" s="6" t="s">
        <v>4954</v>
      </c>
      <c r="E312" s="6" t="s">
        <v>3757</v>
      </c>
      <c r="F312" s="6" t="s">
        <v>3723</v>
      </c>
      <c r="G312" s="6" t="s">
        <v>3724</v>
      </c>
      <c r="H312" s="6"/>
      <c r="I312" s="6" t="s">
        <v>3741</v>
      </c>
      <c r="J312" s="6" t="b">
        <v>0</v>
      </c>
      <c r="K312" s="6" t="s">
        <v>3742</v>
      </c>
      <c r="L312" s="6" t="s">
        <v>3743</v>
      </c>
      <c r="M312" s="6"/>
      <c r="N312" s="6" t="s">
        <v>2872</v>
      </c>
      <c r="O312" s="6"/>
      <c r="P312" s="6" t="b">
        <v>0</v>
      </c>
      <c r="Q312" s="6"/>
      <c r="R312" s="6" t="b">
        <v>0</v>
      </c>
      <c r="S312" s="6"/>
      <c r="T312" s="6" t="s">
        <v>4955</v>
      </c>
      <c r="U312" s="6" t="s">
        <v>3747</v>
      </c>
    </row>
    <row r="313" spans="1:21" ht="27.75" customHeight="1" x14ac:dyDescent="0.3">
      <c r="A313" s="6" t="s">
        <v>4956</v>
      </c>
      <c r="B313" s="6">
        <v>5</v>
      </c>
      <c r="C313" s="6" t="s">
        <v>4957</v>
      </c>
      <c r="D313" s="6"/>
      <c r="E313" s="6" t="s">
        <v>3841</v>
      </c>
      <c r="F313" s="6"/>
      <c r="G313" s="6" t="s">
        <v>3724</v>
      </c>
      <c r="H313" s="6"/>
      <c r="I313" s="6" t="s">
        <v>3741</v>
      </c>
      <c r="J313" s="6" t="b">
        <v>0</v>
      </c>
      <c r="K313" s="6" t="s">
        <v>3751</v>
      </c>
      <c r="L313" s="6" t="s">
        <v>3817</v>
      </c>
      <c r="M313" s="6"/>
      <c r="N313" s="6" t="s">
        <v>2872</v>
      </c>
      <c r="O313" s="6"/>
      <c r="P313" s="6" t="b">
        <v>1</v>
      </c>
      <c r="Q313" s="6"/>
      <c r="R313" s="6" t="b">
        <v>0</v>
      </c>
      <c r="S313" s="6"/>
      <c r="T313" s="6" t="s">
        <v>4339</v>
      </c>
      <c r="U313" s="6" t="s">
        <v>3747</v>
      </c>
    </row>
    <row r="314" spans="1:21" ht="27.75" customHeight="1" x14ac:dyDescent="0.3">
      <c r="A314" s="6" t="s">
        <v>4958</v>
      </c>
      <c r="B314" s="6">
        <v>5</v>
      </c>
      <c r="C314" s="6" t="s">
        <v>4959</v>
      </c>
      <c r="D314" s="6" t="s">
        <v>4960</v>
      </c>
      <c r="E314" s="6" t="s">
        <v>3800</v>
      </c>
      <c r="F314" s="6" t="s">
        <v>3723</v>
      </c>
      <c r="G314" s="6" t="s">
        <v>3724</v>
      </c>
      <c r="H314" s="6"/>
      <c r="I314" s="6" t="s">
        <v>3741</v>
      </c>
      <c r="J314" s="6" t="b">
        <v>0</v>
      </c>
      <c r="K314" s="6" t="s">
        <v>3789</v>
      </c>
      <c r="L314" s="6" t="s">
        <v>3780</v>
      </c>
      <c r="M314" s="6"/>
      <c r="N314" s="6" t="s">
        <v>2872</v>
      </c>
      <c r="O314" s="6" t="s">
        <v>3898</v>
      </c>
      <c r="P314" s="6" t="b">
        <v>1</v>
      </c>
      <c r="Q314" s="6"/>
      <c r="R314" s="6" t="b">
        <v>0</v>
      </c>
      <c r="S314" s="6"/>
      <c r="T314" s="6" t="s">
        <v>4961</v>
      </c>
      <c r="U314" s="6" t="s">
        <v>3747</v>
      </c>
    </row>
    <row r="315" spans="1:21" ht="27.75" customHeight="1" x14ac:dyDescent="0.3">
      <c r="A315" s="6" t="s">
        <v>4962</v>
      </c>
      <c r="B315" s="6">
        <v>5</v>
      </c>
      <c r="C315" s="6" t="s">
        <v>4963</v>
      </c>
      <c r="D315" s="6"/>
      <c r="E315" s="6" t="s">
        <v>3773</v>
      </c>
      <c r="F315" s="6" t="s">
        <v>3723</v>
      </c>
      <c r="G315" s="6" t="s">
        <v>3724</v>
      </c>
      <c r="H315" s="6" t="s">
        <v>3725</v>
      </c>
      <c r="I315" s="6" t="s">
        <v>3741</v>
      </c>
      <c r="J315" s="6" t="b">
        <v>0</v>
      </c>
      <c r="K315" s="6" t="s">
        <v>3789</v>
      </c>
      <c r="L315" s="6" t="s">
        <v>3817</v>
      </c>
      <c r="M315" s="6"/>
      <c r="N315" s="6" t="s">
        <v>2872</v>
      </c>
      <c r="O315" s="6"/>
      <c r="P315" s="6" t="b">
        <v>0</v>
      </c>
      <c r="Q315" s="6"/>
      <c r="R315" s="6" t="b">
        <v>0</v>
      </c>
      <c r="S315" s="6" t="s">
        <v>4964</v>
      </c>
      <c r="T315" s="6" t="s">
        <v>4965</v>
      </c>
      <c r="U315" s="6" t="s">
        <v>3747</v>
      </c>
    </row>
    <row r="316" spans="1:21" ht="27.75" customHeight="1" x14ac:dyDescent="0.3">
      <c r="A316" s="6" t="s">
        <v>4966</v>
      </c>
      <c r="B316" s="6">
        <v>5</v>
      </c>
      <c r="C316" s="6" t="s">
        <v>4967</v>
      </c>
      <c r="D316" s="6" t="s">
        <v>4968</v>
      </c>
      <c r="E316" s="6" t="s">
        <v>3750</v>
      </c>
      <c r="F316" s="6" t="s">
        <v>3723</v>
      </c>
      <c r="G316" s="6" t="s">
        <v>3724</v>
      </c>
      <c r="H316" s="6" t="s">
        <v>3725</v>
      </c>
      <c r="I316" s="6" t="s">
        <v>4035</v>
      </c>
      <c r="J316" s="6" t="b">
        <v>0</v>
      </c>
      <c r="K316" s="6" t="s">
        <v>3742</v>
      </c>
      <c r="L316" s="6" t="s">
        <v>3913</v>
      </c>
      <c r="M316" s="6"/>
      <c r="N316" s="6" t="s">
        <v>2872</v>
      </c>
      <c r="O316" s="6" t="s">
        <v>3929</v>
      </c>
      <c r="P316" s="6" t="b">
        <v>0</v>
      </c>
      <c r="Q316" s="6">
        <v>1000</v>
      </c>
      <c r="R316" s="6" t="b">
        <v>1</v>
      </c>
      <c r="S316" s="6" t="s">
        <v>4969</v>
      </c>
      <c r="T316" s="6" t="s">
        <v>4970</v>
      </c>
      <c r="U316" s="6" t="s">
        <v>3747</v>
      </c>
    </row>
    <row r="317" spans="1:21" ht="27.75" customHeight="1" x14ac:dyDescent="0.3">
      <c r="A317" s="6" t="s">
        <v>4971</v>
      </c>
      <c r="B317" s="6">
        <v>5</v>
      </c>
      <c r="C317" s="6" t="s">
        <v>4972</v>
      </c>
      <c r="D317" s="6"/>
      <c r="E317" s="6" t="s">
        <v>3767</v>
      </c>
      <c r="F317" s="6" t="s">
        <v>3723</v>
      </c>
      <c r="G317" s="6" t="s">
        <v>3724</v>
      </c>
      <c r="H317" s="6" t="s">
        <v>3725</v>
      </c>
      <c r="I317" s="6" t="s">
        <v>4035</v>
      </c>
      <c r="J317" s="6" t="b">
        <v>0</v>
      </c>
      <c r="K317" s="6" t="s">
        <v>3812</v>
      </c>
      <c r="L317" s="6" t="s">
        <v>3743</v>
      </c>
      <c r="M317" s="6"/>
      <c r="N317" s="6" t="s">
        <v>2872</v>
      </c>
      <c r="O317" s="6"/>
      <c r="P317" s="6" t="b">
        <v>0</v>
      </c>
      <c r="Q317" s="6">
        <v>500</v>
      </c>
      <c r="R317" s="6" t="b">
        <v>1</v>
      </c>
      <c r="S317" s="6" t="s">
        <v>4973</v>
      </c>
      <c r="T317" s="6" t="s">
        <v>4974</v>
      </c>
      <c r="U317" s="6" t="s">
        <v>3747</v>
      </c>
    </row>
    <row r="318" spans="1:21" ht="27.75" customHeight="1" x14ac:dyDescent="0.3">
      <c r="A318" s="6" t="s">
        <v>4975</v>
      </c>
      <c r="B318" s="6">
        <v>5</v>
      </c>
      <c r="C318" s="6" t="s">
        <v>4976</v>
      </c>
      <c r="D318" s="6"/>
      <c r="E318" s="6" t="s">
        <v>3811</v>
      </c>
      <c r="F318" s="6" t="s">
        <v>3723</v>
      </c>
      <c r="G318" s="6" t="s">
        <v>3724</v>
      </c>
      <c r="H318" s="6" t="s">
        <v>3725</v>
      </c>
      <c r="I318" s="6" t="s">
        <v>3741</v>
      </c>
      <c r="J318" s="6" t="b">
        <v>1</v>
      </c>
      <c r="K318" s="6" t="s">
        <v>3789</v>
      </c>
      <c r="L318" s="6" t="s">
        <v>3817</v>
      </c>
      <c r="M318" s="6"/>
      <c r="N318" s="6" t="s">
        <v>2872</v>
      </c>
      <c r="O318" s="6"/>
      <c r="P318" s="6" t="b">
        <v>0</v>
      </c>
      <c r="Q318" s="6"/>
      <c r="R318" s="6" t="b">
        <v>0</v>
      </c>
      <c r="S318" s="6" t="s">
        <v>4977</v>
      </c>
      <c r="T318" s="6" t="s">
        <v>286</v>
      </c>
      <c r="U318" s="6" t="s">
        <v>3747</v>
      </c>
    </row>
    <row r="319" spans="1:21" ht="27.75" customHeight="1" x14ac:dyDescent="0.3">
      <c r="A319" s="6" t="s">
        <v>4978</v>
      </c>
      <c r="B319" s="6">
        <v>5</v>
      </c>
      <c r="C319" s="6" t="s">
        <v>4979</v>
      </c>
      <c r="D319" s="6"/>
      <c r="E319" s="6" t="s">
        <v>3773</v>
      </c>
      <c r="F319" s="6" t="s">
        <v>3723</v>
      </c>
      <c r="G319" s="6" t="s">
        <v>3724</v>
      </c>
      <c r="H319" s="6" t="s">
        <v>3725</v>
      </c>
      <c r="I319" s="6" t="s">
        <v>4035</v>
      </c>
      <c r="J319" s="6" t="b">
        <v>0</v>
      </c>
      <c r="K319" s="6" t="s">
        <v>3812</v>
      </c>
      <c r="L319" s="6" t="s">
        <v>3743</v>
      </c>
      <c r="M319" s="6"/>
      <c r="N319" s="6" t="s">
        <v>2872</v>
      </c>
      <c r="O319" s="6"/>
      <c r="P319" s="6" t="b">
        <v>0</v>
      </c>
      <c r="Q319" s="6">
        <v>1000</v>
      </c>
      <c r="R319" s="6" t="b">
        <v>1</v>
      </c>
      <c r="S319" s="6" t="s">
        <v>4980</v>
      </c>
      <c r="T319" s="6" t="s">
        <v>203</v>
      </c>
      <c r="U319" s="6" t="s">
        <v>3747</v>
      </c>
    </row>
    <row r="320" spans="1:21" ht="27.75" customHeight="1" x14ac:dyDescent="0.3">
      <c r="A320" s="6" t="s">
        <v>4981</v>
      </c>
      <c r="B320" s="6">
        <v>5</v>
      </c>
      <c r="C320" s="6" t="s">
        <v>4982</v>
      </c>
      <c r="D320" s="6"/>
      <c r="E320" s="6" t="s">
        <v>3811</v>
      </c>
      <c r="F320" s="6" t="s">
        <v>3723</v>
      </c>
      <c r="G320" s="6" t="s">
        <v>3724</v>
      </c>
      <c r="H320" s="6" t="s">
        <v>3725</v>
      </c>
      <c r="I320" s="6" t="s">
        <v>4279</v>
      </c>
      <c r="J320" s="6" t="b">
        <v>0</v>
      </c>
      <c r="K320" s="6" t="s">
        <v>3751</v>
      </c>
      <c r="L320" s="6" t="s">
        <v>3859</v>
      </c>
      <c r="M320" s="6"/>
      <c r="N320" s="6" t="s">
        <v>2872</v>
      </c>
      <c r="O320" s="6" t="s">
        <v>3898</v>
      </c>
      <c r="P320" s="6" t="b">
        <v>1</v>
      </c>
      <c r="Q320" s="6">
        <v>1000</v>
      </c>
      <c r="R320" s="6" t="b">
        <v>0</v>
      </c>
      <c r="S320" s="6" t="s">
        <v>4983</v>
      </c>
      <c r="T320" s="6" t="s">
        <v>4984</v>
      </c>
      <c r="U320" s="6" t="s">
        <v>3747</v>
      </c>
    </row>
    <row r="321" spans="1:21" ht="27.75" customHeight="1" x14ac:dyDescent="0.3">
      <c r="A321" s="6" t="s">
        <v>4985</v>
      </c>
      <c r="B321" s="6">
        <v>5</v>
      </c>
      <c r="C321" s="6" t="s">
        <v>4986</v>
      </c>
      <c r="D321" s="6"/>
      <c r="E321" s="6" t="s">
        <v>3841</v>
      </c>
      <c r="F321" s="6" t="s">
        <v>3723</v>
      </c>
      <c r="G321" s="6" t="s">
        <v>3724</v>
      </c>
      <c r="H321" s="6"/>
      <c r="I321" s="6" t="s">
        <v>3741</v>
      </c>
      <c r="J321" s="6" t="b">
        <v>0</v>
      </c>
      <c r="K321" s="6" t="s">
        <v>3789</v>
      </c>
      <c r="L321" s="6" t="s">
        <v>3907</v>
      </c>
      <c r="M321" s="6"/>
      <c r="N321" s="6" t="s">
        <v>2872</v>
      </c>
      <c r="O321" s="6" t="s">
        <v>3929</v>
      </c>
      <c r="P321" s="6" t="b">
        <v>0</v>
      </c>
      <c r="Q321" s="6"/>
      <c r="R321" s="6" t="b">
        <v>0</v>
      </c>
      <c r="S321" s="6"/>
      <c r="T321" s="6" t="s">
        <v>4148</v>
      </c>
      <c r="U321" s="6" t="s">
        <v>3747</v>
      </c>
    </row>
    <row r="322" spans="1:21" ht="27.75" customHeight="1" x14ac:dyDescent="0.3">
      <c r="A322" s="6" t="s">
        <v>4987</v>
      </c>
      <c r="B322" s="6">
        <v>5</v>
      </c>
      <c r="C322" s="6" t="s">
        <v>4988</v>
      </c>
      <c r="D322" s="6"/>
      <c r="E322" s="6" t="s">
        <v>3773</v>
      </c>
      <c r="F322" s="6" t="s">
        <v>3723</v>
      </c>
      <c r="G322" s="6" t="s">
        <v>3724</v>
      </c>
      <c r="H322" s="6"/>
      <c r="I322" s="6" t="s">
        <v>3741</v>
      </c>
      <c r="J322" s="6" t="b">
        <v>0</v>
      </c>
      <c r="K322" s="6" t="s">
        <v>3768</v>
      </c>
      <c r="L322" s="6" t="s">
        <v>3780</v>
      </c>
      <c r="M322" s="6"/>
      <c r="N322" s="6" t="s">
        <v>2872</v>
      </c>
      <c r="O322" s="6" t="s">
        <v>413</v>
      </c>
      <c r="P322" s="6" t="b">
        <v>1</v>
      </c>
      <c r="Q322" s="6"/>
      <c r="R322" s="6" t="b">
        <v>0</v>
      </c>
      <c r="S322" s="6"/>
      <c r="T322" s="6" t="s">
        <v>4126</v>
      </c>
      <c r="U322" s="6" t="s">
        <v>3847</v>
      </c>
    </row>
    <row r="323" spans="1:21" ht="27.75" customHeight="1" x14ac:dyDescent="0.3">
      <c r="A323" s="6" t="s">
        <v>4989</v>
      </c>
      <c r="B323" s="6">
        <v>5</v>
      </c>
      <c r="C323" s="6" t="s">
        <v>4990</v>
      </c>
      <c r="D323" s="6"/>
      <c r="E323" s="6" t="s">
        <v>3773</v>
      </c>
      <c r="F323" s="6" t="s">
        <v>3723</v>
      </c>
      <c r="G323" s="6" t="s">
        <v>3724</v>
      </c>
      <c r="H323" s="6" t="s">
        <v>3725</v>
      </c>
      <c r="I323" s="6" t="s">
        <v>3829</v>
      </c>
      <c r="J323" s="6" t="b">
        <v>0</v>
      </c>
      <c r="K323" s="6" t="s">
        <v>3812</v>
      </c>
      <c r="L323" s="6" t="s">
        <v>3780</v>
      </c>
      <c r="M323" s="6"/>
      <c r="N323" s="6" t="s">
        <v>2872</v>
      </c>
      <c r="O323" s="6"/>
      <c r="P323" s="6" t="b">
        <v>1</v>
      </c>
      <c r="Q323" s="6"/>
      <c r="R323" s="6" t="b">
        <v>0</v>
      </c>
      <c r="S323" s="6" t="s">
        <v>4991</v>
      </c>
      <c r="T323" s="6" t="s">
        <v>249</v>
      </c>
      <c r="U323" s="6" t="s">
        <v>3747</v>
      </c>
    </row>
    <row r="324" spans="1:21" ht="27.75" customHeight="1" x14ac:dyDescent="0.3">
      <c r="A324" s="6" t="s">
        <v>4992</v>
      </c>
      <c r="B324" s="6">
        <v>5</v>
      </c>
      <c r="C324" s="6" t="s">
        <v>4993</v>
      </c>
      <c r="D324" s="6"/>
      <c r="E324" s="6" t="s">
        <v>3773</v>
      </c>
      <c r="F324" s="6" t="s">
        <v>3723</v>
      </c>
      <c r="G324" s="6" t="s">
        <v>3724</v>
      </c>
      <c r="H324" s="6"/>
      <c r="I324" s="6" t="s">
        <v>3741</v>
      </c>
      <c r="J324" s="6" t="b">
        <v>0</v>
      </c>
      <c r="K324" s="6" t="s">
        <v>3742</v>
      </c>
      <c r="L324" s="6" t="s">
        <v>3859</v>
      </c>
      <c r="M324" s="6"/>
      <c r="N324" s="6" t="s">
        <v>2872</v>
      </c>
      <c r="O324" s="6"/>
      <c r="P324" s="6" t="b">
        <v>1</v>
      </c>
      <c r="Q324" s="6"/>
      <c r="R324" s="6" t="b">
        <v>0</v>
      </c>
      <c r="S324" s="6"/>
      <c r="T324" s="6" t="s">
        <v>4994</v>
      </c>
      <c r="U324" s="6" t="s">
        <v>3747</v>
      </c>
    </row>
    <row r="325" spans="1:21" ht="27.75" customHeight="1" x14ac:dyDescent="0.3">
      <c r="A325" s="6" t="s">
        <v>4995</v>
      </c>
      <c r="B325" s="6">
        <v>5</v>
      </c>
      <c r="C325" s="6" t="s">
        <v>4996</v>
      </c>
      <c r="D325" s="6"/>
      <c r="E325" s="6" t="s">
        <v>3740</v>
      </c>
      <c r="F325" s="6" t="s">
        <v>3723</v>
      </c>
      <c r="G325" s="6"/>
      <c r="H325" s="6" t="s">
        <v>3725</v>
      </c>
      <c r="I325" s="6" t="s">
        <v>3833</v>
      </c>
      <c r="J325" s="6" t="b">
        <v>0</v>
      </c>
      <c r="K325" s="6" t="s">
        <v>3851</v>
      </c>
      <c r="L325" s="6" t="s">
        <v>3752</v>
      </c>
      <c r="M325" s="6"/>
      <c r="N325" s="6" t="s">
        <v>2872</v>
      </c>
      <c r="O325" s="6"/>
      <c r="P325" s="6" t="b">
        <v>0</v>
      </c>
      <c r="Q325" s="6">
        <v>50</v>
      </c>
      <c r="R325" s="6" t="b">
        <v>1</v>
      </c>
      <c r="S325" s="6" t="s">
        <v>4997</v>
      </c>
      <c r="T325" s="6" t="s">
        <v>4998</v>
      </c>
      <c r="U325" s="6" t="s">
        <v>3747</v>
      </c>
    </row>
    <row r="326" spans="1:21" ht="27.75" customHeight="1" x14ac:dyDescent="0.3">
      <c r="A326" s="6" t="s">
        <v>4999</v>
      </c>
      <c r="B326" s="6">
        <v>5</v>
      </c>
      <c r="C326" s="6" t="s">
        <v>5000</v>
      </c>
      <c r="D326" s="6"/>
      <c r="E326" s="6" t="s">
        <v>3773</v>
      </c>
      <c r="F326" s="6" t="s">
        <v>3723</v>
      </c>
      <c r="G326" s="6" t="s">
        <v>3724</v>
      </c>
      <c r="H326" s="6" t="s">
        <v>3725</v>
      </c>
      <c r="I326" s="6" t="s">
        <v>3741</v>
      </c>
      <c r="J326" s="6" t="b">
        <v>0</v>
      </c>
      <c r="K326" s="6" t="s">
        <v>3768</v>
      </c>
      <c r="L326" s="6" t="s">
        <v>3743</v>
      </c>
      <c r="M326" s="6" t="s">
        <v>4649</v>
      </c>
      <c r="N326" s="6" t="s">
        <v>3950</v>
      </c>
      <c r="O326" s="6" t="s">
        <v>412</v>
      </c>
      <c r="P326" s="6" t="b">
        <v>0</v>
      </c>
      <c r="Q326" s="6"/>
      <c r="R326" s="6" t="b">
        <v>0</v>
      </c>
      <c r="S326" s="6" t="s">
        <v>5001</v>
      </c>
      <c r="T326" s="6" t="s">
        <v>4651</v>
      </c>
      <c r="U326" s="6" t="s">
        <v>3776</v>
      </c>
    </row>
    <row r="327" spans="1:21" ht="27.75" customHeight="1" x14ac:dyDescent="0.3">
      <c r="A327" s="6" t="s">
        <v>5002</v>
      </c>
      <c r="B327" s="6">
        <v>5</v>
      </c>
      <c r="C327" s="6" t="s">
        <v>5003</v>
      </c>
      <c r="D327" s="6"/>
      <c r="E327" s="6" t="s">
        <v>3740</v>
      </c>
      <c r="F327" s="6" t="s">
        <v>3723</v>
      </c>
      <c r="G327" s="6" t="s">
        <v>3724</v>
      </c>
      <c r="H327" s="6"/>
      <c r="I327" s="6" t="s">
        <v>3741</v>
      </c>
      <c r="J327" s="6" t="b">
        <v>0</v>
      </c>
      <c r="K327" s="6" t="s">
        <v>3751</v>
      </c>
      <c r="L327" s="6" t="s">
        <v>3780</v>
      </c>
      <c r="M327" s="6"/>
      <c r="N327" s="6" t="s">
        <v>2872</v>
      </c>
      <c r="O327" s="6"/>
      <c r="P327" s="6" t="b">
        <v>1</v>
      </c>
      <c r="Q327" s="6"/>
      <c r="R327" s="6" t="b">
        <v>0</v>
      </c>
      <c r="S327" s="6"/>
      <c r="T327" s="6" t="s">
        <v>5004</v>
      </c>
      <c r="U327" s="6" t="s">
        <v>3747</v>
      </c>
    </row>
    <row r="328" spans="1:21" ht="27.75" customHeight="1" x14ac:dyDescent="0.3">
      <c r="A328" s="6" t="s">
        <v>5005</v>
      </c>
      <c r="B328" s="6">
        <v>5</v>
      </c>
      <c r="C328" s="6" t="s">
        <v>5006</v>
      </c>
      <c r="D328" s="6"/>
      <c r="E328" s="6" t="s">
        <v>3757</v>
      </c>
      <c r="F328" s="6" t="s">
        <v>3723</v>
      </c>
      <c r="G328" s="6" t="s">
        <v>3724</v>
      </c>
      <c r="H328" s="6" t="s">
        <v>3725</v>
      </c>
      <c r="I328" s="6" t="s">
        <v>3741</v>
      </c>
      <c r="J328" s="6" t="b">
        <v>0</v>
      </c>
      <c r="K328" s="6" t="s">
        <v>3768</v>
      </c>
      <c r="L328" s="6" t="s">
        <v>3859</v>
      </c>
      <c r="M328" s="6"/>
      <c r="N328" s="6" t="s">
        <v>2872</v>
      </c>
      <c r="O328" s="6"/>
      <c r="P328" s="6" t="b">
        <v>1</v>
      </c>
      <c r="Q328" s="6"/>
      <c r="R328" s="6" t="b">
        <v>0</v>
      </c>
      <c r="S328" s="6" t="s">
        <v>5007</v>
      </c>
      <c r="T328" s="6" t="s">
        <v>286</v>
      </c>
      <c r="U328" s="6" t="s">
        <v>3747</v>
      </c>
    </row>
    <row r="329" spans="1:21" ht="27.75" customHeight="1" x14ac:dyDescent="0.3">
      <c r="A329" s="6" t="s">
        <v>5008</v>
      </c>
      <c r="B329" s="6">
        <v>5</v>
      </c>
      <c r="C329" s="6" t="s">
        <v>5009</v>
      </c>
      <c r="D329" s="6"/>
      <c r="E329" s="6" t="s">
        <v>3757</v>
      </c>
      <c r="F329" s="6" t="s">
        <v>3723</v>
      </c>
      <c r="G329" s="6" t="s">
        <v>3724</v>
      </c>
      <c r="H329" s="6" t="s">
        <v>3725</v>
      </c>
      <c r="I329" s="6" t="s">
        <v>3741</v>
      </c>
      <c r="J329" s="6" t="b">
        <v>0</v>
      </c>
      <c r="K329" s="6" t="s">
        <v>3768</v>
      </c>
      <c r="L329" s="6" t="s">
        <v>3859</v>
      </c>
      <c r="M329" s="6"/>
      <c r="N329" s="6" t="s">
        <v>2872</v>
      </c>
      <c r="O329" s="6" t="s">
        <v>412</v>
      </c>
      <c r="P329" s="6" t="b">
        <v>1</v>
      </c>
      <c r="Q329" s="6"/>
      <c r="R329" s="6" t="b">
        <v>0</v>
      </c>
      <c r="S329" s="6" t="s">
        <v>5010</v>
      </c>
      <c r="T329" s="6" t="s">
        <v>5011</v>
      </c>
      <c r="U329" s="6" t="s">
        <v>3747</v>
      </c>
    </row>
    <row r="330" spans="1:21" ht="27.75" customHeight="1" x14ac:dyDescent="0.3">
      <c r="A330" s="6" t="s">
        <v>5012</v>
      </c>
      <c r="B330" s="6">
        <v>6</v>
      </c>
      <c r="C330" s="6" t="s">
        <v>5013</v>
      </c>
      <c r="D330" s="6"/>
      <c r="E330" s="6" t="s">
        <v>3740</v>
      </c>
      <c r="F330" s="6" t="s">
        <v>3723</v>
      </c>
      <c r="G330" s="6" t="s">
        <v>3724</v>
      </c>
      <c r="H330" s="6"/>
      <c r="I330" s="6" t="s">
        <v>3741</v>
      </c>
      <c r="J330" s="6" t="b">
        <v>0</v>
      </c>
      <c r="K330" s="6" t="s">
        <v>4723</v>
      </c>
      <c r="L330" s="6" t="s">
        <v>3859</v>
      </c>
      <c r="M330" s="6"/>
      <c r="N330" s="6" t="s">
        <v>2872</v>
      </c>
      <c r="O330" s="6"/>
      <c r="P330" s="6" t="b">
        <v>1</v>
      </c>
      <c r="Q330" s="6"/>
      <c r="R330" s="6" t="b">
        <v>0</v>
      </c>
      <c r="S330" s="6"/>
      <c r="T330" s="6" t="s">
        <v>3762</v>
      </c>
      <c r="U330" s="6" t="s">
        <v>3747</v>
      </c>
    </row>
    <row r="331" spans="1:21" ht="27.75" customHeight="1" x14ac:dyDescent="0.3">
      <c r="A331" s="6" t="s">
        <v>5014</v>
      </c>
      <c r="B331" s="6">
        <v>6</v>
      </c>
      <c r="C331" s="6" t="s">
        <v>5015</v>
      </c>
      <c r="D331" s="6"/>
      <c r="E331" s="6" t="s">
        <v>3757</v>
      </c>
      <c r="F331" s="6" t="s">
        <v>3723</v>
      </c>
      <c r="G331" s="6" t="s">
        <v>3724</v>
      </c>
      <c r="H331" s="6"/>
      <c r="I331" s="6" t="s">
        <v>3741</v>
      </c>
      <c r="J331" s="6" t="b">
        <v>0</v>
      </c>
      <c r="K331" s="6" t="s">
        <v>3959</v>
      </c>
      <c r="L331" s="6" t="s">
        <v>3859</v>
      </c>
      <c r="M331" s="6" t="s">
        <v>5016</v>
      </c>
      <c r="N331" s="6" t="s">
        <v>4232</v>
      </c>
      <c r="O331" s="6" t="s">
        <v>412</v>
      </c>
      <c r="P331" s="6" t="b">
        <v>1</v>
      </c>
      <c r="Q331" s="6"/>
      <c r="R331" s="6" t="b">
        <v>0</v>
      </c>
      <c r="S331" s="6"/>
      <c r="T331" s="6" t="s">
        <v>193</v>
      </c>
      <c r="U331" s="6" t="s">
        <v>3747</v>
      </c>
    </row>
    <row r="332" spans="1:21" ht="27.75" customHeight="1" x14ac:dyDescent="0.3">
      <c r="A332" s="6" t="s">
        <v>5017</v>
      </c>
      <c r="B332" s="6">
        <v>6</v>
      </c>
      <c r="C332" s="6" t="s">
        <v>5018</v>
      </c>
      <c r="D332" s="6" t="s">
        <v>5019</v>
      </c>
      <c r="E332" s="6" t="s">
        <v>3773</v>
      </c>
      <c r="F332" s="6" t="s">
        <v>3723</v>
      </c>
      <c r="G332" s="6" t="s">
        <v>3724</v>
      </c>
      <c r="H332" s="6"/>
      <c r="I332" s="6" t="s">
        <v>3741</v>
      </c>
      <c r="J332" s="6" t="b">
        <v>0</v>
      </c>
      <c r="K332" s="6" t="s">
        <v>3768</v>
      </c>
      <c r="L332" s="6" t="s">
        <v>3743</v>
      </c>
      <c r="M332" s="6"/>
      <c r="N332" s="6" t="s">
        <v>2872</v>
      </c>
      <c r="O332" s="6" t="s">
        <v>412</v>
      </c>
      <c r="P332" s="6" t="b">
        <v>0</v>
      </c>
      <c r="Q332" s="6"/>
      <c r="R332" s="6" t="b">
        <v>0</v>
      </c>
      <c r="S332" s="6"/>
      <c r="T332" s="6" t="s">
        <v>203</v>
      </c>
      <c r="U332" s="6" t="s">
        <v>3776</v>
      </c>
    </row>
    <row r="333" spans="1:21" ht="27.75" customHeight="1" x14ac:dyDescent="0.3">
      <c r="A333" s="6" t="s">
        <v>5020</v>
      </c>
      <c r="B333" s="6">
        <v>6</v>
      </c>
      <c r="C333" s="6" t="s">
        <v>5021</v>
      </c>
      <c r="D333" s="6" t="s">
        <v>5022</v>
      </c>
      <c r="E333" s="6" t="s">
        <v>3757</v>
      </c>
      <c r="F333" s="6" t="s">
        <v>3723</v>
      </c>
      <c r="G333" s="6" t="s">
        <v>3724</v>
      </c>
      <c r="H333" s="6" t="s">
        <v>3725</v>
      </c>
      <c r="I333" s="6" t="s">
        <v>3741</v>
      </c>
      <c r="J333" s="6" t="b">
        <v>0</v>
      </c>
      <c r="K333" s="6" t="s">
        <v>3948</v>
      </c>
      <c r="L333" s="6" t="s">
        <v>3743</v>
      </c>
      <c r="M333" s="6" t="s">
        <v>5023</v>
      </c>
      <c r="N333" s="6" t="s">
        <v>3824</v>
      </c>
      <c r="O333" s="6" t="s">
        <v>412</v>
      </c>
      <c r="P333" s="6" t="b">
        <v>0</v>
      </c>
      <c r="Q333" s="6"/>
      <c r="R333" s="6" t="b">
        <v>0</v>
      </c>
      <c r="S333" s="6" t="s">
        <v>5024</v>
      </c>
      <c r="T333" s="6" t="s">
        <v>3951</v>
      </c>
      <c r="U333" s="6" t="s">
        <v>3747</v>
      </c>
    </row>
    <row r="334" spans="1:21" ht="27.75" customHeight="1" x14ac:dyDescent="0.3">
      <c r="A334" s="6" t="s">
        <v>5025</v>
      </c>
      <c r="B334" s="6">
        <v>6</v>
      </c>
      <c r="C334" s="6" t="s">
        <v>5026</v>
      </c>
      <c r="D334" s="6" t="s">
        <v>5027</v>
      </c>
      <c r="E334" s="6" t="s">
        <v>3767</v>
      </c>
      <c r="F334" s="6" t="s">
        <v>3723</v>
      </c>
      <c r="G334" s="6" t="s">
        <v>3724</v>
      </c>
      <c r="H334" s="6" t="s">
        <v>3725</v>
      </c>
      <c r="I334" s="6" t="s">
        <v>3741</v>
      </c>
      <c r="J334" s="6" t="b">
        <v>0</v>
      </c>
      <c r="K334" s="6" t="s">
        <v>3948</v>
      </c>
      <c r="L334" s="6" t="s">
        <v>3743</v>
      </c>
      <c r="M334" s="6" t="s">
        <v>5028</v>
      </c>
      <c r="N334" s="6" t="s">
        <v>3770</v>
      </c>
      <c r="O334" s="6" t="s">
        <v>413</v>
      </c>
      <c r="P334" s="6" t="b">
        <v>0</v>
      </c>
      <c r="Q334" s="6">
        <v>500</v>
      </c>
      <c r="R334" s="6" t="b">
        <v>0</v>
      </c>
      <c r="S334" s="6" t="s">
        <v>5029</v>
      </c>
      <c r="T334" s="6" t="s">
        <v>3762</v>
      </c>
      <c r="U334" s="6" t="s">
        <v>3747</v>
      </c>
    </row>
    <row r="335" spans="1:21" ht="27.75" customHeight="1" x14ac:dyDescent="0.3">
      <c r="A335" s="6" t="s">
        <v>5030</v>
      </c>
      <c r="B335" s="6">
        <v>6</v>
      </c>
      <c r="C335" s="6" t="s">
        <v>5031</v>
      </c>
      <c r="D335" s="6" t="s">
        <v>5032</v>
      </c>
      <c r="E335" s="6" t="s">
        <v>3740</v>
      </c>
      <c r="F335" s="6" t="s">
        <v>3723</v>
      </c>
      <c r="G335" s="6" t="s">
        <v>3724</v>
      </c>
      <c r="H335" s="6"/>
      <c r="I335" s="6" t="s">
        <v>3833</v>
      </c>
      <c r="J335" s="6" t="b">
        <v>0</v>
      </c>
      <c r="K335" s="6" t="s">
        <v>3959</v>
      </c>
      <c r="L335" s="6" t="s">
        <v>3817</v>
      </c>
      <c r="M335" s="6"/>
      <c r="N335" s="6" t="s">
        <v>2872</v>
      </c>
      <c r="O335" s="6"/>
      <c r="P335" s="6" t="b">
        <v>1</v>
      </c>
      <c r="Q335" s="6"/>
      <c r="R335" s="6" t="b">
        <v>0</v>
      </c>
      <c r="S335" s="6"/>
      <c r="T335" s="6" t="s">
        <v>3830</v>
      </c>
      <c r="U335" s="6" t="s">
        <v>3747</v>
      </c>
    </row>
    <row r="336" spans="1:21" ht="27.75" customHeight="1" x14ac:dyDescent="0.3">
      <c r="A336" s="6" t="s">
        <v>5033</v>
      </c>
      <c r="B336" s="6">
        <v>6</v>
      </c>
      <c r="C336" s="6" t="s">
        <v>5034</v>
      </c>
      <c r="D336" s="6"/>
      <c r="E336" s="6" t="s">
        <v>3757</v>
      </c>
      <c r="F336" s="6" t="s">
        <v>3723</v>
      </c>
      <c r="G336" s="6" t="s">
        <v>3724</v>
      </c>
      <c r="H336" s="6" t="s">
        <v>3725</v>
      </c>
      <c r="I336" s="6" t="s">
        <v>4279</v>
      </c>
      <c r="J336" s="6" t="b">
        <v>0</v>
      </c>
      <c r="K336" s="6" t="s">
        <v>3751</v>
      </c>
      <c r="L336" s="6" t="s">
        <v>4087</v>
      </c>
      <c r="M336" s="6"/>
      <c r="N336" s="6" t="s">
        <v>2872</v>
      </c>
      <c r="O336" s="6"/>
      <c r="P336" s="6" t="b">
        <v>0</v>
      </c>
      <c r="Q336" s="6">
        <v>1500</v>
      </c>
      <c r="R336" s="6" t="b">
        <v>0</v>
      </c>
      <c r="S336" s="6" t="s">
        <v>5035</v>
      </c>
      <c r="T336" s="6" t="s">
        <v>286</v>
      </c>
      <c r="U336" s="6" t="s">
        <v>3747</v>
      </c>
    </row>
    <row r="337" spans="1:21" ht="27.75" customHeight="1" x14ac:dyDescent="0.3">
      <c r="A337" s="6" t="s">
        <v>5036</v>
      </c>
      <c r="B337" s="6">
        <v>6</v>
      </c>
      <c r="C337" s="6" t="s">
        <v>5037</v>
      </c>
      <c r="D337" s="6" t="s">
        <v>5038</v>
      </c>
      <c r="E337" s="6" t="s">
        <v>3767</v>
      </c>
      <c r="F337" s="6" t="s">
        <v>3723</v>
      </c>
      <c r="G337" s="6" t="s">
        <v>3724</v>
      </c>
      <c r="H337" s="6" t="s">
        <v>3725</v>
      </c>
      <c r="I337" s="6" t="s">
        <v>3833</v>
      </c>
      <c r="J337" s="6" t="b">
        <v>0</v>
      </c>
      <c r="K337" s="6" t="s">
        <v>3851</v>
      </c>
      <c r="L337" s="6" t="s">
        <v>3743</v>
      </c>
      <c r="M337" s="6"/>
      <c r="N337" s="6" t="s">
        <v>2872</v>
      </c>
      <c r="O337" s="6"/>
      <c r="P337" s="6" t="b">
        <v>0</v>
      </c>
      <c r="Q337" s="6">
        <v>150</v>
      </c>
      <c r="R337" s="6" t="b">
        <v>0</v>
      </c>
      <c r="S337" s="6" t="s">
        <v>5039</v>
      </c>
      <c r="T337" s="6" t="s">
        <v>5040</v>
      </c>
      <c r="U337" s="6" t="s">
        <v>3747</v>
      </c>
    </row>
    <row r="338" spans="1:21" ht="27.75" customHeight="1" x14ac:dyDescent="0.3">
      <c r="A338" s="6" t="s">
        <v>5041</v>
      </c>
      <c r="B338" s="6">
        <v>6</v>
      </c>
      <c r="C338" s="6" t="s">
        <v>5042</v>
      </c>
      <c r="D338" s="6" t="s">
        <v>5043</v>
      </c>
      <c r="E338" s="6" t="s">
        <v>3773</v>
      </c>
      <c r="F338" s="6" t="s">
        <v>3723</v>
      </c>
      <c r="G338" s="6" t="s">
        <v>3724</v>
      </c>
      <c r="H338" s="6" t="s">
        <v>3725</v>
      </c>
      <c r="I338" s="6" t="s">
        <v>3741</v>
      </c>
      <c r="J338" s="6" t="b">
        <v>0</v>
      </c>
      <c r="K338" s="6" t="s">
        <v>3742</v>
      </c>
      <c r="L338" s="6" t="s">
        <v>3743</v>
      </c>
      <c r="M338" s="6" t="s">
        <v>5044</v>
      </c>
      <c r="N338" s="6" t="s">
        <v>3793</v>
      </c>
      <c r="O338" s="6" t="s">
        <v>412</v>
      </c>
      <c r="P338" s="6" t="b">
        <v>0</v>
      </c>
      <c r="Q338" s="6"/>
      <c r="R338" s="6" t="b">
        <v>0</v>
      </c>
      <c r="S338" s="6" t="s">
        <v>5045</v>
      </c>
      <c r="T338" s="6" t="s">
        <v>3951</v>
      </c>
      <c r="U338" s="6" t="s">
        <v>3747</v>
      </c>
    </row>
    <row r="339" spans="1:21" ht="27.75" customHeight="1" x14ac:dyDescent="0.3">
      <c r="A339" s="6" t="s">
        <v>5046</v>
      </c>
      <c r="B339" s="6">
        <v>6</v>
      </c>
      <c r="C339" s="6" t="s">
        <v>5047</v>
      </c>
      <c r="D339" s="6"/>
      <c r="E339" s="6" t="s">
        <v>3740</v>
      </c>
      <c r="F339" s="6" t="s">
        <v>3723</v>
      </c>
      <c r="G339" s="6" t="s">
        <v>3724</v>
      </c>
      <c r="H339" s="6" t="s">
        <v>3725</v>
      </c>
      <c r="I339" s="6" t="s">
        <v>3833</v>
      </c>
      <c r="J339" s="6" t="b">
        <v>1</v>
      </c>
      <c r="K339" s="6" t="s">
        <v>3812</v>
      </c>
      <c r="L339" s="6" t="s">
        <v>4201</v>
      </c>
      <c r="M339" s="6"/>
      <c r="N339" s="6" t="s">
        <v>2872</v>
      </c>
      <c r="O339" s="6"/>
      <c r="P339" s="6" t="b">
        <v>0</v>
      </c>
      <c r="Q339" s="6">
        <v>1000</v>
      </c>
      <c r="R339" s="6" t="b">
        <v>0</v>
      </c>
      <c r="S339" s="6" t="s">
        <v>5048</v>
      </c>
      <c r="T339" s="6" t="s">
        <v>286</v>
      </c>
      <c r="U339" s="6" t="s">
        <v>3747</v>
      </c>
    </row>
    <row r="340" spans="1:21" ht="27.75" customHeight="1" x14ac:dyDescent="0.3">
      <c r="A340" s="6" t="s">
        <v>5049</v>
      </c>
      <c r="B340" s="6">
        <v>6</v>
      </c>
      <c r="C340" s="6" t="s">
        <v>5050</v>
      </c>
      <c r="D340" s="6"/>
      <c r="E340" s="6" t="s">
        <v>3767</v>
      </c>
      <c r="F340" s="6" t="s">
        <v>3723</v>
      </c>
      <c r="G340" s="6" t="s">
        <v>3724</v>
      </c>
      <c r="H340" s="6"/>
      <c r="I340" s="6" t="s">
        <v>3741</v>
      </c>
      <c r="J340" s="6" t="b">
        <v>0</v>
      </c>
      <c r="K340" s="6" t="s">
        <v>3751</v>
      </c>
      <c r="L340" s="6" t="s">
        <v>3780</v>
      </c>
      <c r="M340" s="6"/>
      <c r="N340" s="6" t="s">
        <v>2872</v>
      </c>
      <c r="O340" s="6" t="s">
        <v>3898</v>
      </c>
      <c r="P340" s="6" t="b">
        <v>1</v>
      </c>
      <c r="Q340" s="6"/>
      <c r="R340" s="6" t="b">
        <v>0</v>
      </c>
      <c r="S340" s="6"/>
      <c r="T340" s="6" t="s">
        <v>4234</v>
      </c>
      <c r="U340" s="6" t="s">
        <v>3747</v>
      </c>
    </row>
    <row r="341" spans="1:21" ht="27.75" customHeight="1" x14ac:dyDescent="0.3">
      <c r="A341" s="6" t="s">
        <v>5051</v>
      </c>
      <c r="B341" s="6">
        <v>6</v>
      </c>
      <c r="C341" s="6" t="s">
        <v>5052</v>
      </c>
      <c r="D341" s="6"/>
      <c r="E341" s="6" t="s">
        <v>3811</v>
      </c>
      <c r="F341" s="6" t="s">
        <v>3723</v>
      </c>
      <c r="G341" s="6" t="s">
        <v>3724</v>
      </c>
      <c r="H341" s="6" t="s">
        <v>3725</v>
      </c>
      <c r="I341" s="6" t="s">
        <v>3833</v>
      </c>
      <c r="J341" s="6" t="b">
        <v>0</v>
      </c>
      <c r="K341" s="6" t="s">
        <v>3751</v>
      </c>
      <c r="L341" s="6" t="s">
        <v>5053</v>
      </c>
      <c r="M341" s="6"/>
      <c r="N341" s="6" t="s">
        <v>2872</v>
      </c>
      <c r="O341" s="6"/>
      <c r="P341" s="6" t="b">
        <v>1</v>
      </c>
      <c r="Q341" s="6">
        <v>100</v>
      </c>
      <c r="R341" s="6" t="b">
        <v>0</v>
      </c>
      <c r="S341" s="6" t="s">
        <v>5054</v>
      </c>
      <c r="T341" s="6" t="s">
        <v>4056</v>
      </c>
      <c r="U341" s="6" t="s">
        <v>3747</v>
      </c>
    </row>
    <row r="342" spans="1:21" ht="27.75" customHeight="1" x14ac:dyDescent="0.3">
      <c r="A342" s="6" t="s">
        <v>5055</v>
      </c>
      <c r="B342" s="6">
        <v>6</v>
      </c>
      <c r="C342" s="6" t="s">
        <v>5056</v>
      </c>
      <c r="D342" s="6"/>
      <c r="E342" s="6" t="s">
        <v>3773</v>
      </c>
      <c r="F342" s="6" t="s">
        <v>3723</v>
      </c>
      <c r="G342" s="6" t="s">
        <v>3724</v>
      </c>
      <c r="H342" s="6" t="s">
        <v>3725</v>
      </c>
      <c r="I342" s="6" t="s">
        <v>3741</v>
      </c>
      <c r="J342" s="6" t="b">
        <v>0</v>
      </c>
      <c r="K342" s="6" t="s">
        <v>3742</v>
      </c>
      <c r="L342" s="6" t="s">
        <v>3780</v>
      </c>
      <c r="M342" s="6"/>
      <c r="N342" s="6" t="s">
        <v>2872</v>
      </c>
      <c r="O342" s="6" t="s">
        <v>413</v>
      </c>
      <c r="P342" s="6" t="b">
        <v>1</v>
      </c>
      <c r="Q342" s="6"/>
      <c r="R342" s="6" t="b">
        <v>0</v>
      </c>
      <c r="S342" s="6" t="s">
        <v>5057</v>
      </c>
      <c r="T342" s="6" t="s">
        <v>4883</v>
      </c>
      <c r="U342" s="6" t="s">
        <v>3747</v>
      </c>
    </row>
    <row r="343" spans="1:21" ht="27.75" customHeight="1" x14ac:dyDescent="0.3">
      <c r="A343" s="6" t="s">
        <v>5058</v>
      </c>
      <c r="B343" s="6">
        <v>6</v>
      </c>
      <c r="C343" s="6" t="s">
        <v>5059</v>
      </c>
      <c r="D343" s="6"/>
      <c r="E343" s="6" t="s">
        <v>3750</v>
      </c>
      <c r="F343" s="6" t="s">
        <v>3723</v>
      </c>
      <c r="G343" s="6" t="s">
        <v>3724</v>
      </c>
      <c r="H343" s="6" t="s">
        <v>3725</v>
      </c>
      <c r="I343" s="6" t="s">
        <v>4279</v>
      </c>
      <c r="J343" s="6" t="b">
        <v>1</v>
      </c>
      <c r="K343" s="6" t="s">
        <v>3812</v>
      </c>
      <c r="L343" s="6" t="s">
        <v>5053</v>
      </c>
      <c r="M343" s="6" t="s">
        <v>5060</v>
      </c>
      <c r="N343" s="6" t="s">
        <v>4640</v>
      </c>
      <c r="O343" s="6"/>
      <c r="P343" s="6" t="b">
        <v>0</v>
      </c>
      <c r="Q343" s="6">
        <v>1000</v>
      </c>
      <c r="R343" s="6" t="b">
        <v>0</v>
      </c>
      <c r="S343" s="6" t="s">
        <v>5061</v>
      </c>
      <c r="T343" s="6" t="s">
        <v>193</v>
      </c>
      <c r="U343" s="6" t="s">
        <v>3747</v>
      </c>
    </row>
    <row r="344" spans="1:21" ht="27.75" customHeight="1" x14ac:dyDescent="0.3">
      <c r="A344" s="6" t="s">
        <v>5062</v>
      </c>
      <c r="B344" s="6">
        <v>6</v>
      </c>
      <c r="C344" s="6" t="s">
        <v>5063</v>
      </c>
      <c r="D344" s="6" t="s">
        <v>5064</v>
      </c>
      <c r="E344" s="6" t="s">
        <v>3750</v>
      </c>
      <c r="F344" s="6" t="s">
        <v>3723</v>
      </c>
      <c r="G344" s="6" t="s">
        <v>3724</v>
      </c>
      <c r="H344" s="6" t="s">
        <v>3725</v>
      </c>
      <c r="I344" s="6" t="s">
        <v>3741</v>
      </c>
      <c r="J344" s="6" t="b">
        <v>0</v>
      </c>
      <c r="K344" s="6" t="s">
        <v>3924</v>
      </c>
      <c r="L344" s="6" t="s">
        <v>3780</v>
      </c>
      <c r="M344" s="6"/>
      <c r="N344" s="6" t="s">
        <v>2872</v>
      </c>
      <c r="O344" s="6"/>
      <c r="P344" s="6" t="b">
        <v>1</v>
      </c>
      <c r="Q344" s="6"/>
      <c r="R344" s="6" t="b">
        <v>0</v>
      </c>
      <c r="S344" s="6" t="s">
        <v>5065</v>
      </c>
      <c r="T344" s="6" t="s">
        <v>3951</v>
      </c>
      <c r="U344" s="6" t="s">
        <v>3747</v>
      </c>
    </row>
    <row r="345" spans="1:21" ht="27.75" customHeight="1" x14ac:dyDescent="0.3">
      <c r="A345" s="6" t="s">
        <v>5066</v>
      </c>
      <c r="B345" s="6">
        <v>6</v>
      </c>
      <c r="C345" s="6" t="s">
        <v>5067</v>
      </c>
      <c r="D345" s="6"/>
      <c r="E345" s="6" t="s">
        <v>3750</v>
      </c>
      <c r="F345" s="6" t="s">
        <v>3723</v>
      </c>
      <c r="G345" s="6" t="s">
        <v>3724</v>
      </c>
      <c r="H345" s="6" t="s">
        <v>3725</v>
      </c>
      <c r="I345" s="6" t="s">
        <v>4279</v>
      </c>
      <c r="J345" s="6" t="b">
        <v>0</v>
      </c>
      <c r="K345" s="6" t="s">
        <v>3812</v>
      </c>
      <c r="L345" s="6" t="s">
        <v>3913</v>
      </c>
      <c r="M345" s="6"/>
      <c r="N345" s="6" t="s">
        <v>2872</v>
      </c>
      <c r="O345" s="6"/>
      <c r="P345" s="6" t="b">
        <v>0</v>
      </c>
      <c r="Q345" s="6">
        <v>10</v>
      </c>
      <c r="R345" s="6" t="b">
        <v>0</v>
      </c>
      <c r="S345" s="6" t="s">
        <v>5068</v>
      </c>
      <c r="T345" s="6" t="s">
        <v>5069</v>
      </c>
      <c r="U345" s="6" t="s">
        <v>3747</v>
      </c>
    </row>
    <row r="346" spans="1:21" ht="27.75" customHeight="1" x14ac:dyDescent="0.3">
      <c r="A346" s="6" t="s">
        <v>5070</v>
      </c>
      <c r="B346" s="6">
        <v>6</v>
      </c>
      <c r="C346" s="6" t="s">
        <v>5071</v>
      </c>
      <c r="D346" s="6"/>
      <c r="E346" s="6" t="s">
        <v>3767</v>
      </c>
      <c r="F346" s="6" t="s">
        <v>3723</v>
      </c>
      <c r="G346" s="6" t="s">
        <v>3724</v>
      </c>
      <c r="H346" s="6"/>
      <c r="I346" s="6" t="s">
        <v>3741</v>
      </c>
      <c r="J346" s="6" t="b">
        <v>0</v>
      </c>
      <c r="K346" s="6" t="s">
        <v>3742</v>
      </c>
      <c r="L346" s="6" t="s">
        <v>3743</v>
      </c>
      <c r="M346" s="6" t="s">
        <v>5072</v>
      </c>
      <c r="N346" s="6" t="s">
        <v>3770</v>
      </c>
      <c r="O346" s="6" t="s">
        <v>413</v>
      </c>
      <c r="P346" s="6" t="b">
        <v>0</v>
      </c>
      <c r="Q346" s="6"/>
      <c r="R346" s="6" t="b">
        <v>0</v>
      </c>
      <c r="S346" s="6"/>
      <c r="T346" s="6" t="s">
        <v>193</v>
      </c>
      <c r="U346" s="6" t="s">
        <v>3747</v>
      </c>
    </row>
    <row r="347" spans="1:21" ht="27.75" customHeight="1" x14ac:dyDescent="0.3">
      <c r="A347" s="6" t="s">
        <v>5073</v>
      </c>
      <c r="B347" s="6">
        <v>6</v>
      </c>
      <c r="C347" s="6" t="s">
        <v>5074</v>
      </c>
      <c r="D347" s="6" t="s">
        <v>5075</v>
      </c>
      <c r="E347" s="6" t="s">
        <v>3757</v>
      </c>
      <c r="F347" s="6" t="s">
        <v>3723</v>
      </c>
      <c r="G347" s="6" t="s">
        <v>3724</v>
      </c>
      <c r="H347" s="6"/>
      <c r="I347" s="6" t="s">
        <v>3741</v>
      </c>
      <c r="J347" s="6" t="b">
        <v>0</v>
      </c>
      <c r="K347" s="6" t="s">
        <v>3742</v>
      </c>
      <c r="L347" s="6" t="s">
        <v>3743</v>
      </c>
      <c r="M347" s="6"/>
      <c r="N347" s="6" t="s">
        <v>2872</v>
      </c>
      <c r="O347" s="6"/>
      <c r="P347" s="6" t="b">
        <v>0</v>
      </c>
      <c r="Q347" s="6"/>
      <c r="R347" s="6" t="b">
        <v>0</v>
      </c>
      <c r="S347" s="6"/>
      <c r="T347" s="6" t="s">
        <v>3813</v>
      </c>
      <c r="U347" s="6" t="s">
        <v>3747</v>
      </c>
    </row>
    <row r="348" spans="1:21" ht="27.75" customHeight="1" x14ac:dyDescent="0.3">
      <c r="A348" s="6" t="s">
        <v>5076</v>
      </c>
      <c r="B348" s="6">
        <v>6</v>
      </c>
      <c r="C348" s="6" t="s">
        <v>5077</v>
      </c>
      <c r="D348" s="6"/>
      <c r="E348" s="6" t="s">
        <v>3740</v>
      </c>
      <c r="F348" s="6" t="s">
        <v>3723</v>
      </c>
      <c r="G348" s="6" t="s">
        <v>3724</v>
      </c>
      <c r="H348" s="6" t="s">
        <v>3725</v>
      </c>
      <c r="I348" s="6" t="s">
        <v>4279</v>
      </c>
      <c r="J348" s="6" t="b">
        <v>0</v>
      </c>
      <c r="K348" s="6" t="s">
        <v>3789</v>
      </c>
      <c r="L348" s="6" t="s">
        <v>3743</v>
      </c>
      <c r="M348" s="6"/>
      <c r="N348" s="6" t="s">
        <v>2872</v>
      </c>
      <c r="O348" s="6"/>
      <c r="P348" s="6" t="b">
        <v>0</v>
      </c>
      <c r="Q348" s="6">
        <v>1000</v>
      </c>
      <c r="R348" s="6" t="b">
        <v>1</v>
      </c>
      <c r="S348" s="6" t="s">
        <v>5078</v>
      </c>
      <c r="T348" s="6" t="s">
        <v>3813</v>
      </c>
      <c r="U348" s="6" t="s">
        <v>3747</v>
      </c>
    </row>
    <row r="349" spans="1:21" ht="27.75" customHeight="1" x14ac:dyDescent="0.3">
      <c r="A349" s="6" t="s">
        <v>5079</v>
      </c>
      <c r="B349" s="6">
        <v>6</v>
      </c>
      <c r="C349" s="6" t="s">
        <v>5080</v>
      </c>
      <c r="D349" s="6"/>
      <c r="E349" s="6" t="s">
        <v>3773</v>
      </c>
      <c r="F349" s="6" t="s">
        <v>3723</v>
      </c>
      <c r="G349" s="6" t="s">
        <v>3724</v>
      </c>
      <c r="H349" s="6"/>
      <c r="I349" s="6" t="s">
        <v>3741</v>
      </c>
      <c r="J349" s="6" t="b">
        <v>0</v>
      </c>
      <c r="K349" s="6" t="s">
        <v>3751</v>
      </c>
      <c r="L349" s="6" t="s">
        <v>3859</v>
      </c>
      <c r="M349" s="6" t="s">
        <v>3797</v>
      </c>
      <c r="N349" s="6" t="s">
        <v>3782</v>
      </c>
      <c r="O349" s="6" t="s">
        <v>412</v>
      </c>
      <c r="P349" s="6" t="b">
        <v>1</v>
      </c>
      <c r="Q349" s="6"/>
      <c r="R349" s="6" t="b">
        <v>0</v>
      </c>
      <c r="S349" s="6"/>
      <c r="T349" s="6" t="s">
        <v>3854</v>
      </c>
      <c r="U349" s="6" t="s">
        <v>3776</v>
      </c>
    </row>
    <row r="350" spans="1:21" ht="27.75" customHeight="1" x14ac:dyDescent="0.3">
      <c r="A350" s="6" t="s">
        <v>5081</v>
      </c>
      <c r="B350" s="6">
        <v>6</v>
      </c>
      <c r="C350" s="6" t="s">
        <v>5082</v>
      </c>
      <c r="D350" s="6"/>
      <c r="E350" s="6" t="s">
        <v>3773</v>
      </c>
      <c r="F350" s="6" t="s">
        <v>3723</v>
      </c>
      <c r="G350" s="6" t="s">
        <v>3724</v>
      </c>
      <c r="H350" s="6"/>
      <c r="I350" s="6" t="s">
        <v>3741</v>
      </c>
      <c r="J350" s="6" t="b">
        <v>0</v>
      </c>
      <c r="K350" s="6" t="s">
        <v>3751</v>
      </c>
      <c r="L350" s="6" t="s">
        <v>3859</v>
      </c>
      <c r="M350" s="6" t="s">
        <v>5083</v>
      </c>
      <c r="N350" s="6" t="s">
        <v>3805</v>
      </c>
      <c r="O350" s="6" t="s">
        <v>413</v>
      </c>
      <c r="P350" s="6" t="b">
        <v>1</v>
      </c>
      <c r="Q350" s="6"/>
      <c r="R350" s="6" t="b">
        <v>0</v>
      </c>
      <c r="S350" s="6"/>
      <c r="T350" s="6" t="s">
        <v>3854</v>
      </c>
      <c r="U350" s="6" t="s">
        <v>3776</v>
      </c>
    </row>
    <row r="351" spans="1:21" ht="27.75" customHeight="1" x14ac:dyDescent="0.3">
      <c r="A351" s="6" t="s">
        <v>5084</v>
      </c>
      <c r="B351" s="6">
        <v>6</v>
      </c>
      <c r="C351" s="6" t="s">
        <v>5085</v>
      </c>
      <c r="D351" s="6"/>
      <c r="E351" s="6" t="s">
        <v>3773</v>
      </c>
      <c r="F351" s="6" t="s">
        <v>3723</v>
      </c>
      <c r="G351" s="6" t="s">
        <v>3724</v>
      </c>
      <c r="H351" s="6"/>
      <c r="I351" s="6" t="s">
        <v>3741</v>
      </c>
      <c r="J351" s="6" t="b">
        <v>0</v>
      </c>
      <c r="K351" s="6" t="s">
        <v>3751</v>
      </c>
      <c r="L351" s="6" t="s">
        <v>3859</v>
      </c>
      <c r="M351" s="6"/>
      <c r="N351" s="6" t="s">
        <v>2872</v>
      </c>
      <c r="O351" s="6" t="s">
        <v>412</v>
      </c>
      <c r="P351" s="6" t="b">
        <v>1</v>
      </c>
      <c r="Q351" s="6"/>
      <c r="R351" s="6" t="b">
        <v>0</v>
      </c>
      <c r="S351" s="6"/>
      <c r="T351" s="6" t="s">
        <v>3854</v>
      </c>
      <c r="U351" s="6" t="s">
        <v>3776</v>
      </c>
    </row>
    <row r="352" spans="1:21" ht="27.75" customHeight="1" x14ac:dyDescent="0.3">
      <c r="A352" s="6" t="s">
        <v>5086</v>
      </c>
      <c r="B352" s="6">
        <v>6</v>
      </c>
      <c r="C352" s="6" t="s">
        <v>5087</v>
      </c>
      <c r="D352" s="6"/>
      <c r="E352" s="6" t="s">
        <v>3773</v>
      </c>
      <c r="F352" s="6" t="s">
        <v>3723</v>
      </c>
      <c r="G352" s="6" t="s">
        <v>3724</v>
      </c>
      <c r="H352" s="6"/>
      <c r="I352" s="6" t="s">
        <v>3741</v>
      </c>
      <c r="J352" s="6" t="b">
        <v>0</v>
      </c>
      <c r="K352" s="6" t="s">
        <v>3751</v>
      </c>
      <c r="L352" s="6" t="s">
        <v>3859</v>
      </c>
      <c r="M352" s="6" t="s">
        <v>5088</v>
      </c>
      <c r="N352" s="6" t="s">
        <v>3950</v>
      </c>
      <c r="O352" s="6" t="s">
        <v>413</v>
      </c>
      <c r="P352" s="6" t="b">
        <v>1</v>
      </c>
      <c r="Q352" s="6"/>
      <c r="R352" s="6" t="b">
        <v>0</v>
      </c>
      <c r="S352" s="6"/>
      <c r="T352" s="6" t="s">
        <v>3854</v>
      </c>
      <c r="U352" s="6" t="s">
        <v>3776</v>
      </c>
    </row>
    <row r="353" spans="1:21" ht="27.75" customHeight="1" x14ac:dyDescent="0.3">
      <c r="A353" s="6" t="s">
        <v>5089</v>
      </c>
      <c r="B353" s="6">
        <v>6</v>
      </c>
      <c r="C353" s="6" t="s">
        <v>5090</v>
      </c>
      <c r="D353" s="6"/>
      <c r="E353" s="6" t="s">
        <v>3767</v>
      </c>
      <c r="F353" s="6" t="s">
        <v>3723</v>
      </c>
      <c r="G353" s="6" t="s">
        <v>3724</v>
      </c>
      <c r="H353" s="6" t="s">
        <v>3725</v>
      </c>
      <c r="I353" s="6" t="s">
        <v>3833</v>
      </c>
      <c r="J353" s="6" t="b">
        <v>0</v>
      </c>
      <c r="K353" s="6" t="s">
        <v>3751</v>
      </c>
      <c r="L353" s="6" t="s">
        <v>4201</v>
      </c>
      <c r="M353" s="6"/>
      <c r="N353" s="6" t="s">
        <v>2872</v>
      </c>
      <c r="O353" s="6" t="s">
        <v>3929</v>
      </c>
      <c r="P353" s="6" t="b">
        <v>0</v>
      </c>
      <c r="Q353" s="6">
        <v>500</v>
      </c>
      <c r="R353" s="6" t="b">
        <v>0</v>
      </c>
      <c r="S353" s="6" t="s">
        <v>5091</v>
      </c>
      <c r="T353" s="6" t="s">
        <v>286</v>
      </c>
      <c r="U353" s="6" t="s">
        <v>3747</v>
      </c>
    </row>
    <row r="354" spans="1:21" ht="27.75" customHeight="1" x14ac:dyDescent="0.3">
      <c r="A354" s="6" t="s">
        <v>5092</v>
      </c>
      <c r="B354" s="6">
        <v>6</v>
      </c>
      <c r="C354" s="6" t="s">
        <v>5093</v>
      </c>
      <c r="D354" s="6" t="s">
        <v>5094</v>
      </c>
      <c r="E354" s="6" t="s">
        <v>3800</v>
      </c>
      <c r="F354" s="6" t="s">
        <v>3723</v>
      </c>
      <c r="G354" s="6"/>
      <c r="H354" s="6" t="s">
        <v>3725</v>
      </c>
      <c r="I354" s="6" t="s">
        <v>3741</v>
      </c>
      <c r="J354" s="6" t="b">
        <v>0</v>
      </c>
      <c r="K354" s="6" t="s">
        <v>3742</v>
      </c>
      <c r="L354" s="6" t="s">
        <v>3913</v>
      </c>
      <c r="M354" s="6"/>
      <c r="N354" s="6" t="s">
        <v>2872</v>
      </c>
      <c r="O354" s="6" t="s">
        <v>3898</v>
      </c>
      <c r="P354" s="6" t="b">
        <v>0</v>
      </c>
      <c r="Q354" s="6"/>
      <c r="R354" s="6" t="b">
        <v>0</v>
      </c>
      <c r="S354" s="6" t="s">
        <v>4430</v>
      </c>
      <c r="T354" s="6" t="s">
        <v>4512</v>
      </c>
      <c r="U354" s="6" t="s">
        <v>3747</v>
      </c>
    </row>
    <row r="355" spans="1:21" ht="27.75" customHeight="1" x14ac:dyDescent="0.3">
      <c r="A355" s="6" t="s">
        <v>5095</v>
      </c>
      <c r="B355" s="6">
        <v>6</v>
      </c>
      <c r="C355" s="6" t="s">
        <v>5096</v>
      </c>
      <c r="D355" s="6"/>
      <c r="E355" s="6" t="s">
        <v>3773</v>
      </c>
      <c r="F355" s="6" t="s">
        <v>3723</v>
      </c>
      <c r="G355" s="6" t="s">
        <v>3724</v>
      </c>
      <c r="H355" s="6" t="s">
        <v>3725</v>
      </c>
      <c r="I355" s="6" t="s">
        <v>3741</v>
      </c>
      <c r="J355" s="6" t="b">
        <v>0</v>
      </c>
      <c r="K355" s="6" t="s">
        <v>3768</v>
      </c>
      <c r="L355" s="6" t="s">
        <v>5097</v>
      </c>
      <c r="M355" s="6"/>
      <c r="N355" s="6" t="s">
        <v>2872</v>
      </c>
      <c r="O355" s="6"/>
      <c r="P355" s="6" t="b">
        <v>1</v>
      </c>
      <c r="Q355" s="6"/>
      <c r="R355" s="6" t="b">
        <v>0</v>
      </c>
      <c r="S355" s="6" t="s">
        <v>5098</v>
      </c>
      <c r="T355" s="6" t="s">
        <v>4080</v>
      </c>
      <c r="U355" s="6" t="s">
        <v>3747</v>
      </c>
    </row>
    <row r="356" spans="1:21" ht="27.75" customHeight="1" x14ac:dyDescent="0.3">
      <c r="A356" s="6" t="s">
        <v>5099</v>
      </c>
      <c r="B356" s="6">
        <v>6</v>
      </c>
      <c r="C356" s="6" t="s">
        <v>5100</v>
      </c>
      <c r="D356" s="6" t="s">
        <v>5101</v>
      </c>
      <c r="E356" s="6" t="s">
        <v>3757</v>
      </c>
      <c r="F356" s="6" t="s">
        <v>3723</v>
      </c>
      <c r="G356" s="6" t="s">
        <v>3724</v>
      </c>
      <c r="H356" s="6" t="s">
        <v>3725</v>
      </c>
      <c r="I356" s="6" t="s">
        <v>3741</v>
      </c>
      <c r="J356" s="6" t="b">
        <v>0</v>
      </c>
      <c r="K356" s="6" t="s">
        <v>4265</v>
      </c>
      <c r="L356" s="6" t="s">
        <v>3743</v>
      </c>
      <c r="M356" s="6" t="s">
        <v>5102</v>
      </c>
      <c r="N356" s="6" t="s">
        <v>3805</v>
      </c>
      <c r="O356" s="6" t="s">
        <v>413</v>
      </c>
      <c r="P356" s="6" t="b">
        <v>0</v>
      </c>
      <c r="Q356" s="6"/>
      <c r="R356" s="6" t="b">
        <v>0</v>
      </c>
      <c r="S356" s="6" t="s">
        <v>5103</v>
      </c>
      <c r="T356" s="6" t="s">
        <v>286</v>
      </c>
      <c r="U356" s="6" t="s">
        <v>3747</v>
      </c>
    </row>
    <row r="357" spans="1:21" ht="27.75" customHeight="1" x14ac:dyDescent="0.3">
      <c r="A357" s="6" t="s">
        <v>5104</v>
      </c>
      <c r="B357" s="6">
        <v>6</v>
      </c>
      <c r="C357" s="6" t="s">
        <v>5105</v>
      </c>
      <c r="D357" s="6"/>
      <c r="E357" s="6" t="s">
        <v>3800</v>
      </c>
      <c r="F357" s="6" t="s">
        <v>3723</v>
      </c>
      <c r="G357" s="6"/>
      <c r="H357" s="6"/>
      <c r="I357" s="6" t="s">
        <v>3741</v>
      </c>
      <c r="J357" s="6" t="b">
        <v>0</v>
      </c>
      <c r="K357" s="6" t="s">
        <v>3789</v>
      </c>
      <c r="L357" s="6" t="s">
        <v>3780</v>
      </c>
      <c r="M357" s="6"/>
      <c r="N357" s="6" t="s">
        <v>2872</v>
      </c>
      <c r="O357" s="6" t="s">
        <v>3898</v>
      </c>
      <c r="P357" s="6" t="b">
        <v>1</v>
      </c>
      <c r="Q357" s="6"/>
      <c r="R357" s="6" t="b">
        <v>0</v>
      </c>
      <c r="S357" s="6"/>
      <c r="T357" s="6" t="s">
        <v>4339</v>
      </c>
      <c r="U357" s="6" t="s">
        <v>3747</v>
      </c>
    </row>
    <row r="358" spans="1:21" ht="27.75" customHeight="1" x14ac:dyDescent="0.3">
      <c r="A358" s="6" t="s">
        <v>5106</v>
      </c>
      <c r="B358" s="6">
        <v>6</v>
      </c>
      <c r="C358" s="6" t="s">
        <v>5107</v>
      </c>
      <c r="D358" s="6"/>
      <c r="E358" s="6" t="s">
        <v>3740</v>
      </c>
      <c r="F358" s="6" t="s">
        <v>3723</v>
      </c>
      <c r="G358" s="6" t="s">
        <v>3724</v>
      </c>
      <c r="H358" s="6"/>
      <c r="I358" s="6" t="s">
        <v>4279</v>
      </c>
      <c r="J358" s="6" t="b">
        <v>0</v>
      </c>
      <c r="K358" s="6" t="s">
        <v>3742</v>
      </c>
      <c r="L358" s="6" t="s">
        <v>3743</v>
      </c>
      <c r="M358" s="6"/>
      <c r="N358" s="6" t="s">
        <v>2872</v>
      </c>
      <c r="O358" s="6"/>
      <c r="P358" s="6" t="b">
        <v>0</v>
      </c>
      <c r="Q358" s="6"/>
      <c r="R358" s="6" t="b">
        <v>0</v>
      </c>
      <c r="S358" s="6"/>
      <c r="T358" s="6" t="s">
        <v>193</v>
      </c>
      <c r="U358" s="6" t="s">
        <v>3747</v>
      </c>
    </row>
    <row r="359" spans="1:21" ht="27.75" customHeight="1" x14ac:dyDescent="0.3">
      <c r="A359" s="6" t="s">
        <v>5108</v>
      </c>
      <c r="B359" s="6">
        <v>6</v>
      </c>
      <c r="C359" s="6" t="s">
        <v>5109</v>
      </c>
      <c r="D359" s="6"/>
      <c r="E359" s="6" t="s">
        <v>3750</v>
      </c>
      <c r="F359" s="6" t="s">
        <v>3723</v>
      </c>
      <c r="G359" s="6" t="s">
        <v>3724</v>
      </c>
      <c r="H359" s="6"/>
      <c r="I359" s="6" t="s">
        <v>3741</v>
      </c>
      <c r="J359" s="6" t="b">
        <v>0</v>
      </c>
      <c r="K359" s="6" t="s">
        <v>3751</v>
      </c>
      <c r="L359" s="6" t="s">
        <v>3780</v>
      </c>
      <c r="M359" s="6"/>
      <c r="N359" s="6" t="s">
        <v>2872</v>
      </c>
      <c r="O359" s="6"/>
      <c r="P359" s="6" t="b">
        <v>1</v>
      </c>
      <c r="Q359" s="6"/>
      <c r="R359" s="6" t="b">
        <v>0</v>
      </c>
      <c r="S359" s="6"/>
      <c r="T359" s="6" t="s">
        <v>203</v>
      </c>
      <c r="U359" s="6" t="s">
        <v>3776</v>
      </c>
    </row>
    <row r="360" spans="1:21" ht="27.75" customHeight="1" x14ac:dyDescent="0.3">
      <c r="A360" s="6" t="s">
        <v>5110</v>
      </c>
      <c r="B360" s="6">
        <v>6</v>
      </c>
      <c r="C360" s="6" t="s">
        <v>5111</v>
      </c>
      <c r="D360" s="6"/>
      <c r="E360" s="6" t="s">
        <v>3841</v>
      </c>
      <c r="F360" s="6" t="s">
        <v>3723</v>
      </c>
      <c r="G360" s="6" t="s">
        <v>3724</v>
      </c>
      <c r="H360" s="6" t="s">
        <v>3725</v>
      </c>
      <c r="I360" s="6" t="s">
        <v>3741</v>
      </c>
      <c r="J360" s="6" t="b">
        <v>0</v>
      </c>
      <c r="K360" s="6" t="s">
        <v>3768</v>
      </c>
      <c r="L360" s="6" t="s">
        <v>4201</v>
      </c>
      <c r="M360" s="6"/>
      <c r="N360" s="6" t="s">
        <v>2872</v>
      </c>
      <c r="O360" s="6"/>
      <c r="P360" s="6" t="b">
        <v>0</v>
      </c>
      <c r="Q360" s="6"/>
      <c r="R360" s="6" t="b">
        <v>0</v>
      </c>
      <c r="S360" s="6"/>
      <c r="T360" s="6" t="s">
        <v>4339</v>
      </c>
      <c r="U360" s="6" t="s">
        <v>3747</v>
      </c>
    </row>
    <row r="361" spans="1:21" ht="27.75" customHeight="1" x14ac:dyDescent="0.3">
      <c r="A361" s="6" t="s">
        <v>5112</v>
      </c>
      <c r="B361" s="6">
        <v>6</v>
      </c>
      <c r="C361" s="6" t="s">
        <v>5113</v>
      </c>
      <c r="D361" s="6"/>
      <c r="E361" s="6" t="s">
        <v>3757</v>
      </c>
      <c r="F361" s="6" t="s">
        <v>3723</v>
      </c>
      <c r="G361" s="6" t="s">
        <v>3724</v>
      </c>
      <c r="H361" s="6" t="s">
        <v>3725</v>
      </c>
      <c r="I361" s="6" t="s">
        <v>3741</v>
      </c>
      <c r="J361" s="6" t="b">
        <v>0</v>
      </c>
      <c r="K361" s="6" t="s">
        <v>4303</v>
      </c>
      <c r="L361" s="6" t="s">
        <v>3780</v>
      </c>
      <c r="M361" s="6" t="s">
        <v>5114</v>
      </c>
      <c r="N361" s="6" t="s">
        <v>3868</v>
      </c>
      <c r="O361" s="6" t="s">
        <v>413</v>
      </c>
      <c r="P361" s="6" t="b">
        <v>1</v>
      </c>
      <c r="Q361" s="6"/>
      <c r="R361" s="6" t="b">
        <v>0</v>
      </c>
      <c r="S361" s="6" t="s">
        <v>5115</v>
      </c>
      <c r="T361" s="6" t="s">
        <v>4080</v>
      </c>
      <c r="U361" s="6" t="s">
        <v>3747</v>
      </c>
    </row>
    <row r="362" spans="1:21" ht="27.75" customHeight="1" x14ac:dyDescent="0.3">
      <c r="A362" s="6" t="s">
        <v>5116</v>
      </c>
      <c r="B362" s="6">
        <v>6</v>
      </c>
      <c r="C362" s="6" t="s">
        <v>5117</v>
      </c>
      <c r="D362" s="6"/>
      <c r="E362" s="6" t="s">
        <v>3740</v>
      </c>
      <c r="F362" s="6" t="s">
        <v>3723</v>
      </c>
      <c r="G362" s="6" t="s">
        <v>3724</v>
      </c>
      <c r="H362" s="6"/>
      <c r="I362" s="6" t="s">
        <v>3741</v>
      </c>
      <c r="J362" s="6" t="b">
        <v>0</v>
      </c>
      <c r="K362" s="6" t="s">
        <v>3851</v>
      </c>
      <c r="L362" s="6" t="s">
        <v>3752</v>
      </c>
      <c r="M362" s="6"/>
      <c r="N362" s="6" t="s">
        <v>2872</v>
      </c>
      <c r="O362" s="6"/>
      <c r="P362" s="6" t="b">
        <v>0</v>
      </c>
      <c r="Q362" s="6"/>
      <c r="R362" s="6" t="b">
        <v>0</v>
      </c>
      <c r="S362" s="6"/>
      <c r="T362" s="6" t="s">
        <v>203</v>
      </c>
      <c r="U362" s="6" t="s">
        <v>3747</v>
      </c>
    </row>
    <row r="363" spans="1:21" ht="27.75" customHeight="1" x14ac:dyDescent="0.3">
      <c r="A363" s="6" t="s">
        <v>5118</v>
      </c>
      <c r="B363" s="6">
        <v>6</v>
      </c>
      <c r="C363" s="6" t="s">
        <v>5119</v>
      </c>
      <c r="D363" s="6"/>
      <c r="E363" s="6" t="s">
        <v>3811</v>
      </c>
      <c r="F363" s="6" t="s">
        <v>3723</v>
      </c>
      <c r="G363" s="6" t="s">
        <v>3724</v>
      </c>
      <c r="H363" s="6" t="s">
        <v>3725</v>
      </c>
      <c r="I363" s="6" t="s">
        <v>3741</v>
      </c>
      <c r="J363" s="6" t="b">
        <v>0</v>
      </c>
      <c r="K363" s="6" t="s">
        <v>3812</v>
      </c>
      <c r="L363" s="6" t="s">
        <v>3817</v>
      </c>
      <c r="M363" s="6"/>
      <c r="N363" s="6" t="s">
        <v>2872</v>
      </c>
      <c r="O363" s="6"/>
      <c r="P363" s="6" t="b">
        <v>0</v>
      </c>
      <c r="Q363" s="6">
        <v>25</v>
      </c>
      <c r="R363" s="6" t="b">
        <v>0</v>
      </c>
      <c r="S363" s="6" t="s">
        <v>5120</v>
      </c>
      <c r="T363" s="6" t="s">
        <v>4655</v>
      </c>
      <c r="U363" s="6" t="s">
        <v>3747</v>
      </c>
    </row>
    <row r="364" spans="1:21" ht="27.75" customHeight="1" x14ac:dyDescent="0.3">
      <c r="A364" s="6" t="s">
        <v>5121</v>
      </c>
      <c r="B364" s="6">
        <v>6</v>
      </c>
      <c r="C364" s="6" t="s">
        <v>5122</v>
      </c>
      <c r="D364" s="6" t="s">
        <v>5123</v>
      </c>
      <c r="E364" s="6" t="s">
        <v>3757</v>
      </c>
      <c r="F364" s="6" t="s">
        <v>3723</v>
      </c>
      <c r="G364" s="6" t="s">
        <v>3724</v>
      </c>
      <c r="H364" s="6" t="s">
        <v>3725</v>
      </c>
      <c r="I364" s="6" t="s">
        <v>3741</v>
      </c>
      <c r="J364" s="6" t="b">
        <v>0</v>
      </c>
      <c r="K364" s="6" t="s">
        <v>3768</v>
      </c>
      <c r="L364" s="6" t="s">
        <v>3859</v>
      </c>
      <c r="M364" s="6" t="s">
        <v>5102</v>
      </c>
      <c r="N364" s="6" t="s">
        <v>3805</v>
      </c>
      <c r="O364" s="6" t="s">
        <v>413</v>
      </c>
      <c r="P364" s="6" t="b">
        <v>1</v>
      </c>
      <c r="Q364" s="6"/>
      <c r="R364" s="6" t="b">
        <v>0</v>
      </c>
      <c r="S364" s="6" t="s">
        <v>5124</v>
      </c>
      <c r="T364" s="6" t="s">
        <v>286</v>
      </c>
      <c r="U364" s="6" t="s">
        <v>3747</v>
      </c>
    </row>
    <row r="365" spans="1:21" ht="27.75" customHeight="1" x14ac:dyDescent="0.3">
      <c r="A365" s="6" t="s">
        <v>5125</v>
      </c>
      <c r="B365" s="6">
        <v>6</v>
      </c>
      <c r="C365" s="6" t="s">
        <v>5126</v>
      </c>
      <c r="D365" s="6" t="s">
        <v>5127</v>
      </c>
      <c r="E365" s="6" t="s">
        <v>3740</v>
      </c>
      <c r="F365" s="6" t="s">
        <v>3723</v>
      </c>
      <c r="G365" s="6" t="s">
        <v>3724</v>
      </c>
      <c r="H365" s="6" t="s">
        <v>3725</v>
      </c>
      <c r="I365" s="6" t="s">
        <v>3741</v>
      </c>
      <c r="J365" s="6" t="b">
        <v>0</v>
      </c>
      <c r="K365" s="6" t="s">
        <v>3768</v>
      </c>
      <c r="L365" s="6" t="s">
        <v>3859</v>
      </c>
      <c r="M365" s="6" t="s">
        <v>5128</v>
      </c>
      <c r="N365" s="6" t="s">
        <v>3885</v>
      </c>
      <c r="O365" s="6" t="s">
        <v>412</v>
      </c>
      <c r="P365" s="6" t="b">
        <v>1</v>
      </c>
      <c r="Q365" s="6"/>
      <c r="R365" s="6" t="b">
        <v>0</v>
      </c>
      <c r="S365" s="6" t="s">
        <v>5129</v>
      </c>
      <c r="T365" s="6" t="s">
        <v>203</v>
      </c>
      <c r="U365" s="6" t="s">
        <v>3747</v>
      </c>
    </row>
    <row r="366" spans="1:21" ht="27.75" customHeight="1" x14ac:dyDescent="0.3">
      <c r="A366" s="6" t="s">
        <v>5130</v>
      </c>
      <c r="B366" s="6">
        <v>6</v>
      </c>
      <c r="C366" s="6" t="s">
        <v>5131</v>
      </c>
      <c r="D366" s="6"/>
      <c r="E366" s="6" t="s">
        <v>3773</v>
      </c>
      <c r="F366" s="6" t="s">
        <v>3723</v>
      </c>
      <c r="G366" s="6" t="s">
        <v>3724</v>
      </c>
      <c r="H366" s="6" t="s">
        <v>3725</v>
      </c>
      <c r="I366" s="6" t="s">
        <v>3833</v>
      </c>
      <c r="J366" s="6" t="b">
        <v>0</v>
      </c>
      <c r="K366" s="6" t="s">
        <v>3789</v>
      </c>
      <c r="L366" s="6" t="s">
        <v>3907</v>
      </c>
      <c r="M366" s="6"/>
      <c r="N366" s="6" t="s">
        <v>2872</v>
      </c>
      <c r="O366" s="6"/>
      <c r="P366" s="6" t="b">
        <v>0</v>
      </c>
      <c r="Q366" s="6"/>
      <c r="R366" s="6" t="b">
        <v>0</v>
      </c>
      <c r="S366" s="6" t="s">
        <v>5132</v>
      </c>
      <c r="T366" s="6" t="s">
        <v>203</v>
      </c>
      <c r="U366" s="6" t="s">
        <v>3747</v>
      </c>
    </row>
    <row r="367" spans="1:21" ht="27.75" customHeight="1" x14ac:dyDescent="0.3">
      <c r="A367" s="6" t="s">
        <v>5133</v>
      </c>
      <c r="B367" s="6">
        <v>6</v>
      </c>
      <c r="C367" s="6" t="s">
        <v>5134</v>
      </c>
      <c r="D367" s="6"/>
      <c r="E367" s="6" t="s">
        <v>3740</v>
      </c>
      <c r="F367" s="6" t="s">
        <v>3723</v>
      </c>
      <c r="G367" s="6" t="s">
        <v>3724</v>
      </c>
      <c r="H367" s="6" t="s">
        <v>3725</v>
      </c>
      <c r="I367" s="6" t="s">
        <v>3741</v>
      </c>
      <c r="J367" s="6" t="b">
        <v>0</v>
      </c>
      <c r="K367" s="6" t="s">
        <v>3758</v>
      </c>
      <c r="L367" s="6" t="s">
        <v>3743</v>
      </c>
      <c r="M367" s="6"/>
      <c r="N367" s="6" t="s">
        <v>2872</v>
      </c>
      <c r="O367" s="6"/>
      <c r="P367" s="6" t="b">
        <v>0</v>
      </c>
      <c r="Q367" s="6"/>
      <c r="R367" s="6" t="b">
        <v>0</v>
      </c>
      <c r="S367" s="6"/>
      <c r="T367" s="6" t="s">
        <v>193</v>
      </c>
      <c r="U367" s="6" t="s">
        <v>3747</v>
      </c>
    </row>
    <row r="368" spans="1:21" ht="27.75" customHeight="1" x14ac:dyDescent="0.3">
      <c r="A368" s="6" t="s">
        <v>5135</v>
      </c>
      <c r="B368" s="6">
        <v>7</v>
      </c>
      <c r="C368" s="6" t="s">
        <v>5136</v>
      </c>
      <c r="D368" s="6" t="s">
        <v>5137</v>
      </c>
      <c r="E368" s="6" t="s">
        <v>3740</v>
      </c>
      <c r="F368" s="6" t="s">
        <v>3723</v>
      </c>
      <c r="G368" s="6" t="s">
        <v>3724</v>
      </c>
      <c r="H368" s="6"/>
      <c r="I368" s="6" t="s">
        <v>3833</v>
      </c>
      <c r="J368" s="6" t="b">
        <v>0</v>
      </c>
      <c r="K368" s="6" t="s">
        <v>3959</v>
      </c>
      <c r="L368" s="6" t="s">
        <v>3817</v>
      </c>
      <c r="M368" s="6"/>
      <c r="N368" s="6" t="s">
        <v>2872</v>
      </c>
      <c r="O368" s="6"/>
      <c r="P368" s="6" t="b">
        <v>1</v>
      </c>
      <c r="Q368" s="6"/>
      <c r="R368" s="6" t="b">
        <v>0</v>
      </c>
      <c r="S368" s="6"/>
      <c r="T368" s="6" t="s">
        <v>193</v>
      </c>
      <c r="U368" s="6" t="s">
        <v>3747</v>
      </c>
    </row>
    <row r="369" spans="1:21" ht="27.75" customHeight="1" x14ac:dyDescent="0.3">
      <c r="A369" s="6" t="s">
        <v>5138</v>
      </c>
      <c r="B369" s="6">
        <v>7</v>
      </c>
      <c r="C369" s="6" t="s">
        <v>5139</v>
      </c>
      <c r="D369" s="6" t="s">
        <v>5140</v>
      </c>
      <c r="E369" s="6" t="s">
        <v>3757</v>
      </c>
      <c r="F369" s="6" t="s">
        <v>3723</v>
      </c>
      <c r="G369" s="6" t="s">
        <v>3724</v>
      </c>
      <c r="H369" s="6" t="s">
        <v>3725</v>
      </c>
      <c r="I369" s="6" t="s">
        <v>3741</v>
      </c>
      <c r="J369" s="6" t="b">
        <v>0</v>
      </c>
      <c r="K369" s="6" t="s">
        <v>3948</v>
      </c>
      <c r="L369" s="6" t="s">
        <v>3780</v>
      </c>
      <c r="M369" s="6" t="s">
        <v>5141</v>
      </c>
      <c r="N369" s="6" t="s">
        <v>3782</v>
      </c>
      <c r="O369" s="6" t="s">
        <v>412</v>
      </c>
      <c r="P369" s="6" t="b">
        <v>1</v>
      </c>
      <c r="Q369" s="6"/>
      <c r="R369" s="6" t="b">
        <v>0</v>
      </c>
      <c r="S369" s="6" t="s">
        <v>5142</v>
      </c>
      <c r="T369" s="6" t="s">
        <v>3951</v>
      </c>
      <c r="U369" s="6" t="s">
        <v>3747</v>
      </c>
    </row>
    <row r="370" spans="1:21" ht="27.75" customHeight="1" x14ac:dyDescent="0.3">
      <c r="A370" s="6" t="s">
        <v>5143</v>
      </c>
      <c r="B370" s="6">
        <v>7</v>
      </c>
      <c r="C370" s="6" t="s">
        <v>5144</v>
      </c>
      <c r="D370" s="6"/>
      <c r="E370" s="6" t="s">
        <v>3757</v>
      </c>
      <c r="F370" s="6" t="s">
        <v>3723</v>
      </c>
      <c r="G370" s="6"/>
      <c r="H370" s="6"/>
      <c r="I370" s="6" t="s">
        <v>3829</v>
      </c>
      <c r="J370" s="6" t="b">
        <v>0</v>
      </c>
      <c r="K370" s="6" t="s">
        <v>3789</v>
      </c>
      <c r="L370" s="6" t="s">
        <v>3743</v>
      </c>
      <c r="M370" s="6"/>
      <c r="N370" s="6" t="s">
        <v>2872</v>
      </c>
      <c r="O370" s="6" t="s">
        <v>3929</v>
      </c>
      <c r="P370" s="6" t="b">
        <v>0</v>
      </c>
      <c r="Q370" s="6"/>
      <c r="R370" s="6" t="b">
        <v>0</v>
      </c>
      <c r="S370" s="6"/>
      <c r="T370" s="6" t="s">
        <v>193</v>
      </c>
      <c r="U370" s="6" t="s">
        <v>3747</v>
      </c>
    </row>
    <row r="371" spans="1:21" ht="27.75" customHeight="1" x14ac:dyDescent="0.3">
      <c r="A371" s="6" t="s">
        <v>5145</v>
      </c>
      <c r="B371" s="6">
        <v>7</v>
      </c>
      <c r="C371" s="6" t="s">
        <v>5146</v>
      </c>
      <c r="D371" s="6" t="s">
        <v>5147</v>
      </c>
      <c r="E371" s="6" t="s">
        <v>3773</v>
      </c>
      <c r="F371" s="6" t="s">
        <v>3723</v>
      </c>
      <c r="G371" s="6" t="s">
        <v>3724</v>
      </c>
      <c r="H371" s="6"/>
      <c r="I371" s="6" t="s">
        <v>3741</v>
      </c>
      <c r="J371" s="6" t="b">
        <v>0</v>
      </c>
      <c r="K371" s="6" t="s">
        <v>3751</v>
      </c>
      <c r="L371" s="6" t="s">
        <v>3907</v>
      </c>
      <c r="M371" s="6"/>
      <c r="N371" s="6" t="s">
        <v>2872</v>
      </c>
      <c r="O371" s="6"/>
      <c r="P371" s="6" t="b">
        <v>0</v>
      </c>
      <c r="Q371" s="6"/>
      <c r="R371" s="6" t="b">
        <v>0</v>
      </c>
      <c r="S371" s="6"/>
      <c r="T371" s="6" t="s">
        <v>4655</v>
      </c>
      <c r="U371" s="6" t="s">
        <v>3747</v>
      </c>
    </row>
    <row r="372" spans="1:21" ht="27.75" customHeight="1" x14ac:dyDescent="0.3">
      <c r="A372" s="6" t="s">
        <v>5148</v>
      </c>
      <c r="B372" s="6">
        <v>7</v>
      </c>
      <c r="C372" s="6" t="s">
        <v>5149</v>
      </c>
      <c r="D372" s="6"/>
      <c r="E372" s="6" t="s">
        <v>3767</v>
      </c>
      <c r="F372" s="6" t="s">
        <v>3723</v>
      </c>
      <c r="G372" s="6" t="s">
        <v>3724</v>
      </c>
      <c r="H372" s="6"/>
      <c r="I372" s="6" t="s">
        <v>3741</v>
      </c>
      <c r="J372" s="6" t="b">
        <v>0</v>
      </c>
      <c r="K372" s="6" t="s">
        <v>3742</v>
      </c>
      <c r="L372" s="6" t="s">
        <v>3743</v>
      </c>
      <c r="M372" s="6" t="s">
        <v>5150</v>
      </c>
      <c r="N372" s="6" t="s">
        <v>3770</v>
      </c>
      <c r="O372" s="6" t="s">
        <v>413</v>
      </c>
      <c r="P372" s="6" t="b">
        <v>0</v>
      </c>
      <c r="Q372" s="6"/>
      <c r="R372" s="6" t="b">
        <v>0</v>
      </c>
      <c r="S372" s="6"/>
      <c r="T372" s="6" t="s">
        <v>3762</v>
      </c>
      <c r="U372" s="6" t="s">
        <v>3747</v>
      </c>
    </row>
    <row r="373" spans="1:21" ht="27.75" customHeight="1" x14ac:dyDescent="0.3">
      <c r="A373" s="6" t="s">
        <v>5151</v>
      </c>
      <c r="B373" s="6">
        <v>7</v>
      </c>
      <c r="C373" s="6" t="s">
        <v>5152</v>
      </c>
      <c r="D373" s="6"/>
      <c r="E373" s="6" t="s">
        <v>3757</v>
      </c>
      <c r="F373" s="6" t="s">
        <v>3723</v>
      </c>
      <c r="G373" s="6" t="s">
        <v>3724</v>
      </c>
      <c r="H373" s="6"/>
      <c r="I373" s="6" t="s">
        <v>3741</v>
      </c>
      <c r="J373" s="6" t="b">
        <v>0</v>
      </c>
      <c r="K373" s="6" t="s">
        <v>3948</v>
      </c>
      <c r="L373" s="6" t="s">
        <v>3743</v>
      </c>
      <c r="M373" s="6" t="s">
        <v>5153</v>
      </c>
      <c r="N373" s="6" t="s">
        <v>3782</v>
      </c>
      <c r="O373" s="6" t="s">
        <v>412</v>
      </c>
      <c r="P373" s="6" t="b">
        <v>0</v>
      </c>
      <c r="Q373" s="6"/>
      <c r="R373" s="6" t="b">
        <v>0</v>
      </c>
      <c r="S373" s="6"/>
      <c r="T373" s="6" t="s">
        <v>5154</v>
      </c>
      <c r="U373" s="6" t="s">
        <v>3747</v>
      </c>
    </row>
    <row r="374" spans="1:21" ht="27.75" customHeight="1" x14ac:dyDescent="0.3">
      <c r="A374" s="6" t="s">
        <v>5155</v>
      </c>
      <c r="B374" s="6">
        <v>7</v>
      </c>
      <c r="C374" s="6" t="s">
        <v>5156</v>
      </c>
      <c r="D374" s="6"/>
      <c r="E374" s="6" t="s">
        <v>3757</v>
      </c>
      <c r="F374" s="6" t="s">
        <v>3723</v>
      </c>
      <c r="G374" s="6" t="s">
        <v>3724</v>
      </c>
      <c r="H374" s="6" t="s">
        <v>3725</v>
      </c>
      <c r="I374" s="6" t="s">
        <v>3741</v>
      </c>
      <c r="J374" s="6" t="b">
        <v>0</v>
      </c>
      <c r="K374" s="6" t="s">
        <v>5157</v>
      </c>
      <c r="L374" s="6" t="s">
        <v>3817</v>
      </c>
      <c r="M374" s="6"/>
      <c r="N374" s="6" t="s">
        <v>2872</v>
      </c>
      <c r="O374" s="6" t="s">
        <v>3929</v>
      </c>
      <c r="P374" s="6" t="b">
        <v>0</v>
      </c>
      <c r="Q374" s="6">
        <v>1500</v>
      </c>
      <c r="R374" s="6" t="b">
        <v>0</v>
      </c>
      <c r="S374" s="6" t="s">
        <v>5158</v>
      </c>
      <c r="T374" s="6" t="s">
        <v>4170</v>
      </c>
      <c r="U374" s="6" t="s">
        <v>3747</v>
      </c>
    </row>
    <row r="375" spans="1:21" ht="27.75" customHeight="1" x14ac:dyDescent="0.3">
      <c r="A375" s="6" t="s">
        <v>5159</v>
      </c>
      <c r="B375" s="6">
        <v>7</v>
      </c>
      <c r="C375" s="6" t="s">
        <v>5160</v>
      </c>
      <c r="D375" s="6"/>
      <c r="E375" s="6" t="s">
        <v>3841</v>
      </c>
      <c r="F375" s="6" t="s">
        <v>3723</v>
      </c>
      <c r="G375" s="6" t="s">
        <v>3724</v>
      </c>
      <c r="H375" s="6"/>
      <c r="I375" s="6" t="s">
        <v>4279</v>
      </c>
      <c r="J375" s="6" t="b">
        <v>0</v>
      </c>
      <c r="K375" s="6" t="s">
        <v>4408</v>
      </c>
      <c r="L375" s="6" t="s">
        <v>4087</v>
      </c>
      <c r="M375" s="6"/>
      <c r="N375" s="6" t="s">
        <v>2872</v>
      </c>
      <c r="O375" s="6"/>
      <c r="P375" s="6" t="b">
        <v>0</v>
      </c>
      <c r="Q375" s="6"/>
      <c r="R375" s="6" t="b">
        <v>0</v>
      </c>
      <c r="S375" s="6"/>
      <c r="T375" s="6" t="s">
        <v>5161</v>
      </c>
      <c r="U375" s="6" t="s">
        <v>3747</v>
      </c>
    </row>
    <row r="376" spans="1:21" ht="27.75" customHeight="1" x14ac:dyDescent="0.3">
      <c r="A376" s="6" t="s">
        <v>5162</v>
      </c>
      <c r="B376" s="6">
        <v>7</v>
      </c>
      <c r="C376" s="6" t="s">
        <v>5163</v>
      </c>
      <c r="D376" s="6"/>
      <c r="E376" s="6" t="s">
        <v>3740</v>
      </c>
      <c r="F376" s="6" t="s">
        <v>3723</v>
      </c>
      <c r="G376" s="6" t="s">
        <v>3724</v>
      </c>
      <c r="H376" s="6" t="s">
        <v>3725</v>
      </c>
      <c r="I376" s="6" t="s">
        <v>3833</v>
      </c>
      <c r="J376" s="6" t="b">
        <v>0</v>
      </c>
      <c r="K376" s="6" t="s">
        <v>4265</v>
      </c>
      <c r="L376" s="6" t="s">
        <v>3913</v>
      </c>
      <c r="M376" s="6"/>
      <c r="N376" s="6" t="s">
        <v>2872</v>
      </c>
      <c r="O376" s="6"/>
      <c r="P376" s="6" t="b">
        <v>0</v>
      </c>
      <c r="Q376" s="6">
        <v>5</v>
      </c>
      <c r="R376" s="6" t="b">
        <v>0</v>
      </c>
      <c r="S376" s="6" t="s">
        <v>5164</v>
      </c>
      <c r="T376" s="6" t="s">
        <v>5069</v>
      </c>
      <c r="U376" s="6" t="s">
        <v>3747</v>
      </c>
    </row>
    <row r="377" spans="1:21" ht="27.75" customHeight="1" x14ac:dyDescent="0.3">
      <c r="A377" s="6" t="s">
        <v>5165</v>
      </c>
      <c r="B377" s="6">
        <v>7</v>
      </c>
      <c r="C377" s="6" t="s">
        <v>5166</v>
      </c>
      <c r="D377" s="6"/>
      <c r="E377" s="6" t="s">
        <v>3757</v>
      </c>
      <c r="F377" s="6" t="s">
        <v>3723</v>
      </c>
      <c r="G377" s="6" t="s">
        <v>3724</v>
      </c>
      <c r="H377" s="6" t="s">
        <v>3725</v>
      </c>
      <c r="I377" s="6" t="s">
        <v>3741</v>
      </c>
      <c r="J377" s="6" t="b">
        <v>0</v>
      </c>
      <c r="K377" s="6" t="s">
        <v>3742</v>
      </c>
      <c r="L377" s="6" t="s">
        <v>3780</v>
      </c>
      <c r="M377" s="6" t="s">
        <v>5167</v>
      </c>
      <c r="N377" s="6" t="s">
        <v>3793</v>
      </c>
      <c r="O377" s="6"/>
      <c r="P377" s="6" t="b">
        <v>1</v>
      </c>
      <c r="Q377" s="6">
        <v>250</v>
      </c>
      <c r="R377" s="6" t="b">
        <v>0</v>
      </c>
      <c r="S377" s="6" t="s">
        <v>5168</v>
      </c>
      <c r="T377" s="6" t="s">
        <v>5069</v>
      </c>
      <c r="U377" s="6" t="s">
        <v>3747</v>
      </c>
    </row>
    <row r="378" spans="1:21" ht="27.75" customHeight="1" x14ac:dyDescent="0.3">
      <c r="A378" s="6" t="s">
        <v>5169</v>
      </c>
      <c r="B378" s="6">
        <v>7</v>
      </c>
      <c r="C378" s="6" t="s">
        <v>5170</v>
      </c>
      <c r="D378" s="6"/>
      <c r="E378" s="6" t="s">
        <v>3740</v>
      </c>
      <c r="F378" s="6" t="s">
        <v>3723</v>
      </c>
      <c r="G378" s="6" t="s">
        <v>3724</v>
      </c>
      <c r="H378" s="6" t="s">
        <v>3725</v>
      </c>
      <c r="I378" s="6" t="s">
        <v>3741</v>
      </c>
      <c r="J378" s="6" t="b">
        <v>0</v>
      </c>
      <c r="K378" s="6" t="s">
        <v>3812</v>
      </c>
      <c r="L378" s="6" t="s">
        <v>3743</v>
      </c>
      <c r="M378" s="6"/>
      <c r="N378" s="6" t="s">
        <v>2872</v>
      </c>
      <c r="O378" s="6" t="s">
        <v>3929</v>
      </c>
      <c r="P378" s="6" t="b">
        <v>0</v>
      </c>
      <c r="Q378" s="6">
        <v>250</v>
      </c>
      <c r="R378" s="6" t="b">
        <v>0</v>
      </c>
      <c r="S378" s="6" t="s">
        <v>5171</v>
      </c>
      <c r="T378" s="6" t="s">
        <v>5172</v>
      </c>
      <c r="U378" s="6" t="s">
        <v>3747</v>
      </c>
    </row>
    <row r="379" spans="1:21" ht="27.75" customHeight="1" x14ac:dyDescent="0.3">
      <c r="A379" s="6" t="s">
        <v>5173</v>
      </c>
      <c r="B379" s="6">
        <v>7</v>
      </c>
      <c r="C379" s="6" t="s">
        <v>5174</v>
      </c>
      <c r="D379" s="6"/>
      <c r="E379" s="6" t="s">
        <v>3757</v>
      </c>
      <c r="F379" s="6" t="s">
        <v>3723</v>
      </c>
      <c r="G379" s="6" t="s">
        <v>3724</v>
      </c>
      <c r="H379" s="6"/>
      <c r="I379" s="6" t="s">
        <v>3741</v>
      </c>
      <c r="J379" s="6" t="b">
        <v>0</v>
      </c>
      <c r="K379" s="6" t="s">
        <v>4483</v>
      </c>
      <c r="L379" s="6" t="s">
        <v>3743</v>
      </c>
      <c r="M379" s="6" t="s">
        <v>5175</v>
      </c>
      <c r="N379" s="6" t="s">
        <v>5176</v>
      </c>
      <c r="O379" s="6" t="s">
        <v>3898</v>
      </c>
      <c r="P379" s="6" t="b">
        <v>0</v>
      </c>
      <c r="Q379" s="6"/>
      <c r="R379" s="6" t="b">
        <v>0</v>
      </c>
      <c r="S379" s="6"/>
      <c r="T379" s="6" t="s">
        <v>3951</v>
      </c>
      <c r="U379" s="6" t="s">
        <v>3747</v>
      </c>
    </row>
    <row r="380" spans="1:21" ht="27.75" customHeight="1" x14ac:dyDescent="0.3">
      <c r="A380" s="6" t="s">
        <v>5177</v>
      </c>
      <c r="B380" s="6">
        <v>7</v>
      </c>
      <c r="C380" s="6" t="s">
        <v>5178</v>
      </c>
      <c r="D380" s="6"/>
      <c r="E380" s="6" t="s">
        <v>3841</v>
      </c>
      <c r="F380" s="6" t="s">
        <v>3723</v>
      </c>
      <c r="G380" s="6" t="s">
        <v>3724</v>
      </c>
      <c r="H380" s="6" t="s">
        <v>3725</v>
      </c>
      <c r="I380" s="6" t="s">
        <v>3741</v>
      </c>
      <c r="J380" s="6" t="b">
        <v>0</v>
      </c>
      <c r="K380" s="6" t="s">
        <v>5179</v>
      </c>
      <c r="L380" s="6" t="s">
        <v>5053</v>
      </c>
      <c r="M380" s="6"/>
      <c r="N380" s="6" t="s">
        <v>2872</v>
      </c>
      <c r="O380" s="6"/>
      <c r="P380" s="6" t="b">
        <v>1</v>
      </c>
      <c r="Q380" s="6">
        <v>5</v>
      </c>
      <c r="R380" s="6" t="b">
        <v>0</v>
      </c>
      <c r="S380" s="6" t="s">
        <v>5180</v>
      </c>
      <c r="T380" s="6" t="s">
        <v>4339</v>
      </c>
      <c r="U380" s="6" t="s">
        <v>3747</v>
      </c>
    </row>
    <row r="381" spans="1:21" ht="27.75" customHeight="1" x14ac:dyDescent="0.3">
      <c r="A381" s="6" t="s">
        <v>5181</v>
      </c>
      <c r="B381" s="6">
        <v>7</v>
      </c>
      <c r="C381" s="6" t="s">
        <v>5182</v>
      </c>
      <c r="D381" s="6"/>
      <c r="E381" s="6" t="s">
        <v>3773</v>
      </c>
      <c r="F381" s="6" t="s">
        <v>3723</v>
      </c>
      <c r="G381" s="6" t="s">
        <v>3724</v>
      </c>
      <c r="H381" s="6" t="s">
        <v>3725</v>
      </c>
      <c r="I381" s="6" t="s">
        <v>3833</v>
      </c>
      <c r="J381" s="6" t="b">
        <v>0</v>
      </c>
      <c r="K381" s="6" t="s">
        <v>3812</v>
      </c>
      <c r="L381" s="6" t="s">
        <v>3817</v>
      </c>
      <c r="M381" s="6"/>
      <c r="N381" s="6" t="s">
        <v>2872</v>
      </c>
      <c r="O381" s="6"/>
      <c r="P381" s="6" t="b">
        <v>0</v>
      </c>
      <c r="Q381" s="6"/>
      <c r="R381" s="6" t="b">
        <v>0</v>
      </c>
      <c r="S381" s="6" t="s">
        <v>5183</v>
      </c>
      <c r="T381" s="6" t="s">
        <v>4056</v>
      </c>
      <c r="U381" s="6" t="s">
        <v>3747</v>
      </c>
    </row>
    <row r="382" spans="1:21" ht="27.75" customHeight="1" x14ac:dyDescent="0.3">
      <c r="A382" s="6" t="s">
        <v>5184</v>
      </c>
      <c r="B382" s="6">
        <v>7</v>
      </c>
      <c r="C382" s="6" t="s">
        <v>5185</v>
      </c>
      <c r="D382" s="6"/>
      <c r="E382" s="6" t="s">
        <v>3767</v>
      </c>
      <c r="F382" s="6" t="s">
        <v>3723</v>
      </c>
      <c r="G382" s="6" t="s">
        <v>3724</v>
      </c>
      <c r="H382" s="6" t="s">
        <v>3725</v>
      </c>
      <c r="I382" s="6" t="s">
        <v>4035</v>
      </c>
      <c r="J382" s="6" t="b">
        <v>0</v>
      </c>
      <c r="K382" s="6" t="s">
        <v>3812</v>
      </c>
      <c r="L382" s="6" t="s">
        <v>3743</v>
      </c>
      <c r="M382" s="6"/>
      <c r="N382" s="6" t="s">
        <v>2872</v>
      </c>
      <c r="O382" s="6"/>
      <c r="P382" s="6" t="b">
        <v>0</v>
      </c>
      <c r="Q382" s="6">
        <v>1000</v>
      </c>
      <c r="R382" s="6" t="b">
        <v>1</v>
      </c>
      <c r="S382" s="6" t="s">
        <v>5186</v>
      </c>
      <c r="T382" s="6" t="s">
        <v>5187</v>
      </c>
      <c r="U382" s="6" t="s">
        <v>3747</v>
      </c>
    </row>
    <row r="383" spans="1:21" ht="27.75" customHeight="1" x14ac:dyDescent="0.3">
      <c r="A383" s="6" t="s">
        <v>5188</v>
      </c>
      <c r="B383" s="6">
        <v>7</v>
      </c>
      <c r="C383" s="6" t="s">
        <v>5189</v>
      </c>
      <c r="D383" s="6"/>
      <c r="E383" s="6" t="s">
        <v>3773</v>
      </c>
      <c r="F383" s="6" t="s">
        <v>3723</v>
      </c>
      <c r="G383" s="6" t="s">
        <v>3724</v>
      </c>
      <c r="H383" s="6" t="s">
        <v>3725</v>
      </c>
      <c r="I383" s="6" t="s">
        <v>3741</v>
      </c>
      <c r="J383" s="6" t="b">
        <v>0</v>
      </c>
      <c r="K383" s="6" t="s">
        <v>5157</v>
      </c>
      <c r="L383" s="6" t="s">
        <v>3780</v>
      </c>
      <c r="M383" s="6"/>
      <c r="N383" s="6" t="s">
        <v>2872</v>
      </c>
      <c r="O383" s="6" t="s">
        <v>412</v>
      </c>
      <c r="P383" s="6" t="b">
        <v>1</v>
      </c>
      <c r="Q383" s="6"/>
      <c r="R383" s="6" t="b">
        <v>0</v>
      </c>
      <c r="S383" s="6" t="s">
        <v>5190</v>
      </c>
      <c r="T383" s="6" t="s">
        <v>4080</v>
      </c>
      <c r="U383" s="6" t="s">
        <v>3747</v>
      </c>
    </row>
    <row r="384" spans="1:21" ht="27.75" customHeight="1" x14ac:dyDescent="0.3">
      <c r="A384" s="6" t="s">
        <v>5191</v>
      </c>
      <c r="B384" s="6">
        <v>7</v>
      </c>
      <c r="C384" s="6" t="s">
        <v>5192</v>
      </c>
      <c r="D384" s="6"/>
      <c r="E384" s="6" t="s">
        <v>3773</v>
      </c>
      <c r="F384" s="6" t="s">
        <v>3723</v>
      </c>
      <c r="G384" s="6" t="s">
        <v>3724</v>
      </c>
      <c r="H384" s="6" t="s">
        <v>3725</v>
      </c>
      <c r="I384" s="6" t="s">
        <v>3741</v>
      </c>
      <c r="J384" s="6" t="b">
        <v>0</v>
      </c>
      <c r="K384" s="6" t="s">
        <v>3812</v>
      </c>
      <c r="L384" s="6" t="s">
        <v>4201</v>
      </c>
      <c r="M384" s="6"/>
      <c r="N384" s="6" t="s">
        <v>2872</v>
      </c>
      <c r="O384" s="6"/>
      <c r="P384" s="6" t="b">
        <v>0</v>
      </c>
      <c r="Q384" s="6">
        <v>5000</v>
      </c>
      <c r="R384" s="6" t="b">
        <v>1</v>
      </c>
      <c r="S384" s="6" t="s">
        <v>5193</v>
      </c>
      <c r="T384" s="6" t="s">
        <v>286</v>
      </c>
      <c r="U384" s="6" t="s">
        <v>3747</v>
      </c>
    </row>
    <row r="385" spans="1:21" ht="27.75" customHeight="1" x14ac:dyDescent="0.3">
      <c r="A385" s="6" t="s">
        <v>5194</v>
      </c>
      <c r="B385" s="6">
        <v>7</v>
      </c>
      <c r="C385" s="6" t="s">
        <v>5195</v>
      </c>
      <c r="D385" s="6"/>
      <c r="E385" s="6" t="s">
        <v>3841</v>
      </c>
      <c r="F385" s="6" t="s">
        <v>3723</v>
      </c>
      <c r="G385" s="6" t="s">
        <v>3724</v>
      </c>
      <c r="H385" s="6" t="s">
        <v>3725</v>
      </c>
      <c r="I385" s="6" t="s">
        <v>5196</v>
      </c>
      <c r="J385" s="6" t="b">
        <v>0</v>
      </c>
      <c r="K385" s="6" t="s">
        <v>3812</v>
      </c>
      <c r="L385" s="6" t="s">
        <v>4201</v>
      </c>
      <c r="M385" s="6"/>
      <c r="N385" s="6" t="s">
        <v>2872</v>
      </c>
      <c r="O385" s="6"/>
      <c r="P385" s="6" t="b">
        <v>0</v>
      </c>
      <c r="Q385" s="6">
        <v>1500</v>
      </c>
      <c r="R385" s="6" t="b">
        <v>0</v>
      </c>
      <c r="S385" s="6" t="s">
        <v>5197</v>
      </c>
      <c r="T385" s="6" t="s">
        <v>4599</v>
      </c>
      <c r="U385" s="6" t="s">
        <v>3747</v>
      </c>
    </row>
    <row r="386" spans="1:21" ht="27.75" customHeight="1" x14ac:dyDescent="0.3">
      <c r="A386" s="6" t="s">
        <v>5198</v>
      </c>
      <c r="B386" s="6">
        <v>7</v>
      </c>
      <c r="C386" s="6" t="s">
        <v>5199</v>
      </c>
      <c r="D386" s="6"/>
      <c r="E386" s="6" t="s">
        <v>3750</v>
      </c>
      <c r="F386" s="6" t="s">
        <v>3723</v>
      </c>
      <c r="G386" s="6" t="s">
        <v>3724</v>
      </c>
      <c r="H386" s="6" t="s">
        <v>3725</v>
      </c>
      <c r="I386" s="6" t="s">
        <v>3833</v>
      </c>
      <c r="J386" s="6" t="b">
        <v>0</v>
      </c>
      <c r="K386" s="6" t="s">
        <v>3812</v>
      </c>
      <c r="L386" s="6" t="s">
        <v>4536</v>
      </c>
      <c r="M386" s="6" t="s">
        <v>5200</v>
      </c>
      <c r="N386" s="6" t="s">
        <v>3770</v>
      </c>
      <c r="O386" s="6" t="s">
        <v>3929</v>
      </c>
      <c r="P386" s="6" t="b">
        <v>0</v>
      </c>
      <c r="Q386" s="6">
        <v>1000</v>
      </c>
      <c r="R386" s="6" t="b">
        <v>1</v>
      </c>
      <c r="S386" s="6" t="s">
        <v>5201</v>
      </c>
      <c r="T386" s="6" t="s">
        <v>5202</v>
      </c>
      <c r="U386" s="6" t="s">
        <v>3747</v>
      </c>
    </row>
    <row r="387" spans="1:21" ht="27.75" customHeight="1" x14ac:dyDescent="0.3">
      <c r="A387" s="6" t="s">
        <v>5203</v>
      </c>
      <c r="B387" s="6">
        <v>7</v>
      </c>
      <c r="C387" s="6" t="s">
        <v>5204</v>
      </c>
      <c r="D387" s="6"/>
      <c r="E387" s="6" t="s">
        <v>3740</v>
      </c>
      <c r="F387" s="6" t="s">
        <v>3723</v>
      </c>
      <c r="G387" s="6"/>
      <c r="H387" s="6"/>
      <c r="I387" s="6" t="s">
        <v>3741</v>
      </c>
      <c r="J387" s="6" t="b">
        <v>0</v>
      </c>
      <c r="K387" s="6" t="s">
        <v>3851</v>
      </c>
      <c r="L387" s="6" t="s">
        <v>3743</v>
      </c>
      <c r="M387" s="6"/>
      <c r="N387" s="6" t="s">
        <v>2872</v>
      </c>
      <c r="O387" s="6"/>
      <c r="P387" s="6" t="b">
        <v>0</v>
      </c>
      <c r="Q387" s="6"/>
      <c r="R387" s="6" t="b">
        <v>0</v>
      </c>
      <c r="S387" s="6"/>
      <c r="T387" s="6" t="s">
        <v>4032</v>
      </c>
      <c r="U387" s="6" t="s">
        <v>3747</v>
      </c>
    </row>
    <row r="388" spans="1:21" ht="27.75" customHeight="1" x14ac:dyDescent="0.3">
      <c r="A388" s="6" t="s">
        <v>5205</v>
      </c>
      <c r="B388" s="6">
        <v>7</v>
      </c>
      <c r="C388" s="6" t="s">
        <v>5206</v>
      </c>
      <c r="D388" s="6"/>
      <c r="E388" s="6" t="s">
        <v>3757</v>
      </c>
      <c r="F388" s="6" t="s">
        <v>3723</v>
      </c>
      <c r="G388" s="6"/>
      <c r="H388" s="6" t="s">
        <v>3725</v>
      </c>
      <c r="I388" s="6" t="s">
        <v>3741</v>
      </c>
      <c r="J388" s="6" t="b">
        <v>0</v>
      </c>
      <c r="K388" s="6" t="s">
        <v>4265</v>
      </c>
      <c r="L388" s="6" t="s">
        <v>3780</v>
      </c>
      <c r="M388" s="6" t="s">
        <v>5207</v>
      </c>
      <c r="N388" s="6" t="s">
        <v>3950</v>
      </c>
      <c r="O388" s="6" t="s">
        <v>412</v>
      </c>
      <c r="P388" s="6" t="b">
        <v>1</v>
      </c>
      <c r="Q388" s="6"/>
      <c r="R388" s="6" t="b">
        <v>0</v>
      </c>
      <c r="S388" s="6" t="s">
        <v>5208</v>
      </c>
      <c r="T388" s="6" t="s">
        <v>4651</v>
      </c>
      <c r="U388" s="6" t="s">
        <v>3776</v>
      </c>
    </row>
    <row r="389" spans="1:21" ht="27.75" customHeight="1" x14ac:dyDescent="0.3">
      <c r="A389" s="6" t="s">
        <v>5209</v>
      </c>
      <c r="B389" s="6">
        <v>8</v>
      </c>
      <c r="C389" s="6" t="s">
        <v>5210</v>
      </c>
      <c r="D389" s="6"/>
      <c r="E389" s="6" t="s">
        <v>3767</v>
      </c>
      <c r="F389" s="6" t="s">
        <v>3723</v>
      </c>
      <c r="G389" s="6" t="s">
        <v>3724</v>
      </c>
      <c r="H389" s="6" t="s">
        <v>3725</v>
      </c>
      <c r="I389" s="6" t="s">
        <v>3741</v>
      </c>
      <c r="J389" s="6" t="b">
        <v>0</v>
      </c>
      <c r="K389" s="6" t="s">
        <v>3948</v>
      </c>
      <c r="L389" s="6" t="s">
        <v>5211</v>
      </c>
      <c r="M389" s="6" t="s">
        <v>5212</v>
      </c>
      <c r="N389" s="6" t="s">
        <v>3770</v>
      </c>
      <c r="O389" s="6" t="s">
        <v>413</v>
      </c>
      <c r="P389" s="6" t="b">
        <v>0</v>
      </c>
      <c r="Q389" s="6"/>
      <c r="R389" s="6" t="b">
        <v>0</v>
      </c>
      <c r="S389" s="6" t="s">
        <v>5213</v>
      </c>
      <c r="T389" s="6" t="s">
        <v>3951</v>
      </c>
      <c r="U389" s="6" t="s">
        <v>3776</v>
      </c>
    </row>
    <row r="390" spans="1:21" ht="27.75" customHeight="1" x14ac:dyDescent="0.3">
      <c r="A390" s="6" t="s">
        <v>5214</v>
      </c>
      <c r="B390" s="6">
        <v>8</v>
      </c>
      <c r="C390" s="6" t="s">
        <v>5215</v>
      </c>
      <c r="D390" s="6"/>
      <c r="E390" s="6" t="s">
        <v>3773</v>
      </c>
      <c r="F390" s="6" t="s">
        <v>3723</v>
      </c>
      <c r="G390" s="6" t="s">
        <v>3724</v>
      </c>
      <c r="H390" s="6"/>
      <c r="I390" s="6" t="s">
        <v>3741</v>
      </c>
      <c r="J390" s="6" t="b">
        <v>0</v>
      </c>
      <c r="K390" s="6" t="s">
        <v>3789</v>
      </c>
      <c r="L390" s="6" t="s">
        <v>3913</v>
      </c>
      <c r="M390" s="6"/>
      <c r="N390" s="6" t="s">
        <v>2872</v>
      </c>
      <c r="O390" s="6"/>
      <c r="P390" s="6" t="b">
        <v>1</v>
      </c>
      <c r="Q390" s="6"/>
      <c r="R390" s="6" t="b">
        <v>0</v>
      </c>
      <c r="S390" s="6"/>
      <c r="T390" s="6" t="s">
        <v>203</v>
      </c>
      <c r="U390" s="6" t="s">
        <v>3747</v>
      </c>
    </row>
    <row r="391" spans="1:21" ht="27.75" customHeight="1" x14ac:dyDescent="0.3">
      <c r="A391" s="6" t="s">
        <v>5216</v>
      </c>
      <c r="B391" s="6">
        <v>8</v>
      </c>
      <c r="C391" s="6" t="s">
        <v>5217</v>
      </c>
      <c r="D391" s="6"/>
      <c r="E391" s="6" t="s">
        <v>3750</v>
      </c>
      <c r="F391" s="6" t="s">
        <v>3723</v>
      </c>
      <c r="G391" s="6" t="s">
        <v>3724</v>
      </c>
      <c r="H391" s="6" t="s">
        <v>3725</v>
      </c>
      <c r="I391" s="6" t="s">
        <v>3741</v>
      </c>
      <c r="J391" s="6" t="b">
        <v>0</v>
      </c>
      <c r="K391" s="6" t="s">
        <v>5218</v>
      </c>
      <c r="L391" s="6" t="s">
        <v>3817</v>
      </c>
      <c r="M391" s="6"/>
      <c r="N391" s="6" t="s">
        <v>2872</v>
      </c>
      <c r="O391" s="6"/>
      <c r="P391" s="6" t="b">
        <v>1</v>
      </c>
      <c r="Q391" s="6"/>
      <c r="R391" s="6" t="b">
        <v>0</v>
      </c>
      <c r="S391" s="6" t="s">
        <v>5219</v>
      </c>
      <c r="T391" s="6" t="s">
        <v>4300</v>
      </c>
      <c r="U391" s="6" t="s">
        <v>3747</v>
      </c>
    </row>
    <row r="392" spans="1:21" ht="27.75" customHeight="1" x14ac:dyDescent="0.3">
      <c r="A392" s="6" t="s">
        <v>5220</v>
      </c>
      <c r="B392" s="6">
        <v>8</v>
      </c>
      <c r="C392" s="6" t="s">
        <v>5221</v>
      </c>
      <c r="D392" s="6"/>
      <c r="E392" s="6" t="s">
        <v>3800</v>
      </c>
      <c r="F392" s="6" t="s">
        <v>3723</v>
      </c>
      <c r="G392" s="6" t="s">
        <v>3724</v>
      </c>
      <c r="H392" s="6" t="s">
        <v>3725</v>
      </c>
      <c r="I392" s="6" t="s">
        <v>4035</v>
      </c>
      <c r="J392" s="6" t="b">
        <v>0</v>
      </c>
      <c r="K392" s="6" t="s">
        <v>3742</v>
      </c>
      <c r="L392" s="6" t="s">
        <v>4087</v>
      </c>
      <c r="M392" s="6"/>
      <c r="N392" s="6" t="s">
        <v>2872</v>
      </c>
      <c r="O392" s="6" t="s">
        <v>3898</v>
      </c>
      <c r="P392" s="6" t="b">
        <v>0</v>
      </c>
      <c r="Q392" s="6"/>
      <c r="R392" s="6" t="b">
        <v>0</v>
      </c>
      <c r="S392" s="6" t="s">
        <v>5222</v>
      </c>
      <c r="T392" s="6" t="s">
        <v>5223</v>
      </c>
      <c r="U392" s="6" t="s">
        <v>3747</v>
      </c>
    </row>
    <row r="393" spans="1:21" ht="27.75" customHeight="1" x14ac:dyDescent="0.3">
      <c r="A393" s="6" t="s">
        <v>5224</v>
      </c>
      <c r="B393" s="6">
        <v>8</v>
      </c>
      <c r="C393" s="6" t="s">
        <v>5225</v>
      </c>
      <c r="D393" s="6"/>
      <c r="E393" s="6" t="s">
        <v>3767</v>
      </c>
      <c r="F393" s="6" t="s">
        <v>3723</v>
      </c>
      <c r="G393" s="6" t="s">
        <v>3724</v>
      </c>
      <c r="H393" s="6" t="s">
        <v>3725</v>
      </c>
      <c r="I393" s="6" t="s">
        <v>4035</v>
      </c>
      <c r="J393" s="6" t="b">
        <v>0</v>
      </c>
      <c r="K393" s="6" t="s">
        <v>3812</v>
      </c>
      <c r="L393" s="6" t="s">
        <v>3743</v>
      </c>
      <c r="M393" s="6"/>
      <c r="N393" s="6" t="s">
        <v>2872</v>
      </c>
      <c r="O393" s="6"/>
      <c r="P393" s="6" t="b">
        <v>0</v>
      </c>
      <c r="Q393" s="6">
        <v>1000</v>
      </c>
      <c r="R393" s="6" t="b">
        <v>1</v>
      </c>
      <c r="S393" s="6" t="s">
        <v>5226</v>
      </c>
      <c r="T393" s="6" t="s">
        <v>286</v>
      </c>
      <c r="U393" s="6" t="s">
        <v>3747</v>
      </c>
    </row>
    <row r="394" spans="1:21" ht="27.75" customHeight="1" x14ac:dyDescent="0.3">
      <c r="A394" s="6" t="s">
        <v>5227</v>
      </c>
      <c r="B394" s="6">
        <v>8</v>
      </c>
      <c r="C394" s="6" t="s">
        <v>5228</v>
      </c>
      <c r="D394" s="6"/>
      <c r="E394" s="6" t="s">
        <v>3773</v>
      </c>
      <c r="F394" s="6" t="s">
        <v>3723</v>
      </c>
      <c r="G394" s="6" t="s">
        <v>3724</v>
      </c>
      <c r="H394" s="6" t="s">
        <v>3725</v>
      </c>
      <c r="I394" s="6" t="s">
        <v>4279</v>
      </c>
      <c r="J394" s="6" t="b">
        <v>0</v>
      </c>
      <c r="K394" s="6" t="s">
        <v>5229</v>
      </c>
      <c r="L394" s="6" t="s">
        <v>3907</v>
      </c>
      <c r="M394" s="6"/>
      <c r="N394" s="6" t="s">
        <v>2872</v>
      </c>
      <c r="O394" s="6"/>
      <c r="P394" s="6" t="b">
        <v>1</v>
      </c>
      <c r="Q394" s="6"/>
      <c r="R394" s="6" t="b">
        <v>0</v>
      </c>
      <c r="S394" s="6" t="s">
        <v>5230</v>
      </c>
      <c r="T394" s="6" t="s">
        <v>5231</v>
      </c>
      <c r="U394" s="6" t="s">
        <v>3747</v>
      </c>
    </row>
    <row r="395" spans="1:21" ht="27.75" customHeight="1" x14ac:dyDescent="0.3">
      <c r="A395" s="6" t="s">
        <v>5232</v>
      </c>
      <c r="B395" s="6">
        <v>8</v>
      </c>
      <c r="C395" s="6" t="s">
        <v>5233</v>
      </c>
      <c r="D395" s="6"/>
      <c r="E395" s="6" t="s">
        <v>3740</v>
      </c>
      <c r="F395" s="6"/>
      <c r="G395" s="6" t="s">
        <v>3724</v>
      </c>
      <c r="H395" s="6"/>
      <c r="I395" s="6" t="s">
        <v>3741</v>
      </c>
      <c r="J395" s="6" t="b">
        <v>0</v>
      </c>
      <c r="K395" s="6" t="s">
        <v>3742</v>
      </c>
      <c r="L395" s="6" t="s">
        <v>3817</v>
      </c>
      <c r="M395" s="6"/>
      <c r="N395" s="6" t="s">
        <v>2872</v>
      </c>
      <c r="O395" s="6"/>
      <c r="P395" s="6" t="b">
        <v>0</v>
      </c>
      <c r="Q395" s="6"/>
      <c r="R395" s="6" t="b">
        <v>0</v>
      </c>
      <c r="S395" s="6"/>
      <c r="T395" s="6" t="s">
        <v>4883</v>
      </c>
      <c r="U395" s="6" t="s">
        <v>3747</v>
      </c>
    </row>
    <row r="396" spans="1:21" ht="27.75" customHeight="1" x14ac:dyDescent="0.3">
      <c r="A396" s="6" t="s">
        <v>5234</v>
      </c>
      <c r="B396" s="6">
        <v>8</v>
      </c>
      <c r="C396" s="6" t="s">
        <v>5235</v>
      </c>
      <c r="D396" s="6" t="s">
        <v>5236</v>
      </c>
      <c r="E396" s="6" t="s">
        <v>3800</v>
      </c>
      <c r="F396" s="6" t="s">
        <v>3723</v>
      </c>
      <c r="G396" s="6" t="s">
        <v>3724</v>
      </c>
      <c r="H396" s="6"/>
      <c r="I396" s="6" t="s">
        <v>3741</v>
      </c>
      <c r="J396" s="6" t="b">
        <v>0</v>
      </c>
      <c r="K396" s="6" t="s">
        <v>3742</v>
      </c>
      <c r="L396" s="6" t="s">
        <v>3817</v>
      </c>
      <c r="M396" s="6"/>
      <c r="N396" s="6" t="s">
        <v>2872</v>
      </c>
      <c r="O396" s="6" t="s">
        <v>3898</v>
      </c>
      <c r="P396" s="6" t="b">
        <v>1</v>
      </c>
      <c r="Q396" s="6"/>
      <c r="R396" s="6" t="b">
        <v>0</v>
      </c>
      <c r="S396" s="6"/>
      <c r="T396" s="6" t="s">
        <v>4512</v>
      </c>
      <c r="U396" s="6" t="s">
        <v>3747</v>
      </c>
    </row>
    <row r="397" spans="1:21" ht="27.75" customHeight="1" x14ac:dyDescent="0.3">
      <c r="A397" s="6" t="s">
        <v>5237</v>
      </c>
      <c r="B397" s="6">
        <v>8</v>
      </c>
      <c r="C397" s="6" t="s">
        <v>5238</v>
      </c>
      <c r="D397" s="6"/>
      <c r="E397" s="6" t="s">
        <v>3757</v>
      </c>
      <c r="F397" s="6" t="s">
        <v>3723</v>
      </c>
      <c r="G397" s="6" t="s">
        <v>3724</v>
      </c>
      <c r="H397" s="6" t="s">
        <v>3725</v>
      </c>
      <c r="I397" s="6" t="s">
        <v>3741</v>
      </c>
      <c r="J397" s="6" t="b">
        <v>0</v>
      </c>
      <c r="K397" s="6" t="s">
        <v>4723</v>
      </c>
      <c r="L397" s="6" t="s">
        <v>3780</v>
      </c>
      <c r="M397" s="6" t="s">
        <v>5239</v>
      </c>
      <c r="N397" s="6" t="s">
        <v>3950</v>
      </c>
      <c r="O397" s="6" t="s">
        <v>413</v>
      </c>
      <c r="P397" s="6" t="b">
        <v>1</v>
      </c>
      <c r="Q397" s="6"/>
      <c r="R397" s="6" t="b">
        <v>0</v>
      </c>
      <c r="S397" s="6" t="s">
        <v>5240</v>
      </c>
      <c r="T397" s="6" t="s">
        <v>5154</v>
      </c>
      <c r="U397" s="6" t="s">
        <v>3747</v>
      </c>
    </row>
    <row r="398" spans="1:21" ht="27.75" customHeight="1" x14ac:dyDescent="0.3">
      <c r="A398" s="6" t="s">
        <v>5241</v>
      </c>
      <c r="B398" s="6">
        <v>8</v>
      </c>
      <c r="C398" s="6" t="s">
        <v>5242</v>
      </c>
      <c r="D398" s="6"/>
      <c r="E398" s="6" t="s">
        <v>3800</v>
      </c>
      <c r="F398" s="6" t="s">
        <v>3723</v>
      </c>
      <c r="G398" s="6" t="s">
        <v>3724</v>
      </c>
      <c r="H398" s="6" t="s">
        <v>3725</v>
      </c>
      <c r="I398" s="6" t="s">
        <v>3741</v>
      </c>
      <c r="J398" s="6" t="b">
        <v>0</v>
      </c>
      <c r="K398" s="6" t="s">
        <v>3948</v>
      </c>
      <c r="L398" s="6" t="s">
        <v>3743</v>
      </c>
      <c r="M398" s="6" t="s">
        <v>4803</v>
      </c>
      <c r="N398" s="6" t="s">
        <v>3897</v>
      </c>
      <c r="O398" s="6" t="s">
        <v>4376</v>
      </c>
      <c r="P398" s="6" t="b">
        <v>0</v>
      </c>
      <c r="Q398" s="6"/>
      <c r="R398" s="6" t="b">
        <v>0</v>
      </c>
      <c r="S398" s="6" t="s">
        <v>5243</v>
      </c>
      <c r="T398" s="6" t="s">
        <v>5244</v>
      </c>
      <c r="U398" s="6" t="s">
        <v>3747</v>
      </c>
    </row>
    <row r="399" spans="1:21" ht="27.75" customHeight="1" x14ac:dyDescent="0.3">
      <c r="A399" s="6" t="s">
        <v>5245</v>
      </c>
      <c r="B399" s="6">
        <v>8</v>
      </c>
      <c r="C399" s="6" t="s">
        <v>5246</v>
      </c>
      <c r="D399" s="6"/>
      <c r="E399" s="6" t="s">
        <v>3773</v>
      </c>
      <c r="F399" s="6" t="s">
        <v>3723</v>
      </c>
      <c r="G399" s="6"/>
      <c r="H399" s="6"/>
      <c r="I399" s="6" t="s">
        <v>3741</v>
      </c>
      <c r="J399" s="6" t="b">
        <v>0</v>
      </c>
      <c r="K399" s="6" t="s">
        <v>3751</v>
      </c>
      <c r="L399" s="6" t="s">
        <v>3817</v>
      </c>
      <c r="M399" s="6"/>
      <c r="N399" s="6" t="s">
        <v>2872</v>
      </c>
      <c r="O399" s="6"/>
      <c r="P399" s="6" t="b">
        <v>0</v>
      </c>
      <c r="Q399" s="6"/>
      <c r="R399" s="6" t="b">
        <v>0</v>
      </c>
      <c r="S399" s="6"/>
      <c r="T399" s="6" t="s">
        <v>4276</v>
      </c>
      <c r="U399" s="6" t="s">
        <v>3747</v>
      </c>
    </row>
    <row r="400" spans="1:21" ht="27.75" customHeight="1" x14ac:dyDescent="0.3">
      <c r="A400" s="6" t="s">
        <v>5247</v>
      </c>
      <c r="B400" s="6">
        <v>8</v>
      </c>
      <c r="C400" s="6" t="s">
        <v>5248</v>
      </c>
      <c r="D400" s="6"/>
      <c r="E400" s="6" t="s">
        <v>3750</v>
      </c>
      <c r="F400" s="6" t="s">
        <v>3723</v>
      </c>
      <c r="G400" s="6" t="s">
        <v>3724</v>
      </c>
      <c r="H400" s="6" t="s">
        <v>3725</v>
      </c>
      <c r="I400" s="6" t="s">
        <v>3741</v>
      </c>
      <c r="J400" s="6" t="b">
        <v>0</v>
      </c>
      <c r="K400" s="6" t="s">
        <v>3751</v>
      </c>
      <c r="L400" s="6" t="s">
        <v>3780</v>
      </c>
      <c r="M400" s="6"/>
      <c r="N400" s="6" t="s">
        <v>2872</v>
      </c>
      <c r="O400" s="6" t="s">
        <v>413</v>
      </c>
      <c r="P400" s="6" t="b">
        <v>1</v>
      </c>
      <c r="Q400" s="6">
        <v>1000</v>
      </c>
      <c r="R400" s="6" t="b">
        <v>0</v>
      </c>
      <c r="S400" s="6" t="s">
        <v>5249</v>
      </c>
      <c r="T400" s="6" t="s">
        <v>193</v>
      </c>
      <c r="U400" s="6" t="s">
        <v>3747</v>
      </c>
    </row>
    <row r="401" spans="1:21" ht="27.75" customHeight="1" x14ac:dyDescent="0.3">
      <c r="A401" s="6" t="s">
        <v>5250</v>
      </c>
      <c r="B401" s="6">
        <v>8</v>
      </c>
      <c r="C401" s="6" t="s">
        <v>5251</v>
      </c>
      <c r="D401" s="6"/>
      <c r="E401" s="6" t="s">
        <v>3740</v>
      </c>
      <c r="F401" s="6" t="s">
        <v>3723</v>
      </c>
      <c r="G401" s="6" t="s">
        <v>3724</v>
      </c>
      <c r="H401" s="6"/>
      <c r="I401" s="6" t="s">
        <v>3741</v>
      </c>
      <c r="J401" s="6" t="b">
        <v>0</v>
      </c>
      <c r="K401" s="6" t="s">
        <v>3948</v>
      </c>
      <c r="L401" s="6" t="s">
        <v>3780</v>
      </c>
      <c r="M401" s="6" t="s">
        <v>5252</v>
      </c>
      <c r="N401" s="6" t="s">
        <v>3782</v>
      </c>
      <c r="O401" s="6" t="s">
        <v>412</v>
      </c>
      <c r="P401" s="6" t="b">
        <v>1</v>
      </c>
      <c r="Q401" s="6"/>
      <c r="R401" s="6" t="b">
        <v>0</v>
      </c>
      <c r="S401" s="6"/>
      <c r="T401" s="6" t="s">
        <v>3951</v>
      </c>
      <c r="U401" s="6" t="s">
        <v>3747</v>
      </c>
    </row>
    <row r="402" spans="1:21" ht="27.75" customHeight="1" x14ac:dyDescent="0.3">
      <c r="A402" s="6" t="s">
        <v>5253</v>
      </c>
      <c r="B402" s="6">
        <v>8</v>
      </c>
      <c r="C402" s="6" t="s">
        <v>5254</v>
      </c>
      <c r="D402" s="6"/>
      <c r="E402" s="6" t="s">
        <v>3740</v>
      </c>
      <c r="F402" s="6" t="s">
        <v>3723</v>
      </c>
      <c r="G402" s="6" t="s">
        <v>3724</v>
      </c>
      <c r="H402" s="6"/>
      <c r="I402" s="6" t="s">
        <v>3741</v>
      </c>
      <c r="J402" s="6" t="b">
        <v>0</v>
      </c>
      <c r="K402" s="6" t="s">
        <v>3742</v>
      </c>
      <c r="L402" s="6" t="s">
        <v>3859</v>
      </c>
      <c r="M402" s="6"/>
      <c r="N402" s="6" t="s">
        <v>2872</v>
      </c>
      <c r="O402" s="6"/>
      <c r="P402" s="6" t="b">
        <v>1</v>
      </c>
      <c r="Q402" s="6"/>
      <c r="R402" s="6" t="b">
        <v>0</v>
      </c>
      <c r="S402" s="6"/>
      <c r="T402" s="6" t="s">
        <v>286</v>
      </c>
      <c r="U402" s="6" t="s">
        <v>3747</v>
      </c>
    </row>
    <row r="403" spans="1:21" ht="27.75" customHeight="1" x14ac:dyDescent="0.3">
      <c r="A403" s="6" t="s">
        <v>5255</v>
      </c>
      <c r="B403" s="6">
        <v>8</v>
      </c>
      <c r="C403" s="6" t="s">
        <v>5256</v>
      </c>
      <c r="D403" s="6"/>
      <c r="E403" s="6" t="s">
        <v>3750</v>
      </c>
      <c r="F403" s="6" t="s">
        <v>3723</v>
      </c>
      <c r="G403" s="6" t="s">
        <v>3724</v>
      </c>
      <c r="H403" s="6"/>
      <c r="I403" s="6" t="s">
        <v>3741</v>
      </c>
      <c r="J403" s="6" t="b">
        <v>0</v>
      </c>
      <c r="K403" s="6" t="s">
        <v>3812</v>
      </c>
      <c r="L403" s="6" t="s">
        <v>3913</v>
      </c>
      <c r="M403" s="6"/>
      <c r="N403" s="6" t="s">
        <v>2872</v>
      </c>
      <c r="O403" s="6"/>
      <c r="P403" s="6" t="b">
        <v>0</v>
      </c>
      <c r="Q403" s="6"/>
      <c r="R403" s="6" t="b">
        <v>0</v>
      </c>
      <c r="S403" s="6"/>
      <c r="T403" s="6" t="s">
        <v>5069</v>
      </c>
      <c r="U403" s="6" t="s">
        <v>3747</v>
      </c>
    </row>
    <row r="404" spans="1:21" ht="27.75" customHeight="1" x14ac:dyDescent="0.3">
      <c r="A404" s="6" t="s">
        <v>5257</v>
      </c>
      <c r="B404" s="6">
        <v>8</v>
      </c>
      <c r="C404" s="6" t="s">
        <v>5258</v>
      </c>
      <c r="D404" s="6"/>
      <c r="E404" s="6" t="s">
        <v>3800</v>
      </c>
      <c r="F404" s="6" t="s">
        <v>3723</v>
      </c>
      <c r="G404" s="6"/>
      <c r="H404" s="6"/>
      <c r="I404" s="6" t="s">
        <v>3741</v>
      </c>
      <c r="J404" s="6" t="b">
        <v>0</v>
      </c>
      <c r="K404" s="6" t="s">
        <v>3742</v>
      </c>
      <c r="L404" s="6" t="s">
        <v>3743</v>
      </c>
      <c r="M404" s="6"/>
      <c r="N404" s="6" t="s">
        <v>2872</v>
      </c>
      <c r="O404" s="6" t="s">
        <v>413</v>
      </c>
      <c r="P404" s="6" t="b">
        <v>0</v>
      </c>
      <c r="Q404" s="6"/>
      <c r="R404" s="6" t="b">
        <v>0</v>
      </c>
      <c r="S404" s="6"/>
      <c r="T404" s="6" t="s">
        <v>4512</v>
      </c>
      <c r="U404" s="6" t="s">
        <v>3747</v>
      </c>
    </row>
    <row r="405" spans="1:21" ht="27.75" customHeight="1" x14ac:dyDescent="0.3">
      <c r="A405" s="6" t="s">
        <v>5259</v>
      </c>
      <c r="B405" s="6">
        <v>8</v>
      </c>
      <c r="C405" s="6" t="s">
        <v>5260</v>
      </c>
      <c r="D405" s="6"/>
      <c r="E405" s="6" t="s">
        <v>3757</v>
      </c>
      <c r="F405" s="6" t="s">
        <v>3723</v>
      </c>
      <c r="G405" s="6" t="s">
        <v>3724</v>
      </c>
      <c r="H405" s="6" t="s">
        <v>3725</v>
      </c>
      <c r="I405" s="6" t="s">
        <v>3741</v>
      </c>
      <c r="J405" s="6" t="b">
        <v>0</v>
      </c>
      <c r="K405" s="6" t="s">
        <v>3948</v>
      </c>
      <c r="L405" s="6" t="s">
        <v>3743</v>
      </c>
      <c r="M405" s="6" t="s">
        <v>5261</v>
      </c>
      <c r="N405" s="6" t="s">
        <v>3868</v>
      </c>
      <c r="O405" s="6" t="s">
        <v>413</v>
      </c>
      <c r="P405" s="6" t="b">
        <v>0</v>
      </c>
      <c r="Q405" s="6"/>
      <c r="R405" s="6" t="b">
        <v>0</v>
      </c>
      <c r="S405" s="6" t="s">
        <v>5262</v>
      </c>
      <c r="T405" s="6" t="s">
        <v>4080</v>
      </c>
      <c r="U405" s="6" t="s">
        <v>3747</v>
      </c>
    </row>
    <row r="406" spans="1:21" ht="27.75" customHeight="1" x14ac:dyDescent="0.3">
      <c r="A406" s="6" t="s">
        <v>5263</v>
      </c>
      <c r="B406" s="6">
        <v>8</v>
      </c>
      <c r="C406" s="6" t="s">
        <v>5264</v>
      </c>
      <c r="D406" s="6"/>
      <c r="E406" s="6" t="s">
        <v>3757</v>
      </c>
      <c r="F406" s="6" t="s">
        <v>3723</v>
      </c>
      <c r="G406" s="6" t="s">
        <v>3724</v>
      </c>
      <c r="H406" s="6" t="s">
        <v>3725</v>
      </c>
      <c r="I406" s="6" t="s">
        <v>3741</v>
      </c>
      <c r="J406" s="6" t="b">
        <v>0</v>
      </c>
      <c r="K406" s="6" t="s">
        <v>4618</v>
      </c>
      <c r="L406" s="6" t="s">
        <v>3913</v>
      </c>
      <c r="M406" s="6"/>
      <c r="N406" s="6" t="s">
        <v>2872</v>
      </c>
      <c r="O406" s="6"/>
      <c r="P406" s="6" t="b">
        <v>0</v>
      </c>
      <c r="Q406" s="6"/>
      <c r="R406" s="6" t="b">
        <v>0</v>
      </c>
      <c r="S406" s="6" t="s">
        <v>5265</v>
      </c>
      <c r="T406" s="6" t="s">
        <v>286</v>
      </c>
      <c r="U406" s="6" t="s">
        <v>3747</v>
      </c>
    </row>
    <row r="407" spans="1:21" ht="27.75" customHeight="1" x14ac:dyDescent="0.3">
      <c r="A407" s="6" t="s">
        <v>5266</v>
      </c>
      <c r="B407" s="6">
        <v>8</v>
      </c>
      <c r="C407" s="6" t="s">
        <v>5267</v>
      </c>
      <c r="D407" s="6"/>
      <c r="E407" s="6" t="s">
        <v>3740</v>
      </c>
      <c r="F407" s="6" t="s">
        <v>3723</v>
      </c>
      <c r="G407" s="6" t="s">
        <v>3724</v>
      </c>
      <c r="H407" s="6"/>
      <c r="I407" s="6" t="s">
        <v>3833</v>
      </c>
      <c r="J407" s="6" t="b">
        <v>0</v>
      </c>
      <c r="K407" s="6" t="s">
        <v>4408</v>
      </c>
      <c r="L407" s="6" t="s">
        <v>5268</v>
      </c>
      <c r="M407" s="6" t="s">
        <v>5269</v>
      </c>
      <c r="N407" s="6" t="s">
        <v>3950</v>
      </c>
      <c r="O407" s="6" t="s">
        <v>411</v>
      </c>
      <c r="P407" s="6" t="b">
        <v>1</v>
      </c>
      <c r="Q407" s="6"/>
      <c r="R407" s="6" t="b">
        <v>0</v>
      </c>
      <c r="S407" s="6"/>
      <c r="T407" s="6" t="s">
        <v>203</v>
      </c>
      <c r="U407" s="6" t="s">
        <v>3747</v>
      </c>
    </row>
    <row r="408" spans="1:21" ht="27.75" customHeight="1" x14ac:dyDescent="0.3">
      <c r="A408" s="6" t="s">
        <v>5270</v>
      </c>
      <c r="B408" s="6">
        <v>9</v>
      </c>
      <c r="C408" s="6" t="s">
        <v>5271</v>
      </c>
      <c r="D408" s="6"/>
      <c r="E408" s="6" t="s">
        <v>3767</v>
      </c>
      <c r="F408" s="6" t="s">
        <v>3723</v>
      </c>
      <c r="G408" s="6" t="s">
        <v>3724</v>
      </c>
      <c r="H408" s="6" t="s">
        <v>3725</v>
      </c>
      <c r="I408" s="6" t="s">
        <v>4035</v>
      </c>
      <c r="J408" s="6" t="b">
        <v>0</v>
      </c>
      <c r="K408" s="6" t="s">
        <v>3851</v>
      </c>
      <c r="L408" s="6" t="s">
        <v>4893</v>
      </c>
      <c r="M408" s="6"/>
      <c r="N408" s="6" t="s">
        <v>2872</v>
      </c>
      <c r="O408" s="6"/>
      <c r="P408" s="6" t="b">
        <v>0</v>
      </c>
      <c r="Q408" s="6">
        <v>1000</v>
      </c>
      <c r="R408" s="6" t="b">
        <v>1</v>
      </c>
      <c r="S408" s="6" t="s">
        <v>5272</v>
      </c>
      <c r="T408" s="6" t="s">
        <v>5040</v>
      </c>
      <c r="U408" s="6" t="s">
        <v>3747</v>
      </c>
    </row>
    <row r="409" spans="1:21" ht="27.75" customHeight="1" x14ac:dyDescent="0.3">
      <c r="A409" s="6" t="s">
        <v>5273</v>
      </c>
      <c r="B409" s="6">
        <v>9</v>
      </c>
      <c r="C409" s="6" t="s">
        <v>5274</v>
      </c>
      <c r="D409" s="6"/>
      <c r="E409" s="6" t="s">
        <v>3811</v>
      </c>
      <c r="F409" s="6" t="s">
        <v>3723</v>
      </c>
      <c r="G409" s="6" t="s">
        <v>3724</v>
      </c>
      <c r="H409" s="6" t="s">
        <v>3725</v>
      </c>
      <c r="I409" s="6" t="s">
        <v>3833</v>
      </c>
      <c r="J409" s="6" t="b">
        <v>0</v>
      </c>
      <c r="K409" s="6" t="s">
        <v>3812</v>
      </c>
      <c r="L409" s="6" t="s">
        <v>3907</v>
      </c>
      <c r="M409" s="6"/>
      <c r="N409" s="6" t="s">
        <v>2872</v>
      </c>
      <c r="O409" s="6"/>
      <c r="P409" s="6" t="b">
        <v>0</v>
      </c>
      <c r="Q409" s="6"/>
      <c r="R409" s="6" t="b">
        <v>0</v>
      </c>
      <c r="S409" s="6" t="s">
        <v>5275</v>
      </c>
      <c r="T409" s="6" t="s">
        <v>5276</v>
      </c>
      <c r="U409" s="6" t="s">
        <v>3747</v>
      </c>
    </row>
    <row r="410" spans="1:21" ht="27.75" customHeight="1" x14ac:dyDescent="0.3">
      <c r="A410" s="6" t="s">
        <v>5277</v>
      </c>
      <c r="B410" s="6">
        <v>9</v>
      </c>
      <c r="C410" s="6" t="s">
        <v>5278</v>
      </c>
      <c r="D410" s="6"/>
      <c r="E410" s="6" t="s">
        <v>3740</v>
      </c>
      <c r="F410" s="6" t="s">
        <v>3723</v>
      </c>
      <c r="G410" s="6" t="s">
        <v>3724</v>
      </c>
      <c r="H410" s="6" t="s">
        <v>3725</v>
      </c>
      <c r="I410" s="6" t="s">
        <v>3741</v>
      </c>
      <c r="J410" s="6" t="b">
        <v>0</v>
      </c>
      <c r="K410" s="6" t="s">
        <v>3742</v>
      </c>
      <c r="L410" s="6" t="s">
        <v>3780</v>
      </c>
      <c r="M410" s="6"/>
      <c r="N410" s="6" t="s">
        <v>2872</v>
      </c>
      <c r="O410" s="6"/>
      <c r="P410" s="6" t="b">
        <v>1</v>
      </c>
      <c r="Q410" s="6">
        <v>5000</v>
      </c>
      <c r="R410" s="6" t="b">
        <v>0</v>
      </c>
      <c r="S410" s="6" t="s">
        <v>5279</v>
      </c>
      <c r="T410" s="6" t="s">
        <v>5280</v>
      </c>
      <c r="U410" s="6" t="s">
        <v>3747</v>
      </c>
    </row>
    <row r="411" spans="1:21" ht="27.75" customHeight="1" x14ac:dyDescent="0.3">
      <c r="A411" s="6" t="s">
        <v>5281</v>
      </c>
      <c r="B411" s="6">
        <v>9</v>
      </c>
      <c r="C411" s="6" t="s">
        <v>5282</v>
      </c>
      <c r="D411" s="6"/>
      <c r="E411" s="6" t="s">
        <v>3750</v>
      </c>
      <c r="F411" s="6" t="s">
        <v>3723</v>
      </c>
      <c r="G411" s="6" t="s">
        <v>3724</v>
      </c>
      <c r="H411" s="6" t="s">
        <v>3725</v>
      </c>
      <c r="I411" s="6" t="s">
        <v>3833</v>
      </c>
      <c r="J411" s="6" t="b">
        <v>0</v>
      </c>
      <c r="K411" s="6" t="s">
        <v>3789</v>
      </c>
      <c r="L411" s="6" t="s">
        <v>4201</v>
      </c>
      <c r="M411" s="6"/>
      <c r="N411" s="6" t="s">
        <v>2872</v>
      </c>
      <c r="O411" s="6" t="s">
        <v>3898</v>
      </c>
      <c r="P411" s="6" t="b">
        <v>0</v>
      </c>
      <c r="Q411" s="6">
        <v>500</v>
      </c>
      <c r="R411" s="6" t="b">
        <v>0</v>
      </c>
      <c r="S411" s="6" t="s">
        <v>5283</v>
      </c>
      <c r="T411" s="6" t="s">
        <v>4883</v>
      </c>
      <c r="U411" s="6" t="s">
        <v>3747</v>
      </c>
    </row>
    <row r="412" spans="1:21" ht="27.75" customHeight="1" x14ac:dyDescent="0.3">
      <c r="A412" s="6" t="s">
        <v>5284</v>
      </c>
      <c r="B412" s="6">
        <v>9</v>
      </c>
      <c r="C412" s="6" t="s">
        <v>5285</v>
      </c>
      <c r="D412" s="6"/>
      <c r="E412" s="6" t="s">
        <v>3757</v>
      </c>
      <c r="F412" s="6" t="s">
        <v>3723</v>
      </c>
      <c r="G412" s="6" t="s">
        <v>3724</v>
      </c>
      <c r="H412" s="6"/>
      <c r="I412" s="6" t="s">
        <v>3741</v>
      </c>
      <c r="J412" s="6" t="b">
        <v>0</v>
      </c>
      <c r="K412" s="6" t="s">
        <v>3742</v>
      </c>
      <c r="L412" s="6" t="s">
        <v>3743</v>
      </c>
      <c r="M412" s="6"/>
      <c r="N412" s="6" t="s">
        <v>2872</v>
      </c>
      <c r="O412" s="6"/>
      <c r="P412" s="6" t="b">
        <v>0</v>
      </c>
      <c r="Q412" s="6"/>
      <c r="R412" s="6" t="b">
        <v>0</v>
      </c>
      <c r="S412" s="6"/>
      <c r="T412" s="6" t="s">
        <v>193</v>
      </c>
      <c r="U412" s="6" t="s">
        <v>3747</v>
      </c>
    </row>
    <row r="413" spans="1:21" ht="27.75" customHeight="1" x14ac:dyDescent="0.3">
      <c r="A413" s="6" t="s">
        <v>5286</v>
      </c>
      <c r="B413" s="6">
        <v>9</v>
      </c>
      <c r="C413" s="6" t="s">
        <v>5287</v>
      </c>
      <c r="D413" s="6"/>
      <c r="E413" s="6" t="s">
        <v>3757</v>
      </c>
      <c r="F413" s="6" t="s">
        <v>3723</v>
      </c>
      <c r="G413" s="6" t="s">
        <v>3724</v>
      </c>
      <c r="H413" s="6"/>
      <c r="I413" s="6" t="s">
        <v>3741</v>
      </c>
      <c r="J413" s="6" t="b">
        <v>0</v>
      </c>
      <c r="K413" s="6" t="s">
        <v>4475</v>
      </c>
      <c r="L413" s="6" t="s">
        <v>3743</v>
      </c>
      <c r="M413" s="6" t="s">
        <v>5288</v>
      </c>
      <c r="N413" s="6" t="s">
        <v>5289</v>
      </c>
      <c r="O413" s="6" t="s">
        <v>412</v>
      </c>
      <c r="P413" s="6" t="b">
        <v>0</v>
      </c>
      <c r="Q413" s="6"/>
      <c r="R413" s="6" t="b">
        <v>0</v>
      </c>
      <c r="S413" s="6"/>
      <c r="T413" s="6" t="s">
        <v>3951</v>
      </c>
      <c r="U413" s="6" t="s">
        <v>3747</v>
      </c>
    </row>
    <row r="414" spans="1:21" ht="27.75" customHeight="1" x14ac:dyDescent="0.3">
      <c r="A414" s="6" t="s">
        <v>5290</v>
      </c>
      <c r="B414" s="6">
        <v>9</v>
      </c>
      <c r="C414" s="6" t="s">
        <v>5291</v>
      </c>
      <c r="D414" s="6"/>
      <c r="E414" s="6" t="s">
        <v>3757</v>
      </c>
      <c r="F414" s="6" t="s">
        <v>3723</v>
      </c>
      <c r="G414" s="6" t="s">
        <v>3724</v>
      </c>
      <c r="H414" s="6"/>
      <c r="I414" s="6" t="s">
        <v>3741</v>
      </c>
      <c r="J414" s="6" t="b">
        <v>0</v>
      </c>
      <c r="K414" s="6" t="s">
        <v>3812</v>
      </c>
      <c r="L414" s="6" t="s">
        <v>3743</v>
      </c>
      <c r="M414" s="6"/>
      <c r="N414" s="6" t="s">
        <v>2872</v>
      </c>
      <c r="O414" s="6"/>
      <c r="P414" s="6" t="b">
        <v>0</v>
      </c>
      <c r="Q414" s="6"/>
      <c r="R414" s="6" t="b">
        <v>0</v>
      </c>
      <c r="S414" s="6"/>
      <c r="T414" s="6" t="s">
        <v>183</v>
      </c>
      <c r="U414" s="6" t="s">
        <v>3747</v>
      </c>
    </row>
    <row r="415" spans="1:21" ht="27.75" customHeight="1" x14ac:dyDescent="0.3">
      <c r="A415" s="6" t="s">
        <v>5292</v>
      </c>
      <c r="B415" s="6">
        <v>9</v>
      </c>
      <c r="C415" s="6" t="s">
        <v>5293</v>
      </c>
      <c r="D415" s="6"/>
      <c r="E415" s="6" t="s">
        <v>3800</v>
      </c>
      <c r="F415" s="6" t="s">
        <v>3723</v>
      </c>
      <c r="G415" s="6"/>
      <c r="H415" s="6"/>
      <c r="I415" s="6" t="s">
        <v>3741</v>
      </c>
      <c r="J415" s="6" t="b">
        <v>0</v>
      </c>
      <c r="K415" s="6" t="s">
        <v>3742</v>
      </c>
      <c r="L415" s="6" t="s">
        <v>3743</v>
      </c>
      <c r="M415" s="6"/>
      <c r="N415" s="6" t="s">
        <v>2872</v>
      </c>
      <c r="O415" s="6"/>
      <c r="P415" s="6" t="b">
        <v>0</v>
      </c>
      <c r="Q415" s="6"/>
      <c r="R415" s="6" t="b">
        <v>0</v>
      </c>
      <c r="S415" s="6"/>
      <c r="T415" s="6" t="s">
        <v>4512</v>
      </c>
      <c r="U415" s="6" t="s">
        <v>3747</v>
      </c>
    </row>
    <row r="416" spans="1:21" ht="27.75" customHeight="1" x14ac:dyDescent="0.3">
      <c r="A416" s="6" t="s">
        <v>5294</v>
      </c>
      <c r="B416" s="6">
        <v>9</v>
      </c>
      <c r="C416" s="6" t="s">
        <v>5295</v>
      </c>
      <c r="D416" s="6"/>
      <c r="E416" s="6" t="s">
        <v>3750</v>
      </c>
      <c r="F416" s="6" t="s">
        <v>3723</v>
      </c>
      <c r="G416" s="6" t="s">
        <v>3724</v>
      </c>
      <c r="H416" s="6"/>
      <c r="I416" s="6" t="s">
        <v>3741</v>
      </c>
      <c r="J416" s="6" t="b">
        <v>0</v>
      </c>
      <c r="K416" s="6" t="s">
        <v>3742</v>
      </c>
      <c r="L416" s="6" t="s">
        <v>3859</v>
      </c>
      <c r="M416" s="6" t="s">
        <v>5175</v>
      </c>
      <c r="N416" s="6" t="s">
        <v>5176</v>
      </c>
      <c r="O416" s="6" t="s">
        <v>3898</v>
      </c>
      <c r="P416" s="6" t="b">
        <v>0</v>
      </c>
      <c r="Q416" s="6"/>
      <c r="R416" s="6" t="b">
        <v>0</v>
      </c>
      <c r="S416" s="6"/>
      <c r="T416" s="6" t="s">
        <v>286</v>
      </c>
      <c r="U416" s="6" t="s">
        <v>3747</v>
      </c>
    </row>
    <row r="417" spans="1:21" ht="27.75" customHeight="1" x14ac:dyDescent="0.3">
      <c r="A417" s="6" t="s">
        <v>5296</v>
      </c>
      <c r="B417" s="6">
        <v>9</v>
      </c>
      <c r="C417" s="6" t="s">
        <v>5297</v>
      </c>
      <c r="D417" s="6"/>
      <c r="E417" s="6" t="s">
        <v>3773</v>
      </c>
      <c r="F417" s="6" t="s">
        <v>3723</v>
      </c>
      <c r="G417" s="6" t="s">
        <v>3724</v>
      </c>
      <c r="H417" s="6" t="s">
        <v>3725</v>
      </c>
      <c r="I417" s="6" t="s">
        <v>3741</v>
      </c>
      <c r="J417" s="6" t="b">
        <v>0</v>
      </c>
      <c r="K417" s="6" t="s">
        <v>3751</v>
      </c>
      <c r="L417" s="6" t="s">
        <v>3817</v>
      </c>
      <c r="M417" s="6"/>
      <c r="N417" s="6" t="s">
        <v>2872</v>
      </c>
      <c r="O417" s="6"/>
      <c r="P417" s="6" t="b">
        <v>1</v>
      </c>
      <c r="Q417" s="6">
        <v>1500</v>
      </c>
      <c r="R417" s="6" t="b">
        <v>0</v>
      </c>
      <c r="S417" s="6" t="s">
        <v>5298</v>
      </c>
      <c r="T417" s="6" t="s">
        <v>4651</v>
      </c>
      <c r="U417" s="6" t="s">
        <v>3747</v>
      </c>
    </row>
    <row r="418" spans="1:21" ht="27.75" customHeight="1" x14ac:dyDescent="0.3">
      <c r="A418" s="6" t="s">
        <v>5299</v>
      </c>
      <c r="B418" s="6">
        <v>9</v>
      </c>
      <c r="C418" s="6" t="s">
        <v>5300</v>
      </c>
      <c r="D418" s="6"/>
      <c r="E418" s="6" t="s">
        <v>3740</v>
      </c>
      <c r="F418" s="6" t="s">
        <v>3723</v>
      </c>
      <c r="G418" s="6" t="s">
        <v>3724</v>
      </c>
      <c r="H418" s="6"/>
      <c r="I418" s="6" t="s">
        <v>3741</v>
      </c>
      <c r="J418" s="6" t="b">
        <v>0</v>
      </c>
      <c r="K418" s="6" t="s">
        <v>4408</v>
      </c>
      <c r="L418" s="6" t="s">
        <v>3780</v>
      </c>
      <c r="M418" s="6" t="s">
        <v>5301</v>
      </c>
      <c r="N418" s="6" t="s">
        <v>5302</v>
      </c>
      <c r="O418" s="6" t="s">
        <v>413</v>
      </c>
      <c r="P418" s="6" t="b">
        <v>1</v>
      </c>
      <c r="Q418" s="6"/>
      <c r="R418" s="6" t="b">
        <v>0</v>
      </c>
      <c r="S418" s="6"/>
      <c r="T418" s="6" t="s">
        <v>203</v>
      </c>
      <c r="U418" s="6" t="s">
        <v>3747</v>
      </c>
    </row>
    <row r="419" spans="1:21" ht="27.75" customHeight="1" x14ac:dyDescent="0.3">
      <c r="A419" s="6" t="s">
        <v>5303</v>
      </c>
      <c r="B419" s="6">
        <v>9</v>
      </c>
      <c r="C419" s="6" t="s">
        <v>5304</v>
      </c>
      <c r="D419" s="6"/>
      <c r="E419" s="6" t="s">
        <v>3773</v>
      </c>
      <c r="F419" s="6" t="s">
        <v>3723</v>
      </c>
      <c r="G419" s="6"/>
      <c r="H419" s="6"/>
      <c r="I419" s="6" t="s">
        <v>3741</v>
      </c>
      <c r="J419" s="6" t="b">
        <v>0</v>
      </c>
      <c r="K419" s="6" t="s">
        <v>3751</v>
      </c>
      <c r="L419" s="6" t="s">
        <v>3743</v>
      </c>
      <c r="M419" s="6"/>
      <c r="N419" s="6" t="s">
        <v>2872</v>
      </c>
      <c r="O419" s="6"/>
      <c r="P419" s="6" t="b">
        <v>0</v>
      </c>
      <c r="Q419" s="6"/>
      <c r="R419" s="6" t="b">
        <v>0</v>
      </c>
      <c r="S419" s="6"/>
      <c r="T419" s="6" t="s">
        <v>3951</v>
      </c>
      <c r="U419" s="6" t="s">
        <v>3747</v>
      </c>
    </row>
    <row r="420" spans="1:21" ht="27.75" customHeight="1" x14ac:dyDescent="0.3">
      <c r="A420" s="6" t="s">
        <v>5305</v>
      </c>
      <c r="B420" s="6">
        <v>9</v>
      </c>
      <c r="C420" s="6" t="s">
        <v>5306</v>
      </c>
      <c r="D420" s="6"/>
      <c r="E420" s="6" t="s">
        <v>3773</v>
      </c>
      <c r="F420" s="6" t="s">
        <v>3723</v>
      </c>
      <c r="G420" s="6" t="s">
        <v>3724</v>
      </c>
      <c r="H420" s="6" t="s">
        <v>3725</v>
      </c>
      <c r="I420" s="6" t="s">
        <v>3741</v>
      </c>
      <c r="J420" s="6" t="b">
        <v>0</v>
      </c>
      <c r="K420" s="6" t="s">
        <v>3789</v>
      </c>
      <c r="L420" s="6" t="s">
        <v>3817</v>
      </c>
      <c r="M420" s="6"/>
      <c r="N420" s="6" t="s">
        <v>2872</v>
      </c>
      <c r="O420" s="6" t="s">
        <v>3898</v>
      </c>
      <c r="P420" s="6" t="b">
        <v>1</v>
      </c>
      <c r="Q420" s="6"/>
      <c r="R420" s="6" t="b">
        <v>0</v>
      </c>
      <c r="S420" s="6" t="s">
        <v>5307</v>
      </c>
      <c r="T420" s="6" t="s">
        <v>4170</v>
      </c>
      <c r="U420" s="6" t="s">
        <v>3747</v>
      </c>
    </row>
    <row r="421" spans="1:21" ht="27.75" customHeight="1" x14ac:dyDescent="0.3">
      <c r="A421" s="6" t="s">
        <v>5308</v>
      </c>
      <c r="B421" s="6">
        <v>9</v>
      </c>
      <c r="C421" s="6" t="s">
        <v>5309</v>
      </c>
      <c r="D421" s="6"/>
      <c r="E421" s="6" t="s">
        <v>3767</v>
      </c>
      <c r="F421" s="6" t="s">
        <v>3723</v>
      </c>
      <c r="G421" s="6" t="s">
        <v>3724</v>
      </c>
      <c r="H421" s="6" t="s">
        <v>3725</v>
      </c>
      <c r="I421" s="6" t="s">
        <v>4035</v>
      </c>
      <c r="J421" s="6" t="b">
        <v>0</v>
      </c>
      <c r="K421" s="6" t="s">
        <v>3812</v>
      </c>
      <c r="L421" s="6" t="s">
        <v>3743</v>
      </c>
      <c r="M421" s="6"/>
      <c r="N421" s="6" t="s">
        <v>2872</v>
      </c>
      <c r="O421" s="6"/>
      <c r="P421" s="6" t="b">
        <v>0</v>
      </c>
      <c r="Q421" s="6">
        <v>25000</v>
      </c>
      <c r="R421" s="6" t="b">
        <v>1</v>
      </c>
      <c r="S421" s="6" t="s">
        <v>5310</v>
      </c>
      <c r="T421" s="6" t="s">
        <v>3813</v>
      </c>
      <c r="U421" s="6" t="s">
        <v>3747</v>
      </c>
    </row>
    <row r="422" spans="1:21" ht="27.75" customHeight="1" x14ac:dyDescent="0.3">
      <c r="A422" s="6" t="s">
        <v>5311</v>
      </c>
      <c r="B422" s="6">
        <v>9</v>
      </c>
      <c r="C422" s="6" t="s">
        <v>5312</v>
      </c>
      <c r="D422" s="6"/>
      <c r="E422" s="6" t="s">
        <v>3841</v>
      </c>
      <c r="F422" s="6" t="s">
        <v>3723</v>
      </c>
      <c r="G422" s="6" t="s">
        <v>3724</v>
      </c>
      <c r="H422" s="6"/>
      <c r="I422" s="6" t="s">
        <v>3741</v>
      </c>
      <c r="J422" s="6" t="b">
        <v>0</v>
      </c>
      <c r="K422" s="6" t="s">
        <v>3768</v>
      </c>
      <c r="L422" s="6" t="s">
        <v>3780</v>
      </c>
      <c r="M422" s="6" t="s">
        <v>4796</v>
      </c>
      <c r="N422" s="6" t="s">
        <v>3897</v>
      </c>
      <c r="O422" s="6" t="s">
        <v>3898</v>
      </c>
      <c r="P422" s="6" t="b">
        <v>1</v>
      </c>
      <c r="Q422" s="6"/>
      <c r="R422" s="6" t="b">
        <v>0</v>
      </c>
      <c r="S422" s="6"/>
      <c r="T422" s="6" t="s">
        <v>4599</v>
      </c>
      <c r="U422" s="6" t="s">
        <v>3747</v>
      </c>
    </row>
    <row r="423" spans="1:21" ht="27.75" customHeight="1" x14ac:dyDescent="0.3">
      <c r="A423" s="6" t="s">
        <v>5313</v>
      </c>
      <c r="B423" s="6">
        <v>9</v>
      </c>
      <c r="C423" s="6" t="s">
        <v>5314</v>
      </c>
      <c r="D423" s="6"/>
      <c r="E423" s="6" t="s">
        <v>3740</v>
      </c>
      <c r="F423" s="6" t="s">
        <v>3723</v>
      </c>
      <c r="G423" s="6" t="s">
        <v>3724</v>
      </c>
      <c r="H423" s="6" t="s">
        <v>3725</v>
      </c>
      <c r="I423" s="6" t="s">
        <v>3741</v>
      </c>
      <c r="J423" s="6" t="b">
        <v>0</v>
      </c>
      <c r="K423" s="6" t="s">
        <v>3751</v>
      </c>
      <c r="L423" s="6" t="s">
        <v>3743</v>
      </c>
      <c r="M423" s="6"/>
      <c r="N423" s="6" t="s">
        <v>2872</v>
      </c>
      <c r="O423" s="6"/>
      <c r="P423" s="6" t="b">
        <v>0</v>
      </c>
      <c r="Q423" s="6"/>
      <c r="R423" s="6" t="b">
        <v>0</v>
      </c>
      <c r="S423" s="6"/>
      <c r="T423" s="6" t="s">
        <v>3951</v>
      </c>
      <c r="U423" s="6" t="s">
        <v>3747</v>
      </c>
    </row>
    <row r="424" spans="1:21" ht="27.75" customHeight="1" x14ac:dyDescent="0.3">
      <c r="A424" s="6" t="s">
        <v>5315</v>
      </c>
      <c r="B424" s="6">
        <v>4</v>
      </c>
      <c r="C424" s="6" t="s">
        <v>5316</v>
      </c>
      <c r="D424" s="6"/>
      <c r="E424" s="6" t="s">
        <v>3740</v>
      </c>
      <c r="F424" s="6" t="s">
        <v>3723</v>
      </c>
      <c r="G424" s="6" t="s">
        <v>3724</v>
      </c>
      <c r="H424" s="6"/>
      <c r="I424" s="6" t="s">
        <v>3741</v>
      </c>
      <c r="J424" s="6" t="b">
        <v>0</v>
      </c>
      <c r="K424" s="6" t="s">
        <v>3742</v>
      </c>
      <c r="L424" s="6" t="s">
        <v>3859</v>
      </c>
      <c r="M424" s="6"/>
      <c r="N424" s="6" t="s">
        <v>2872</v>
      </c>
      <c r="O424" s="6"/>
      <c r="P424" s="6" t="b">
        <v>0</v>
      </c>
      <c r="Q424" s="6"/>
      <c r="R424" s="6" t="b">
        <v>0</v>
      </c>
      <c r="S424" s="6"/>
      <c r="T424" s="6" t="s">
        <v>3951</v>
      </c>
      <c r="U424" s="6" t="s">
        <v>5317</v>
      </c>
    </row>
    <row r="425" spans="1:21" ht="27.75" customHeight="1" x14ac:dyDescent="0.3">
      <c r="A425" s="6" t="s">
        <v>5318</v>
      </c>
      <c r="B425" s="6">
        <v>7</v>
      </c>
      <c r="C425" s="6" t="s">
        <v>5319</v>
      </c>
      <c r="D425" s="6"/>
      <c r="E425" s="6" t="s">
        <v>3740</v>
      </c>
      <c r="F425" s="6" t="s">
        <v>3723</v>
      </c>
      <c r="G425" s="6" t="s">
        <v>3724</v>
      </c>
      <c r="H425" s="6" t="s">
        <v>3725</v>
      </c>
      <c r="I425" s="6" t="s">
        <v>3741</v>
      </c>
      <c r="J425" s="6" t="b">
        <v>0</v>
      </c>
      <c r="K425" s="6" t="s">
        <v>3742</v>
      </c>
      <c r="L425" s="6" t="s">
        <v>3817</v>
      </c>
      <c r="M425" s="6"/>
      <c r="N425" s="6" t="s">
        <v>2872</v>
      </c>
      <c r="O425" s="6"/>
      <c r="P425" s="6" t="b">
        <v>1</v>
      </c>
      <c r="Q425" s="6">
        <v>100</v>
      </c>
      <c r="R425" s="6" t="b">
        <v>1</v>
      </c>
      <c r="S425" s="6" t="s">
        <v>5320</v>
      </c>
      <c r="T425" s="6" t="s">
        <v>3951</v>
      </c>
      <c r="U425" s="6" t="s">
        <v>5317</v>
      </c>
    </row>
    <row r="426" spans="1:21" ht="27.75" customHeight="1" x14ac:dyDescent="0.3">
      <c r="A426" s="6" t="s">
        <v>5321</v>
      </c>
      <c r="B426" s="6">
        <v>3</v>
      </c>
      <c r="C426" s="6" t="s">
        <v>5322</v>
      </c>
      <c r="D426" s="6" t="s">
        <v>5323</v>
      </c>
      <c r="E426" s="6" t="s">
        <v>3740</v>
      </c>
      <c r="F426" s="6" t="s">
        <v>3723</v>
      </c>
      <c r="G426" s="6" t="s">
        <v>3724</v>
      </c>
      <c r="H426" s="6" t="s">
        <v>3725</v>
      </c>
      <c r="I426" s="6" t="s">
        <v>5324</v>
      </c>
      <c r="J426" s="6" t="b">
        <v>0</v>
      </c>
      <c r="K426" s="6" t="s">
        <v>3742</v>
      </c>
      <c r="L426" s="6" t="s">
        <v>3817</v>
      </c>
      <c r="M426" s="6"/>
      <c r="N426" s="6" t="s">
        <v>2872</v>
      </c>
      <c r="O426" s="6"/>
      <c r="P426" s="6" t="b">
        <v>1</v>
      </c>
      <c r="Q426" s="6"/>
      <c r="R426" s="6" t="b">
        <v>0</v>
      </c>
      <c r="S426" s="6" t="s">
        <v>5325</v>
      </c>
      <c r="T426" s="6" t="s">
        <v>3951</v>
      </c>
      <c r="U426" s="6" t="s">
        <v>5317</v>
      </c>
    </row>
    <row r="427" spans="1:21" ht="27.75" customHeight="1" x14ac:dyDescent="0.3">
      <c r="A427" s="6" t="s">
        <v>5326</v>
      </c>
      <c r="B427" s="6">
        <v>4</v>
      </c>
      <c r="C427" s="6" t="s">
        <v>5327</v>
      </c>
      <c r="D427" s="6"/>
      <c r="E427" s="6" t="s">
        <v>3740</v>
      </c>
      <c r="F427" s="6" t="s">
        <v>3723</v>
      </c>
      <c r="G427" s="6" t="s">
        <v>3724</v>
      </c>
      <c r="H427" s="6" t="s">
        <v>3725</v>
      </c>
      <c r="I427" s="6" t="s">
        <v>3741</v>
      </c>
      <c r="J427" s="6" t="b">
        <v>0</v>
      </c>
      <c r="K427" s="6" t="s">
        <v>3742</v>
      </c>
      <c r="L427" s="6" t="s">
        <v>3817</v>
      </c>
      <c r="M427" s="6"/>
      <c r="N427" s="6" t="s">
        <v>2872</v>
      </c>
      <c r="O427" s="6"/>
      <c r="P427" s="6" t="b">
        <v>1</v>
      </c>
      <c r="Q427" s="6"/>
      <c r="R427" s="6" t="b">
        <v>0</v>
      </c>
      <c r="S427" s="6" t="s">
        <v>5325</v>
      </c>
      <c r="T427" s="6" t="s">
        <v>3951</v>
      </c>
      <c r="U427" s="6" t="s">
        <v>5317</v>
      </c>
    </row>
    <row r="428" spans="1:21" ht="27.75" customHeight="1" x14ac:dyDescent="0.3">
      <c r="A428" s="6" t="s">
        <v>5328</v>
      </c>
      <c r="B428" s="6">
        <v>5</v>
      </c>
      <c r="C428" s="6" t="s">
        <v>5329</v>
      </c>
      <c r="D428" s="6"/>
      <c r="E428" s="6" t="s">
        <v>3740</v>
      </c>
      <c r="F428" s="6" t="s">
        <v>3723</v>
      </c>
      <c r="G428" s="6" t="s">
        <v>3724</v>
      </c>
      <c r="H428" s="6" t="s">
        <v>3725</v>
      </c>
      <c r="I428" s="6" t="s">
        <v>5324</v>
      </c>
      <c r="J428" s="6" t="b">
        <v>0</v>
      </c>
      <c r="K428" s="6" t="s">
        <v>3742</v>
      </c>
      <c r="L428" s="6" t="s">
        <v>3817</v>
      </c>
      <c r="M428" s="6"/>
      <c r="N428" s="6" t="s">
        <v>2872</v>
      </c>
      <c r="O428" s="6"/>
      <c r="P428" s="6" t="b">
        <v>1</v>
      </c>
      <c r="Q428" s="6">
        <v>100</v>
      </c>
      <c r="R428" s="6" t="b">
        <v>1</v>
      </c>
      <c r="S428" s="6" t="s">
        <v>5330</v>
      </c>
      <c r="T428" s="6" t="s">
        <v>3951</v>
      </c>
      <c r="U428" s="6" t="s">
        <v>5317</v>
      </c>
    </row>
    <row r="429" spans="1:21" ht="27.75" customHeight="1" x14ac:dyDescent="0.3">
      <c r="A429" s="6" t="s">
        <v>5331</v>
      </c>
      <c r="B429" s="6">
        <v>1</v>
      </c>
      <c r="C429" s="6" t="s">
        <v>5332</v>
      </c>
      <c r="D429" s="6"/>
      <c r="E429" s="6" t="s">
        <v>3767</v>
      </c>
      <c r="F429" s="6" t="s">
        <v>3723</v>
      </c>
      <c r="G429" s="6" t="s">
        <v>3724</v>
      </c>
      <c r="H429" s="6"/>
      <c r="I429" s="6" t="s">
        <v>5324</v>
      </c>
      <c r="J429" s="6" t="b">
        <v>0</v>
      </c>
      <c r="K429" s="6" t="s">
        <v>3742</v>
      </c>
      <c r="L429" s="6" t="s">
        <v>3833</v>
      </c>
      <c r="M429" s="6"/>
      <c r="N429" s="6" t="s">
        <v>2872</v>
      </c>
      <c r="O429" s="6" t="s">
        <v>5333</v>
      </c>
      <c r="P429" s="6" t="b">
        <v>1</v>
      </c>
      <c r="Q429" s="6"/>
      <c r="R429" s="6" t="b">
        <v>0</v>
      </c>
      <c r="S429" s="6"/>
      <c r="T429" s="6" t="s">
        <v>5334</v>
      </c>
      <c r="U429" s="6" t="s">
        <v>5335</v>
      </c>
    </row>
    <row r="430" spans="1:21" ht="27.75" customHeight="1" x14ac:dyDescent="0.3">
      <c r="A430" s="6" t="s">
        <v>5336</v>
      </c>
      <c r="B430" s="6">
        <v>1</v>
      </c>
      <c r="C430" s="6" t="s">
        <v>5337</v>
      </c>
      <c r="D430" s="6"/>
      <c r="E430" s="6" t="s">
        <v>3757</v>
      </c>
      <c r="F430" s="6" t="s">
        <v>3723</v>
      </c>
      <c r="G430" s="6" t="s">
        <v>3724</v>
      </c>
      <c r="H430" s="6" t="s">
        <v>3725</v>
      </c>
      <c r="I430" s="6" t="s">
        <v>5338</v>
      </c>
      <c r="J430" s="6" t="b">
        <v>1</v>
      </c>
      <c r="K430" s="6" t="s">
        <v>3812</v>
      </c>
      <c r="L430" s="6" t="s">
        <v>5211</v>
      </c>
      <c r="M430" s="6"/>
      <c r="N430" s="6" t="s">
        <v>2872</v>
      </c>
      <c r="O430" s="6" t="s">
        <v>5339</v>
      </c>
      <c r="P430" s="6" t="b">
        <v>0</v>
      </c>
      <c r="Q430" s="6">
        <v>25</v>
      </c>
      <c r="R430" s="6" t="b">
        <v>0</v>
      </c>
      <c r="S430" s="6" t="s">
        <v>5340</v>
      </c>
      <c r="T430" s="6" t="s">
        <v>5341</v>
      </c>
      <c r="U430" s="6" t="s">
        <v>5335</v>
      </c>
    </row>
    <row r="431" spans="1:21" ht="27.75" customHeight="1" x14ac:dyDescent="0.3">
      <c r="A431" s="6" t="s">
        <v>5342</v>
      </c>
      <c r="B431" s="6">
        <v>1</v>
      </c>
      <c r="C431" s="6" t="s">
        <v>5343</v>
      </c>
      <c r="D431" s="6" t="s">
        <v>5344</v>
      </c>
      <c r="E431" s="6" t="s">
        <v>3757</v>
      </c>
      <c r="F431" s="6" t="s">
        <v>3723</v>
      </c>
      <c r="G431" s="6" t="s">
        <v>3724</v>
      </c>
      <c r="H431" s="6"/>
      <c r="I431" s="6" t="s">
        <v>3741</v>
      </c>
      <c r="J431" s="6" t="b">
        <v>0</v>
      </c>
      <c r="K431" s="6" t="s">
        <v>3768</v>
      </c>
      <c r="L431" s="6" t="s">
        <v>5211</v>
      </c>
      <c r="M431" s="6" t="s">
        <v>5345</v>
      </c>
      <c r="N431" s="6" t="s">
        <v>5346</v>
      </c>
      <c r="O431" s="6"/>
      <c r="P431" s="6" t="b">
        <v>0</v>
      </c>
      <c r="Q431" s="6"/>
      <c r="R431" s="6" t="b">
        <v>0</v>
      </c>
      <c r="S431" s="6"/>
      <c r="T431" s="6" t="s">
        <v>5347</v>
      </c>
      <c r="U431" s="6" t="s">
        <v>5335</v>
      </c>
    </row>
    <row r="432" spans="1:21" ht="27.75" customHeight="1" x14ac:dyDescent="0.3">
      <c r="A432" s="6" t="s">
        <v>5348</v>
      </c>
      <c r="B432" s="6">
        <v>1</v>
      </c>
      <c r="C432" s="6" t="s">
        <v>5349</v>
      </c>
      <c r="D432" s="6"/>
      <c r="E432" s="6" t="s">
        <v>3811</v>
      </c>
      <c r="F432" s="6" t="s">
        <v>3723</v>
      </c>
      <c r="G432" s="6" t="s">
        <v>3724</v>
      </c>
      <c r="H432" s="6"/>
      <c r="I432" s="6" t="s">
        <v>3833</v>
      </c>
      <c r="J432" s="6" t="b">
        <v>1</v>
      </c>
      <c r="K432" s="6" t="s">
        <v>3758</v>
      </c>
      <c r="L432" s="6" t="s">
        <v>3907</v>
      </c>
      <c r="M432" s="6"/>
      <c r="N432" s="6" t="s">
        <v>2872</v>
      </c>
      <c r="O432" s="6"/>
      <c r="P432" s="6" t="b">
        <v>1</v>
      </c>
      <c r="Q432" s="6"/>
      <c r="R432" s="6" t="b">
        <v>0</v>
      </c>
      <c r="S432" s="6"/>
      <c r="T432" s="6" t="s">
        <v>5350</v>
      </c>
      <c r="U432" s="6" t="s">
        <v>5335</v>
      </c>
    </row>
    <row r="433" spans="1:21" ht="27.75" customHeight="1" x14ac:dyDescent="0.3">
      <c r="A433" s="6" t="s">
        <v>5351</v>
      </c>
      <c r="B433" s="6">
        <v>0</v>
      </c>
      <c r="C433" s="6" t="s">
        <v>5352</v>
      </c>
      <c r="D433" s="6" t="s">
        <v>5353</v>
      </c>
      <c r="E433" s="6" t="s">
        <v>3757</v>
      </c>
      <c r="F433" s="6" t="s">
        <v>3723</v>
      </c>
      <c r="G433" s="6" t="s">
        <v>3724</v>
      </c>
      <c r="H433" s="6"/>
      <c r="I433" s="6" t="s">
        <v>3741</v>
      </c>
      <c r="J433" s="6" t="b">
        <v>0</v>
      </c>
      <c r="K433" s="6" t="s">
        <v>5354</v>
      </c>
      <c r="L433" s="6" t="s">
        <v>5211</v>
      </c>
      <c r="M433" s="6" t="s">
        <v>4134</v>
      </c>
      <c r="N433" s="6" t="s">
        <v>3868</v>
      </c>
      <c r="O433" s="6"/>
      <c r="P433" s="6" t="b">
        <v>0</v>
      </c>
      <c r="Q433" s="6"/>
      <c r="R433" s="6" t="b">
        <v>0</v>
      </c>
      <c r="S433" s="6"/>
      <c r="T433" s="6" t="s">
        <v>193</v>
      </c>
      <c r="U433" s="6" t="s">
        <v>5335</v>
      </c>
    </row>
    <row r="434" spans="1:21" ht="27.75" customHeight="1" x14ac:dyDescent="0.3">
      <c r="A434" s="6" t="s">
        <v>5355</v>
      </c>
      <c r="B434" s="6">
        <v>1</v>
      </c>
      <c r="C434" s="6" t="s">
        <v>5356</v>
      </c>
      <c r="D434" s="6"/>
      <c r="E434" s="6" t="s">
        <v>3740</v>
      </c>
      <c r="F434" s="6" t="s">
        <v>3723</v>
      </c>
      <c r="G434" s="6" t="s">
        <v>3724</v>
      </c>
      <c r="H434" s="6" t="s">
        <v>3725</v>
      </c>
      <c r="I434" s="6" t="s">
        <v>3833</v>
      </c>
      <c r="J434" s="6" t="b">
        <v>0</v>
      </c>
      <c r="K434" s="6" t="s">
        <v>3751</v>
      </c>
      <c r="L434" s="6" t="s">
        <v>3913</v>
      </c>
      <c r="M434" s="6"/>
      <c r="N434" s="6" t="s">
        <v>2872</v>
      </c>
      <c r="O434" s="6"/>
      <c r="P434" s="6" t="b">
        <v>0</v>
      </c>
      <c r="Q434" s="6"/>
      <c r="R434" s="6" t="b">
        <v>0</v>
      </c>
      <c r="S434" s="6"/>
      <c r="T434" s="6" t="s">
        <v>5357</v>
      </c>
      <c r="U434" s="6" t="s">
        <v>5335</v>
      </c>
    </row>
    <row r="435" spans="1:21" ht="27.75" customHeight="1" x14ac:dyDescent="0.3">
      <c r="A435" s="6" t="s">
        <v>5358</v>
      </c>
      <c r="B435" s="6">
        <v>0</v>
      </c>
      <c r="C435" s="6" t="s">
        <v>5359</v>
      </c>
      <c r="D435" s="6"/>
      <c r="E435" s="6" t="s">
        <v>3740</v>
      </c>
      <c r="F435" s="6" t="s">
        <v>3723</v>
      </c>
      <c r="G435" s="6" t="s">
        <v>3724</v>
      </c>
      <c r="H435" s="6" t="s">
        <v>3725</v>
      </c>
      <c r="I435" s="6" t="s">
        <v>3741</v>
      </c>
      <c r="J435" s="6" t="b">
        <v>0</v>
      </c>
      <c r="K435" s="6" t="s">
        <v>3789</v>
      </c>
      <c r="L435" s="6" t="s">
        <v>5211</v>
      </c>
      <c r="M435" s="6" t="s">
        <v>5360</v>
      </c>
      <c r="N435" s="6" t="s">
        <v>3885</v>
      </c>
      <c r="O435" s="6"/>
      <c r="P435" s="6" t="b">
        <v>0</v>
      </c>
      <c r="Q435" s="6"/>
      <c r="R435" s="6" t="b">
        <v>0</v>
      </c>
      <c r="S435" s="6" t="s">
        <v>5361</v>
      </c>
      <c r="T435" s="6" t="s">
        <v>5362</v>
      </c>
      <c r="U435" s="6" t="s">
        <v>5335</v>
      </c>
    </row>
    <row r="436" spans="1:21" ht="27.75" customHeight="1" x14ac:dyDescent="0.3">
      <c r="A436" s="6" t="s">
        <v>5363</v>
      </c>
      <c r="B436" s="6">
        <v>0</v>
      </c>
      <c r="C436" s="6" t="s">
        <v>5364</v>
      </c>
      <c r="D436" s="6" t="s">
        <v>5365</v>
      </c>
      <c r="E436" s="6" t="s">
        <v>3773</v>
      </c>
      <c r="F436" s="6"/>
      <c r="G436" s="6" t="s">
        <v>3724</v>
      </c>
      <c r="H436" s="6"/>
      <c r="I436" s="6" t="s">
        <v>3741</v>
      </c>
      <c r="J436" s="6" t="b">
        <v>0</v>
      </c>
      <c r="K436" s="6" t="s">
        <v>3751</v>
      </c>
      <c r="L436" s="6" t="s">
        <v>5211</v>
      </c>
      <c r="M436" s="6" t="s">
        <v>5366</v>
      </c>
      <c r="N436" s="6" t="s">
        <v>5367</v>
      </c>
      <c r="O436" s="6"/>
      <c r="P436" s="6" t="b">
        <v>0</v>
      </c>
      <c r="Q436" s="6"/>
      <c r="R436" s="6" t="b">
        <v>0</v>
      </c>
      <c r="S436" s="6"/>
      <c r="T436" s="6" t="s">
        <v>203</v>
      </c>
      <c r="U436" s="6" t="s">
        <v>5335</v>
      </c>
    </row>
    <row r="437" spans="1:21" ht="27.75" customHeight="1" x14ac:dyDescent="0.3">
      <c r="A437" s="6" t="s">
        <v>5368</v>
      </c>
      <c r="B437" s="6">
        <v>1</v>
      </c>
      <c r="C437" s="6" t="s">
        <v>5369</v>
      </c>
      <c r="D437" s="6"/>
      <c r="E437" s="6" t="s">
        <v>3800</v>
      </c>
      <c r="F437" s="6"/>
      <c r="G437" s="6" t="s">
        <v>3724</v>
      </c>
      <c r="H437" s="6"/>
      <c r="I437" s="6" t="s">
        <v>3741</v>
      </c>
      <c r="J437" s="6" t="b">
        <v>0</v>
      </c>
      <c r="K437" s="6" t="s">
        <v>3768</v>
      </c>
      <c r="L437" s="6" t="s">
        <v>5211</v>
      </c>
      <c r="M437" s="6"/>
      <c r="N437" s="6" t="s">
        <v>2872</v>
      </c>
      <c r="O437" s="6" t="s">
        <v>5370</v>
      </c>
      <c r="P437" s="6" t="b">
        <v>0</v>
      </c>
      <c r="Q437" s="6"/>
      <c r="R437" s="6" t="b">
        <v>0</v>
      </c>
      <c r="S437" s="6"/>
      <c r="T437" s="6" t="s">
        <v>5371</v>
      </c>
      <c r="U437" s="6" t="s">
        <v>5335</v>
      </c>
    </row>
    <row r="438" spans="1:21" ht="27.75" customHeight="1" x14ac:dyDescent="0.3">
      <c r="A438" s="6" t="s">
        <v>5372</v>
      </c>
      <c r="B438" s="6">
        <v>1</v>
      </c>
      <c r="C438" s="6" t="s">
        <v>5373</v>
      </c>
      <c r="D438" s="6"/>
      <c r="E438" s="6" t="s">
        <v>3811</v>
      </c>
      <c r="F438" s="6" t="s">
        <v>3723</v>
      </c>
      <c r="G438" s="6" t="s">
        <v>3724</v>
      </c>
      <c r="H438" s="6"/>
      <c r="I438" s="6" t="s">
        <v>3741</v>
      </c>
      <c r="J438" s="6" t="b">
        <v>0</v>
      </c>
      <c r="K438" s="6" t="s">
        <v>3751</v>
      </c>
      <c r="L438" s="6" t="s">
        <v>3859</v>
      </c>
      <c r="M438" s="6"/>
      <c r="N438" s="6" t="s">
        <v>2872</v>
      </c>
      <c r="O438" s="6"/>
      <c r="P438" s="6" t="b">
        <v>1</v>
      </c>
      <c r="Q438" s="6"/>
      <c r="R438" s="6" t="b">
        <v>0</v>
      </c>
      <c r="S438" s="6"/>
      <c r="T438" s="6" t="s">
        <v>5371</v>
      </c>
      <c r="U438" s="6" t="s">
        <v>5335</v>
      </c>
    </row>
    <row r="439" spans="1:21" ht="27.75" customHeight="1" x14ac:dyDescent="0.3">
      <c r="A439" s="6" t="s">
        <v>5374</v>
      </c>
      <c r="B439" s="6">
        <v>1</v>
      </c>
      <c r="C439" s="6" t="s">
        <v>5375</v>
      </c>
      <c r="D439" s="6"/>
      <c r="E439" s="6" t="s">
        <v>3750</v>
      </c>
      <c r="F439" s="6" t="s">
        <v>3723</v>
      </c>
      <c r="G439" s="6" t="s">
        <v>3724</v>
      </c>
      <c r="H439" s="6" t="s">
        <v>3725</v>
      </c>
      <c r="I439" s="6" t="s">
        <v>3833</v>
      </c>
      <c r="J439" s="6" t="b">
        <v>0</v>
      </c>
      <c r="K439" s="6" t="s">
        <v>3812</v>
      </c>
      <c r="L439" s="6" t="s">
        <v>5376</v>
      </c>
      <c r="M439" s="6"/>
      <c r="N439" s="6" t="s">
        <v>2872</v>
      </c>
      <c r="O439" s="6" t="s">
        <v>412</v>
      </c>
      <c r="P439" s="6" t="b">
        <v>0</v>
      </c>
      <c r="Q439" s="6"/>
      <c r="R439" s="6" t="b">
        <v>1</v>
      </c>
      <c r="S439" s="6" t="s">
        <v>5377</v>
      </c>
      <c r="T439" s="6" t="s">
        <v>5378</v>
      </c>
      <c r="U439" s="6" t="s">
        <v>5335</v>
      </c>
    </row>
    <row r="440" spans="1:21" ht="27.75" customHeight="1" x14ac:dyDescent="0.3">
      <c r="A440" s="6" t="s">
        <v>5379</v>
      </c>
      <c r="B440" s="6">
        <v>1</v>
      </c>
      <c r="C440" s="6" t="s">
        <v>5380</v>
      </c>
      <c r="D440" s="6"/>
      <c r="E440" s="6" t="s">
        <v>3800</v>
      </c>
      <c r="F440" s="6" t="s">
        <v>3723</v>
      </c>
      <c r="G440" s="6"/>
      <c r="H440" s="6"/>
      <c r="I440" s="6" t="s">
        <v>5381</v>
      </c>
      <c r="J440" s="6" t="b">
        <v>0</v>
      </c>
      <c r="K440" s="6" t="s">
        <v>3851</v>
      </c>
      <c r="L440" s="6" t="s">
        <v>5211</v>
      </c>
      <c r="M440" s="6"/>
      <c r="N440" s="6" t="s">
        <v>2872</v>
      </c>
      <c r="O440" s="6"/>
      <c r="P440" s="6" t="b">
        <v>0</v>
      </c>
      <c r="Q440" s="6"/>
      <c r="R440" s="6" t="b">
        <v>0</v>
      </c>
      <c r="S440" s="6"/>
      <c r="T440" s="6" t="s">
        <v>5382</v>
      </c>
      <c r="U440" s="6" t="s">
        <v>5335</v>
      </c>
    </row>
    <row r="441" spans="1:21" ht="27.75" customHeight="1" x14ac:dyDescent="0.3">
      <c r="A441" s="6" t="s">
        <v>5383</v>
      </c>
      <c r="B441" s="6">
        <v>0</v>
      </c>
      <c r="C441" s="6" t="s">
        <v>5384</v>
      </c>
      <c r="D441" s="6" t="s">
        <v>5385</v>
      </c>
      <c r="E441" s="6" t="s">
        <v>3767</v>
      </c>
      <c r="F441" s="6" t="s">
        <v>3723</v>
      </c>
      <c r="G441" s="6" t="s">
        <v>3724</v>
      </c>
      <c r="H441" s="6"/>
      <c r="I441" s="6" t="s">
        <v>3741</v>
      </c>
      <c r="J441" s="6" t="b">
        <v>0</v>
      </c>
      <c r="K441" s="6" t="s">
        <v>3742</v>
      </c>
      <c r="L441" s="6" t="s">
        <v>5211</v>
      </c>
      <c r="M441" s="6" t="s">
        <v>5386</v>
      </c>
      <c r="N441" s="6" t="s">
        <v>3770</v>
      </c>
      <c r="O441" s="6" t="s">
        <v>5333</v>
      </c>
      <c r="P441" s="6" t="b">
        <v>0</v>
      </c>
      <c r="Q441" s="6"/>
      <c r="R441" s="6" t="b">
        <v>0</v>
      </c>
      <c r="S441" s="6"/>
      <c r="T441" s="6" t="s">
        <v>5387</v>
      </c>
      <c r="U441" s="6" t="s">
        <v>5335</v>
      </c>
    </row>
    <row r="442" spans="1:21" ht="27.75" customHeight="1" x14ac:dyDescent="0.3">
      <c r="A442" s="6" t="s">
        <v>5388</v>
      </c>
      <c r="B442" s="6">
        <v>1</v>
      </c>
      <c r="C442" s="6" t="s">
        <v>5389</v>
      </c>
      <c r="D442" s="6"/>
      <c r="E442" s="6" t="s">
        <v>3841</v>
      </c>
      <c r="F442" s="6" t="s">
        <v>3723</v>
      </c>
      <c r="G442" s="6"/>
      <c r="H442" s="6"/>
      <c r="I442" s="6" t="s">
        <v>3741</v>
      </c>
      <c r="J442" s="6" t="b">
        <v>0</v>
      </c>
      <c r="K442" s="6" t="s">
        <v>5390</v>
      </c>
      <c r="L442" s="6" t="s">
        <v>3859</v>
      </c>
      <c r="M442" s="6"/>
      <c r="N442" s="6" t="s">
        <v>2872</v>
      </c>
      <c r="O442" s="6" t="s">
        <v>5391</v>
      </c>
      <c r="P442" s="6" t="b">
        <v>1</v>
      </c>
      <c r="Q442" s="6"/>
      <c r="R442" s="6" t="b">
        <v>0</v>
      </c>
      <c r="S442" s="6"/>
      <c r="T442" s="6" t="s">
        <v>183</v>
      </c>
      <c r="U442" s="6" t="s">
        <v>5335</v>
      </c>
    </row>
    <row r="443" spans="1:21" ht="27.75" customHeight="1" x14ac:dyDescent="0.3">
      <c r="A443" s="6" t="s">
        <v>5392</v>
      </c>
      <c r="B443" s="6">
        <v>0</v>
      </c>
      <c r="C443" s="6" t="s">
        <v>5393</v>
      </c>
      <c r="D443" s="6"/>
      <c r="E443" s="6" t="s">
        <v>3750</v>
      </c>
      <c r="F443" s="6" t="s">
        <v>3723</v>
      </c>
      <c r="G443" s="6" t="s">
        <v>3724</v>
      </c>
      <c r="H443" s="6"/>
      <c r="I443" s="6" t="s">
        <v>3741</v>
      </c>
      <c r="J443" s="6" t="b">
        <v>0</v>
      </c>
      <c r="K443" s="6" t="s">
        <v>3812</v>
      </c>
      <c r="L443" s="6" t="s">
        <v>3903</v>
      </c>
      <c r="M443" s="6"/>
      <c r="N443" s="6" t="s">
        <v>2872</v>
      </c>
      <c r="O443" s="6"/>
      <c r="P443" s="6" t="b">
        <v>0</v>
      </c>
      <c r="Q443" s="6"/>
      <c r="R443" s="6" t="b">
        <v>0</v>
      </c>
      <c r="S443" s="6"/>
      <c r="T443" s="6" t="s">
        <v>193</v>
      </c>
      <c r="U443" s="6" t="s">
        <v>5335</v>
      </c>
    </row>
    <row r="444" spans="1:21" ht="27.75" customHeight="1" x14ac:dyDescent="0.3">
      <c r="A444" s="6" t="s">
        <v>5394</v>
      </c>
      <c r="B444" s="6">
        <v>1</v>
      </c>
      <c r="C444" s="6" t="s">
        <v>5395</v>
      </c>
      <c r="D444" s="6"/>
      <c r="E444" s="6" t="s">
        <v>3773</v>
      </c>
      <c r="F444" s="6" t="s">
        <v>3723</v>
      </c>
      <c r="G444" s="6" t="s">
        <v>3724</v>
      </c>
      <c r="H444" s="6"/>
      <c r="I444" s="6" t="s">
        <v>3741</v>
      </c>
      <c r="J444" s="6" t="b">
        <v>1</v>
      </c>
      <c r="K444" s="6" t="s">
        <v>3768</v>
      </c>
      <c r="L444" s="6" t="s">
        <v>5211</v>
      </c>
      <c r="M444" s="6"/>
      <c r="N444" s="6" t="s">
        <v>2872</v>
      </c>
      <c r="O444" s="6"/>
      <c r="P444" s="6" t="b">
        <v>0</v>
      </c>
      <c r="Q444" s="6"/>
      <c r="R444" s="6" t="b">
        <v>0</v>
      </c>
      <c r="S444" s="6"/>
      <c r="T444" s="6" t="s">
        <v>5396</v>
      </c>
      <c r="U444" s="6" t="s">
        <v>5335</v>
      </c>
    </row>
    <row r="445" spans="1:21" ht="27.75" customHeight="1" x14ac:dyDescent="0.3">
      <c r="A445" s="6" t="s">
        <v>5397</v>
      </c>
      <c r="B445" s="6">
        <v>1</v>
      </c>
      <c r="C445" s="6" t="s">
        <v>5398</v>
      </c>
      <c r="D445" s="6"/>
      <c r="E445" s="6" t="s">
        <v>3773</v>
      </c>
      <c r="F445" s="6" t="s">
        <v>3723</v>
      </c>
      <c r="G445" s="6"/>
      <c r="H445" s="6"/>
      <c r="I445" s="6" t="s">
        <v>3829</v>
      </c>
      <c r="J445" s="6" t="b">
        <v>0</v>
      </c>
      <c r="K445" s="6" t="s">
        <v>3751</v>
      </c>
      <c r="L445" s="6" t="s">
        <v>3780</v>
      </c>
      <c r="M445" s="6"/>
      <c r="N445" s="6" t="s">
        <v>2872</v>
      </c>
      <c r="O445" s="6"/>
      <c r="P445" s="6" t="b">
        <v>0</v>
      </c>
      <c r="Q445" s="6"/>
      <c r="R445" s="6" t="b">
        <v>0</v>
      </c>
      <c r="S445" s="6"/>
      <c r="T445" s="6" t="s">
        <v>249</v>
      </c>
      <c r="U445" s="6" t="s">
        <v>5335</v>
      </c>
    </row>
    <row r="446" spans="1:21" ht="27.75" customHeight="1" x14ac:dyDescent="0.3">
      <c r="A446" s="6" t="s">
        <v>5399</v>
      </c>
      <c r="B446" s="6">
        <v>1</v>
      </c>
      <c r="C446" s="6" t="s">
        <v>5400</v>
      </c>
      <c r="D446" s="6" t="s">
        <v>5401</v>
      </c>
      <c r="E446" s="6" t="s">
        <v>3841</v>
      </c>
      <c r="F446" s="6" t="s">
        <v>3723</v>
      </c>
      <c r="G446" s="6"/>
      <c r="H446" s="6"/>
      <c r="I446" s="6" t="s">
        <v>3833</v>
      </c>
      <c r="J446" s="6" t="b">
        <v>0</v>
      </c>
      <c r="K446" s="6" t="s">
        <v>3812</v>
      </c>
      <c r="L446" s="6" t="s">
        <v>3907</v>
      </c>
      <c r="M446" s="6"/>
      <c r="N446" s="6"/>
      <c r="O446" s="6" t="s">
        <v>5402</v>
      </c>
      <c r="P446" s="6" t="b">
        <v>0</v>
      </c>
      <c r="Q446" s="6"/>
      <c r="R446" s="6" t="b">
        <v>0</v>
      </c>
      <c r="S446" s="6"/>
      <c r="T446" s="6" t="s">
        <v>5403</v>
      </c>
      <c r="U446" s="6" t="s">
        <v>140</v>
      </c>
    </row>
    <row r="447" spans="1:21" ht="27.75" customHeight="1" x14ac:dyDescent="0.3">
      <c r="A447" s="6" t="s">
        <v>5404</v>
      </c>
      <c r="B447" s="6">
        <v>3</v>
      </c>
      <c r="C447" s="6" t="s">
        <v>5405</v>
      </c>
      <c r="D447" s="6" t="s">
        <v>5406</v>
      </c>
      <c r="E447" s="6" t="s">
        <v>3800</v>
      </c>
      <c r="F447" s="6" t="s">
        <v>3723</v>
      </c>
      <c r="G447" s="6"/>
      <c r="H447" s="6"/>
      <c r="I447" s="6" t="s">
        <v>3741</v>
      </c>
      <c r="J447" s="6" t="b">
        <v>0</v>
      </c>
      <c r="K447" s="6" t="s">
        <v>3789</v>
      </c>
      <c r="L447" s="6" t="s">
        <v>3817</v>
      </c>
      <c r="M447" s="6"/>
      <c r="N447" s="6"/>
      <c r="O447" s="6" t="s">
        <v>5333</v>
      </c>
      <c r="P447" s="6" t="b">
        <v>1</v>
      </c>
      <c r="Q447" s="6"/>
      <c r="R447" s="6" t="b">
        <v>0</v>
      </c>
      <c r="S447" s="6"/>
      <c r="T447" s="6" t="s">
        <v>5407</v>
      </c>
      <c r="U447" s="6" t="s">
        <v>140</v>
      </c>
    </row>
    <row r="448" spans="1:21" ht="27.75" customHeight="1" x14ac:dyDescent="0.3">
      <c r="A448" s="6" t="s">
        <v>5408</v>
      </c>
      <c r="B448" s="6">
        <v>2</v>
      </c>
      <c r="C448" s="6" t="s">
        <v>5409</v>
      </c>
      <c r="D448" s="6"/>
      <c r="E448" s="6" t="s">
        <v>3800</v>
      </c>
      <c r="F448" s="6" t="s">
        <v>3723</v>
      </c>
      <c r="G448" s="6" t="s">
        <v>3724</v>
      </c>
      <c r="H448" s="6" t="s">
        <v>5410</v>
      </c>
      <c r="I448" s="6" t="s">
        <v>3902</v>
      </c>
      <c r="J448" s="6" t="b">
        <v>0</v>
      </c>
      <c r="K448" s="6" t="s">
        <v>3751</v>
      </c>
      <c r="L448" s="6" t="s">
        <v>5211</v>
      </c>
      <c r="M448" s="6"/>
      <c r="N448" s="6"/>
      <c r="O448" s="6"/>
      <c r="P448" s="6" t="b">
        <v>0</v>
      </c>
      <c r="Q448" s="6"/>
      <c r="R448" s="6" t="b">
        <v>1</v>
      </c>
      <c r="S448" s="6"/>
      <c r="T448" s="6" t="s">
        <v>5411</v>
      </c>
      <c r="U448" s="6" t="s">
        <v>140</v>
      </c>
    </row>
    <row r="449" spans="1:21" ht="27.75" customHeight="1" x14ac:dyDescent="0.3">
      <c r="A449" s="6" t="s">
        <v>5412</v>
      </c>
      <c r="B449" s="6">
        <v>3</v>
      </c>
      <c r="C449" s="6" t="s">
        <v>5413</v>
      </c>
      <c r="D449" s="6"/>
      <c r="E449" s="6" t="s">
        <v>3800</v>
      </c>
      <c r="F449" s="6" t="s">
        <v>3723</v>
      </c>
      <c r="G449" s="6" t="s">
        <v>3724</v>
      </c>
      <c r="H449" s="6" t="s">
        <v>3725</v>
      </c>
      <c r="I449" s="6" t="s">
        <v>3741</v>
      </c>
      <c r="J449" s="6" t="b">
        <v>0</v>
      </c>
      <c r="K449" s="6" t="s">
        <v>3789</v>
      </c>
      <c r="L449" s="6" t="s">
        <v>3833</v>
      </c>
      <c r="M449" s="6"/>
      <c r="N449" s="6"/>
      <c r="O449" s="6"/>
      <c r="P449" s="6" t="b">
        <v>1</v>
      </c>
      <c r="Q449" s="6">
        <v>50</v>
      </c>
      <c r="R449" s="6" t="b">
        <v>0</v>
      </c>
      <c r="S449" s="6" t="s">
        <v>5414</v>
      </c>
      <c r="T449" s="6" t="s">
        <v>5415</v>
      </c>
      <c r="U449" s="6" t="s">
        <v>140</v>
      </c>
    </row>
    <row r="450" spans="1:21" ht="27.75" customHeight="1" x14ac:dyDescent="0.3">
      <c r="A450" s="6" t="s">
        <v>5416</v>
      </c>
      <c r="B450" s="6">
        <v>2</v>
      </c>
      <c r="C450" s="6" t="s">
        <v>5417</v>
      </c>
      <c r="D450" s="6"/>
      <c r="E450" s="6" t="s">
        <v>3800</v>
      </c>
      <c r="F450" s="6"/>
      <c r="G450" s="6" t="s">
        <v>3724</v>
      </c>
      <c r="H450" s="6" t="s">
        <v>5418</v>
      </c>
      <c r="I450" s="6" t="s">
        <v>3741</v>
      </c>
      <c r="J450" s="6" t="b">
        <v>0</v>
      </c>
      <c r="K450" s="6" t="s">
        <v>3742</v>
      </c>
      <c r="L450" s="6" t="s">
        <v>3833</v>
      </c>
      <c r="M450" s="6"/>
      <c r="N450" s="6"/>
      <c r="O450" s="6" t="s">
        <v>5333</v>
      </c>
      <c r="P450" s="6" t="b">
        <v>0</v>
      </c>
      <c r="Q450" s="6"/>
      <c r="R450" s="6" t="b">
        <v>1</v>
      </c>
      <c r="S450" s="6" t="s">
        <v>5419</v>
      </c>
      <c r="T450" s="6" t="s">
        <v>286</v>
      </c>
      <c r="U450" s="6" t="s">
        <v>140</v>
      </c>
    </row>
    <row r="451" spans="1:21" ht="27.75" customHeight="1" x14ac:dyDescent="0.3">
      <c r="A451" s="6" t="s">
        <v>5420</v>
      </c>
      <c r="B451" s="6">
        <v>1</v>
      </c>
      <c r="C451" s="6" t="s">
        <v>5421</v>
      </c>
      <c r="D451" s="6" t="s">
        <v>5422</v>
      </c>
      <c r="E451" s="6" t="s">
        <v>3757</v>
      </c>
      <c r="F451" s="6" t="s">
        <v>3723</v>
      </c>
      <c r="G451" s="6" t="s">
        <v>3724</v>
      </c>
      <c r="H451" s="6" t="s">
        <v>5423</v>
      </c>
      <c r="I451" s="6" t="s">
        <v>3741</v>
      </c>
      <c r="J451" s="6" t="b">
        <v>0</v>
      </c>
      <c r="K451" s="6" t="s">
        <v>3768</v>
      </c>
      <c r="L451" s="6" t="s">
        <v>5211</v>
      </c>
      <c r="M451" s="6" t="s">
        <v>5424</v>
      </c>
      <c r="N451" s="6" t="s">
        <v>3793</v>
      </c>
      <c r="O451" s="6"/>
      <c r="P451" s="6" t="b">
        <v>0</v>
      </c>
      <c r="Q451" s="6"/>
      <c r="R451" s="6" t="b">
        <v>0</v>
      </c>
      <c r="S451" s="6"/>
      <c r="T451" s="6" t="s">
        <v>286</v>
      </c>
      <c r="U451" s="6" t="s">
        <v>140</v>
      </c>
    </row>
    <row r="452" spans="1:21" ht="27.75" customHeight="1" x14ac:dyDescent="0.3">
      <c r="A452" s="6" t="s">
        <v>5425</v>
      </c>
      <c r="B452" s="6">
        <v>3</v>
      </c>
      <c r="C452" s="6" t="s">
        <v>5426</v>
      </c>
      <c r="D452" s="6" t="s">
        <v>5427</v>
      </c>
      <c r="E452" s="6" t="s">
        <v>3800</v>
      </c>
      <c r="F452" s="6" t="s">
        <v>3723</v>
      </c>
      <c r="G452" s="6"/>
      <c r="H452" s="6"/>
      <c r="I452" s="6" t="s">
        <v>5428</v>
      </c>
      <c r="J452" s="6" t="b">
        <v>0</v>
      </c>
      <c r="K452" s="6" t="s">
        <v>3742</v>
      </c>
      <c r="L452" s="6" t="s">
        <v>3817</v>
      </c>
      <c r="M452" s="6"/>
      <c r="N452" s="6"/>
      <c r="O452" s="6"/>
      <c r="P452" s="6" t="b">
        <v>0</v>
      </c>
      <c r="Q452" s="6"/>
      <c r="R452" s="6" t="b">
        <v>0</v>
      </c>
      <c r="S452" s="6"/>
      <c r="T452" s="6" t="s">
        <v>5429</v>
      </c>
      <c r="U452" s="6" t="s">
        <v>140</v>
      </c>
    </row>
    <row r="453" spans="1:21" ht="27.75" customHeight="1" x14ac:dyDescent="0.3">
      <c r="A453" s="6" t="s">
        <v>5430</v>
      </c>
      <c r="B453" s="6">
        <v>8</v>
      </c>
      <c r="C453" s="6" t="s">
        <v>5431</v>
      </c>
      <c r="D453" s="6"/>
      <c r="E453" s="6" t="s">
        <v>3757</v>
      </c>
      <c r="F453" s="6" t="s">
        <v>3723</v>
      </c>
      <c r="G453" s="6" t="s">
        <v>3724</v>
      </c>
      <c r="H453" s="6" t="s">
        <v>3725</v>
      </c>
      <c r="I453" s="6" t="s">
        <v>5324</v>
      </c>
      <c r="J453" s="6" t="b">
        <v>0</v>
      </c>
      <c r="K453" s="6" t="s">
        <v>3948</v>
      </c>
      <c r="L453" s="6" t="s">
        <v>5428</v>
      </c>
      <c r="M453" s="6" t="s">
        <v>5432</v>
      </c>
      <c r="N453" s="6" t="s">
        <v>3793</v>
      </c>
      <c r="O453" s="6" t="s">
        <v>5370</v>
      </c>
      <c r="P453" s="6" t="b">
        <v>1</v>
      </c>
      <c r="Q453" s="6"/>
      <c r="R453" s="6" t="b">
        <v>1</v>
      </c>
      <c r="S453" s="6" t="s">
        <v>5433</v>
      </c>
      <c r="T453" s="6" t="s">
        <v>5434</v>
      </c>
      <c r="U453" s="6" t="s">
        <v>141</v>
      </c>
    </row>
    <row r="454" spans="1:21" ht="27.75" customHeight="1" x14ac:dyDescent="0.3">
      <c r="A454" s="6" t="s">
        <v>5435</v>
      </c>
      <c r="B454" s="6">
        <v>2</v>
      </c>
      <c r="C454" s="6" t="s">
        <v>5436</v>
      </c>
      <c r="D454" s="6" t="s">
        <v>5437</v>
      </c>
      <c r="E454" s="6" t="s">
        <v>3811</v>
      </c>
      <c r="F454" s="6" t="s">
        <v>3723</v>
      </c>
      <c r="G454" s="6" t="s">
        <v>3724</v>
      </c>
      <c r="H454" s="6" t="s">
        <v>3725</v>
      </c>
      <c r="I454" s="6" t="s">
        <v>3833</v>
      </c>
      <c r="J454" s="6" t="b">
        <v>0</v>
      </c>
      <c r="K454" s="6" t="s">
        <v>3742</v>
      </c>
      <c r="L454" s="6" t="s">
        <v>3817</v>
      </c>
      <c r="M454" s="6"/>
      <c r="N454" s="6"/>
      <c r="O454" s="6"/>
      <c r="P454" s="6" t="b">
        <v>0</v>
      </c>
      <c r="Q454" s="6" t="s">
        <v>5438</v>
      </c>
      <c r="R454" s="6" t="b">
        <v>1</v>
      </c>
      <c r="S454" s="6" t="s">
        <v>5439</v>
      </c>
      <c r="T454" s="6" t="s">
        <v>5434</v>
      </c>
      <c r="U454" s="6" t="s">
        <v>141</v>
      </c>
    </row>
    <row r="455" spans="1:21" ht="27.75" customHeight="1" x14ac:dyDescent="0.3">
      <c r="A455" s="6" t="s">
        <v>5440</v>
      </c>
      <c r="B455" s="6">
        <v>1</v>
      </c>
      <c r="C455" s="6" t="s">
        <v>5441</v>
      </c>
      <c r="D455" s="6"/>
      <c r="E455" s="6" t="s">
        <v>3811</v>
      </c>
      <c r="F455" s="6" t="s">
        <v>3723</v>
      </c>
      <c r="G455" s="6" t="s">
        <v>3724</v>
      </c>
      <c r="H455" s="6"/>
      <c r="I455" s="6" t="s">
        <v>3833</v>
      </c>
      <c r="J455" s="6" t="b">
        <v>0</v>
      </c>
      <c r="K455" s="6" t="s">
        <v>3812</v>
      </c>
      <c r="L455" s="6" t="s">
        <v>4841</v>
      </c>
      <c r="M455" s="6"/>
      <c r="N455" s="6"/>
      <c r="O455" s="6"/>
      <c r="P455" s="6" t="b">
        <v>0</v>
      </c>
      <c r="Q455" s="6"/>
      <c r="R455" s="6" t="b">
        <v>0</v>
      </c>
      <c r="S455" s="6"/>
      <c r="T455" s="6" t="s">
        <v>5434</v>
      </c>
      <c r="U455" s="6" t="s">
        <v>141</v>
      </c>
    </row>
    <row r="456" spans="1:21" ht="27.75" customHeight="1" x14ac:dyDescent="0.3">
      <c r="A456" s="6" t="s">
        <v>5442</v>
      </c>
      <c r="B456" s="6">
        <v>6</v>
      </c>
      <c r="C456" s="6" t="s">
        <v>5443</v>
      </c>
      <c r="D456" s="6" t="s">
        <v>5444</v>
      </c>
      <c r="E456" s="6" t="s">
        <v>3757</v>
      </c>
      <c r="F456" s="6" t="s">
        <v>3723</v>
      </c>
      <c r="G456" s="6" t="s">
        <v>3724</v>
      </c>
      <c r="H456" s="6" t="s">
        <v>3725</v>
      </c>
      <c r="I456" s="6" t="s">
        <v>5324</v>
      </c>
      <c r="J456" s="6" t="b">
        <v>0</v>
      </c>
      <c r="K456" s="6" t="s">
        <v>5445</v>
      </c>
      <c r="L456" s="6" t="s">
        <v>5211</v>
      </c>
      <c r="M456" s="6" t="s">
        <v>5446</v>
      </c>
      <c r="N456" s="6" t="s">
        <v>3793</v>
      </c>
      <c r="O456" s="6" t="s">
        <v>5370</v>
      </c>
      <c r="P456" s="6" t="b">
        <v>0</v>
      </c>
      <c r="Q456" s="6"/>
      <c r="R456" s="6" t="b">
        <v>0</v>
      </c>
      <c r="S456" s="6" t="s">
        <v>5447</v>
      </c>
      <c r="T456" s="6" t="s">
        <v>5434</v>
      </c>
      <c r="U456" s="6" t="s">
        <v>141</v>
      </c>
    </row>
    <row r="457" spans="1:21" ht="27.75" customHeight="1" x14ac:dyDescent="0.3">
      <c r="A457" s="6" t="s">
        <v>5448</v>
      </c>
      <c r="B457" s="6">
        <v>4</v>
      </c>
      <c r="C457" s="6" t="s">
        <v>5449</v>
      </c>
      <c r="D457" s="6" t="s">
        <v>5450</v>
      </c>
      <c r="E457" s="6" t="s">
        <v>3757</v>
      </c>
      <c r="F457" s="6" t="s">
        <v>3723</v>
      </c>
      <c r="G457" s="6" t="s">
        <v>3724</v>
      </c>
      <c r="H457" s="6" t="s">
        <v>3725</v>
      </c>
      <c r="I457" s="6" t="s">
        <v>5324</v>
      </c>
      <c r="J457" s="6" t="b">
        <v>0</v>
      </c>
      <c r="K457" s="6" t="s">
        <v>3768</v>
      </c>
      <c r="L457" s="6" t="s">
        <v>5211</v>
      </c>
      <c r="M457" s="6" t="s">
        <v>5451</v>
      </c>
      <c r="N457" s="6" t="s">
        <v>3793</v>
      </c>
      <c r="O457" s="6" t="s">
        <v>5370</v>
      </c>
      <c r="P457" s="6" t="b">
        <v>0</v>
      </c>
      <c r="Q457" s="6"/>
      <c r="R457" s="6" t="b">
        <v>0</v>
      </c>
      <c r="S457" s="6" t="s">
        <v>5452</v>
      </c>
      <c r="T457" s="6" t="s">
        <v>5434</v>
      </c>
      <c r="U457" s="6" t="s">
        <v>141</v>
      </c>
    </row>
    <row r="458" spans="1:21" ht="27.75" customHeight="1" x14ac:dyDescent="0.3">
      <c r="A458" s="6" t="s">
        <v>5453</v>
      </c>
      <c r="B458" s="6">
        <v>2</v>
      </c>
      <c r="C458" s="6" t="s">
        <v>5454</v>
      </c>
      <c r="D458" s="6" t="s">
        <v>5455</v>
      </c>
      <c r="E458" s="6" t="s">
        <v>3773</v>
      </c>
      <c r="F458" s="6" t="s">
        <v>3723</v>
      </c>
      <c r="G458" s="6" t="s">
        <v>3724</v>
      </c>
      <c r="H458" s="6" t="s">
        <v>3725</v>
      </c>
      <c r="I458" s="6" t="s">
        <v>5324</v>
      </c>
      <c r="J458" s="6" t="b">
        <v>0</v>
      </c>
      <c r="K458" s="6" t="s">
        <v>3812</v>
      </c>
      <c r="L458" s="6" t="s">
        <v>3817</v>
      </c>
      <c r="M458" s="6"/>
      <c r="N458" s="6"/>
      <c r="O458" s="6"/>
      <c r="P458" s="6" t="b">
        <v>0</v>
      </c>
      <c r="Q458" s="6" t="s">
        <v>5456</v>
      </c>
      <c r="R458" s="6" t="b">
        <v>1</v>
      </c>
      <c r="S458" s="6" t="s">
        <v>5457</v>
      </c>
      <c r="T458" s="6" t="s">
        <v>5434</v>
      </c>
      <c r="U458" s="6" t="s">
        <v>141</v>
      </c>
    </row>
    <row r="459" spans="1:21" ht="27.75" customHeight="1" x14ac:dyDescent="0.3">
      <c r="A459" s="6" t="s">
        <v>5458</v>
      </c>
      <c r="B459" s="6">
        <v>1</v>
      </c>
      <c r="C459" s="6" t="s">
        <v>5459</v>
      </c>
      <c r="D459" s="6" t="s">
        <v>5460</v>
      </c>
      <c r="E459" s="6" t="s">
        <v>3773</v>
      </c>
      <c r="F459" s="6" t="s">
        <v>3723</v>
      </c>
      <c r="G459" s="6" t="s">
        <v>3724</v>
      </c>
      <c r="H459" s="6"/>
      <c r="I459" s="6" t="s">
        <v>5324</v>
      </c>
      <c r="J459" s="6" t="b">
        <v>0</v>
      </c>
      <c r="K459" s="6" t="s">
        <v>3742</v>
      </c>
      <c r="L459" s="6" t="s">
        <v>3903</v>
      </c>
      <c r="M459" s="6" t="s">
        <v>5345</v>
      </c>
      <c r="N459" s="6" t="s">
        <v>3793</v>
      </c>
      <c r="O459" s="6" t="s">
        <v>5370</v>
      </c>
      <c r="P459" s="6" t="b">
        <v>0</v>
      </c>
      <c r="Q459" s="6"/>
      <c r="R459" s="6" t="b">
        <v>0</v>
      </c>
      <c r="S459" s="6"/>
      <c r="T459" s="6" t="s">
        <v>5434</v>
      </c>
      <c r="U459" s="6" t="s">
        <v>141</v>
      </c>
    </row>
    <row r="460" spans="1:21" ht="27.75" customHeight="1" x14ac:dyDescent="0.3">
      <c r="A460" s="6" t="s">
        <v>5461</v>
      </c>
      <c r="B460" s="6">
        <v>3</v>
      </c>
      <c r="C460" s="6" t="s">
        <v>5462</v>
      </c>
      <c r="D460" s="6" t="s">
        <v>5463</v>
      </c>
      <c r="E460" s="6" t="s">
        <v>3757</v>
      </c>
      <c r="F460" s="6" t="s">
        <v>3723</v>
      </c>
      <c r="G460" s="6" t="s">
        <v>3724</v>
      </c>
      <c r="H460" s="6"/>
      <c r="I460" s="6" t="s">
        <v>5324</v>
      </c>
      <c r="J460" s="6" t="b">
        <v>0</v>
      </c>
      <c r="K460" s="6" t="s">
        <v>5464</v>
      </c>
      <c r="L460" s="6" t="s">
        <v>5211</v>
      </c>
      <c r="M460" s="6" t="s">
        <v>5465</v>
      </c>
      <c r="N460" s="6" t="s">
        <v>3793</v>
      </c>
      <c r="O460" s="6" t="s">
        <v>5370</v>
      </c>
      <c r="P460" s="6" t="b">
        <v>0</v>
      </c>
      <c r="Q460" s="6"/>
      <c r="R460" s="6" t="b">
        <v>0</v>
      </c>
      <c r="S460" s="6"/>
      <c r="T460" s="6" t="s">
        <v>5434</v>
      </c>
      <c r="U460" s="6" t="s">
        <v>141</v>
      </c>
    </row>
    <row r="461" spans="1:21" ht="27.75" customHeight="1" x14ac:dyDescent="0.3">
      <c r="A461" s="6" t="s">
        <v>5466</v>
      </c>
      <c r="B461" s="6">
        <v>8</v>
      </c>
      <c r="C461" s="6" t="s">
        <v>5467</v>
      </c>
      <c r="D461" s="6"/>
      <c r="E461" s="6" t="s">
        <v>3740</v>
      </c>
      <c r="F461" s="6" t="s">
        <v>3723</v>
      </c>
      <c r="G461" s="6" t="s">
        <v>3724</v>
      </c>
      <c r="H461" s="6" t="s">
        <v>3725</v>
      </c>
      <c r="I461" s="6" t="s">
        <v>5324</v>
      </c>
      <c r="J461" s="6" t="b">
        <v>0</v>
      </c>
      <c r="K461" s="6" t="s">
        <v>3742</v>
      </c>
      <c r="L461" s="6" t="s">
        <v>3833</v>
      </c>
      <c r="M461" s="6"/>
      <c r="N461" s="6"/>
      <c r="O461" s="6"/>
      <c r="P461" s="6" t="b">
        <v>1</v>
      </c>
      <c r="Q461" s="6"/>
      <c r="R461" s="6"/>
      <c r="S461" s="6" t="s">
        <v>5468</v>
      </c>
      <c r="T461" s="6" t="s">
        <v>5434</v>
      </c>
      <c r="U461" s="6" t="s">
        <v>141</v>
      </c>
    </row>
    <row r="462" spans="1:21" ht="27.75" customHeight="1" x14ac:dyDescent="0.3">
      <c r="A462" s="6" t="s">
        <v>5469</v>
      </c>
      <c r="B462" s="6">
        <v>0</v>
      </c>
      <c r="C462" s="6" t="s">
        <v>5470</v>
      </c>
      <c r="D462" s="6"/>
      <c r="E462" s="6" t="s">
        <v>3767</v>
      </c>
      <c r="F462" s="6" t="s">
        <v>3723</v>
      </c>
      <c r="G462" s="6" t="s">
        <v>3724</v>
      </c>
      <c r="H462" s="6"/>
      <c r="I462" s="6" t="s">
        <v>5324</v>
      </c>
      <c r="J462" s="6" t="b">
        <v>0</v>
      </c>
      <c r="K462" s="6" t="s">
        <v>3789</v>
      </c>
      <c r="L462" s="6" t="s">
        <v>5211</v>
      </c>
      <c r="M462" s="6"/>
      <c r="N462" s="6"/>
      <c r="O462" s="6"/>
      <c r="P462" s="6" t="b">
        <v>0</v>
      </c>
      <c r="Q462" s="6"/>
      <c r="R462" s="6"/>
      <c r="S462" s="6"/>
      <c r="T462" s="6" t="s">
        <v>5434</v>
      </c>
      <c r="U462" s="6" t="s">
        <v>141</v>
      </c>
    </row>
    <row r="463" spans="1:21" ht="27.75" customHeight="1" x14ac:dyDescent="0.3">
      <c r="A463" s="6" t="s">
        <v>5471</v>
      </c>
      <c r="B463" s="6">
        <v>5</v>
      </c>
      <c r="C463" s="6" t="s">
        <v>5472</v>
      </c>
      <c r="D463" s="6" t="s">
        <v>5473</v>
      </c>
      <c r="E463" s="6" t="s">
        <v>3773</v>
      </c>
      <c r="F463" s="6" t="s">
        <v>3723</v>
      </c>
      <c r="G463" s="6" t="s">
        <v>3724</v>
      </c>
      <c r="H463" s="6"/>
      <c r="I463" s="6" t="s">
        <v>5474</v>
      </c>
      <c r="J463" s="6" t="b">
        <v>0</v>
      </c>
      <c r="K463" s="6" t="s">
        <v>3768</v>
      </c>
      <c r="L463" s="6" t="s">
        <v>3903</v>
      </c>
      <c r="M463" s="6"/>
      <c r="N463" s="6"/>
      <c r="O463" s="6"/>
      <c r="P463" s="6" t="b">
        <v>0</v>
      </c>
      <c r="Q463" s="6"/>
      <c r="R463" s="6"/>
      <c r="S463" s="6"/>
      <c r="T463" s="6" t="s">
        <v>5434</v>
      </c>
      <c r="U463" s="6" t="s">
        <v>141</v>
      </c>
    </row>
    <row r="464" spans="1:21" ht="27.75" customHeight="1" x14ac:dyDescent="0.3">
      <c r="A464" s="6" t="s">
        <v>5475</v>
      </c>
      <c r="B464" s="6">
        <v>7</v>
      </c>
      <c r="C464" s="6" t="s">
        <v>5476</v>
      </c>
      <c r="D464" s="6"/>
      <c r="E464" s="6" t="s">
        <v>3767</v>
      </c>
      <c r="F464" s="6" t="s">
        <v>3723</v>
      </c>
      <c r="G464" s="6" t="s">
        <v>3724</v>
      </c>
      <c r="H464" s="6" t="s">
        <v>3725</v>
      </c>
      <c r="I464" s="6" t="s">
        <v>5324</v>
      </c>
      <c r="J464" s="6" t="b">
        <v>0</v>
      </c>
      <c r="K464" s="6" t="s">
        <v>3742</v>
      </c>
      <c r="L464" s="6" t="s">
        <v>3817</v>
      </c>
      <c r="M464" s="6"/>
      <c r="N464" s="6"/>
      <c r="O464" s="6"/>
      <c r="P464" s="6" t="b">
        <v>1</v>
      </c>
      <c r="Q464" s="6" t="s">
        <v>5477</v>
      </c>
      <c r="R464" s="6" t="b">
        <v>1</v>
      </c>
      <c r="S464" s="6" t="s">
        <v>5478</v>
      </c>
      <c r="T464" s="6" t="s">
        <v>5434</v>
      </c>
      <c r="U464" s="6" t="s">
        <v>141</v>
      </c>
    </row>
    <row r="465" spans="1:21" ht="27.75" customHeight="1" x14ac:dyDescent="0.3">
      <c r="A465" s="6" t="s">
        <v>5479</v>
      </c>
      <c r="B465" s="6">
        <v>9</v>
      </c>
      <c r="C465" s="6" t="s">
        <v>5480</v>
      </c>
      <c r="D465" s="6"/>
      <c r="E465" s="6" t="s">
        <v>3767</v>
      </c>
      <c r="F465" s="6" t="s">
        <v>3723</v>
      </c>
      <c r="G465" s="6" t="s">
        <v>3724</v>
      </c>
      <c r="H465" s="6" t="s">
        <v>3725</v>
      </c>
      <c r="I465" s="6" t="s">
        <v>5324</v>
      </c>
      <c r="J465" s="6" t="b">
        <v>0</v>
      </c>
      <c r="K465" s="6" t="s">
        <v>3959</v>
      </c>
      <c r="L465" s="6" t="s">
        <v>5211</v>
      </c>
      <c r="M465" s="6"/>
      <c r="N465" s="6"/>
      <c r="O465" s="6"/>
      <c r="P465" s="6" t="b">
        <v>0</v>
      </c>
      <c r="Q465" s="6" t="s">
        <v>5481</v>
      </c>
      <c r="R465" s="6" t="b">
        <v>1</v>
      </c>
      <c r="S465" s="6" t="s">
        <v>5482</v>
      </c>
      <c r="T465" s="6" t="s">
        <v>5434</v>
      </c>
      <c r="U465" s="6" t="s">
        <v>141</v>
      </c>
    </row>
    <row r="466" spans="1:21" ht="27.75" customHeight="1" x14ac:dyDescent="0.3">
      <c r="A466" s="6" t="s">
        <v>5483</v>
      </c>
      <c r="B466" s="6">
        <v>2</v>
      </c>
      <c r="C466" s="6" t="s">
        <v>5484</v>
      </c>
      <c r="D466" s="6"/>
      <c r="E466" s="6" t="s">
        <v>3740</v>
      </c>
      <c r="F466" s="6"/>
      <c r="G466" s="6" t="s">
        <v>3724</v>
      </c>
      <c r="H466" s="6"/>
      <c r="I466" s="6" t="s">
        <v>5324</v>
      </c>
      <c r="J466" s="6" t="b">
        <v>1</v>
      </c>
      <c r="K466" s="6" t="s">
        <v>3751</v>
      </c>
      <c r="L466" s="6" t="s">
        <v>3817</v>
      </c>
      <c r="M466" s="6"/>
      <c r="N466" s="6"/>
      <c r="O466" s="6"/>
      <c r="P466" s="6" t="b">
        <v>1</v>
      </c>
      <c r="Q466" s="6"/>
      <c r="R466" s="6"/>
      <c r="S466" s="6"/>
      <c r="T466" s="6" t="s">
        <v>5434</v>
      </c>
      <c r="U466" s="6" t="s">
        <v>141</v>
      </c>
    </row>
    <row r="467" spans="1:21" ht="27.75" customHeight="1" x14ac:dyDescent="0.3">
      <c r="A467" s="6" t="s">
        <v>5485</v>
      </c>
      <c r="B467" s="6">
        <v>9</v>
      </c>
      <c r="C467" s="6" t="s">
        <v>5486</v>
      </c>
      <c r="D467" s="6"/>
      <c r="E467" s="6" t="s">
        <v>3740</v>
      </c>
      <c r="F467" s="6" t="s">
        <v>3723</v>
      </c>
      <c r="G467" s="6" t="s">
        <v>3724</v>
      </c>
      <c r="H467" s="6"/>
      <c r="I467" s="6" t="s">
        <v>5381</v>
      </c>
      <c r="J467" s="6" t="b">
        <v>0</v>
      </c>
      <c r="K467" s="6" t="s">
        <v>3742</v>
      </c>
      <c r="L467" s="6" t="s">
        <v>3833</v>
      </c>
      <c r="M467" s="6" t="s">
        <v>5487</v>
      </c>
      <c r="N467" s="6" t="s">
        <v>3793</v>
      </c>
      <c r="O467" s="6"/>
      <c r="P467" s="6" t="b">
        <v>1</v>
      </c>
      <c r="Q467" s="6"/>
      <c r="R467" s="6"/>
      <c r="S467" s="6"/>
      <c r="T467" s="6" t="s">
        <v>286</v>
      </c>
      <c r="U467" s="6" t="s">
        <v>143</v>
      </c>
    </row>
    <row r="468" spans="1:21" ht="27.75" customHeight="1" x14ac:dyDescent="0.3">
      <c r="A468" s="6" t="s">
        <v>5488</v>
      </c>
      <c r="B468" s="6">
        <v>7</v>
      </c>
      <c r="C468" s="6" t="s">
        <v>5489</v>
      </c>
      <c r="D468" s="6"/>
      <c r="E468" s="6" t="s">
        <v>3773</v>
      </c>
      <c r="F468" s="6" t="s">
        <v>3723</v>
      </c>
      <c r="G468" s="6" t="s">
        <v>3724</v>
      </c>
      <c r="H468" s="6" t="s">
        <v>3725</v>
      </c>
      <c r="I468" s="6" t="s">
        <v>4035</v>
      </c>
      <c r="J468" s="6" t="b">
        <v>0</v>
      </c>
      <c r="K468" s="6" t="s">
        <v>3812</v>
      </c>
      <c r="L468" s="6" t="s">
        <v>5211</v>
      </c>
      <c r="M468" s="6"/>
      <c r="N468" s="6"/>
      <c r="O468" s="6"/>
      <c r="P468" s="6" t="b">
        <v>0</v>
      </c>
      <c r="Q468" s="6" t="s">
        <v>5490</v>
      </c>
      <c r="R468" s="6" t="b">
        <v>1</v>
      </c>
      <c r="S468" s="6" t="s">
        <v>5491</v>
      </c>
      <c r="T468" s="6" t="s">
        <v>286</v>
      </c>
      <c r="U468" s="6" t="s">
        <v>143</v>
      </c>
    </row>
    <row r="469" spans="1:21" ht="27.75" customHeight="1" x14ac:dyDescent="0.3">
      <c r="A469" s="6" t="s">
        <v>5492</v>
      </c>
      <c r="B469" s="6">
        <v>1</v>
      </c>
      <c r="C469" s="6" t="s">
        <v>5493</v>
      </c>
      <c r="D469" s="6" t="s">
        <v>5494</v>
      </c>
      <c r="E469" s="6" t="s">
        <v>3757</v>
      </c>
      <c r="F469" s="6" t="s">
        <v>3723</v>
      </c>
      <c r="G469" s="6" t="s">
        <v>3724</v>
      </c>
      <c r="H469" s="6"/>
      <c r="I469" s="6" t="s">
        <v>3741</v>
      </c>
      <c r="J469" s="6" t="b">
        <v>0</v>
      </c>
      <c r="K469" s="6" t="s">
        <v>5495</v>
      </c>
      <c r="L469" s="6" t="s">
        <v>5211</v>
      </c>
      <c r="M469" s="6" t="s">
        <v>5345</v>
      </c>
      <c r="N469" s="6" t="s">
        <v>3805</v>
      </c>
      <c r="O469" s="6" t="s">
        <v>5370</v>
      </c>
      <c r="P469" s="6" t="b">
        <v>0</v>
      </c>
      <c r="Q469" s="6"/>
      <c r="R469" s="6"/>
      <c r="S469" s="6"/>
      <c r="T469" s="6" t="s">
        <v>286</v>
      </c>
      <c r="U469" s="6" t="s">
        <v>143</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C9C9C9"/>
  </sheetPr>
  <dimension ref="A1:J442"/>
  <sheetViews>
    <sheetView showGridLines="0" showRowColHeaders="0" workbookViewId="0">
      <pane ySplit="1" topLeftCell="A345" activePane="bottomLeft" state="frozen"/>
      <selection pane="bottomLeft" activeCell="J349" sqref="J349"/>
    </sheetView>
  </sheetViews>
  <sheetFormatPr defaultColWidth="23.33203125" defaultRowHeight="14.4" x14ac:dyDescent="0.3"/>
  <cols>
    <col min="1" max="1" width="32" style="35" customWidth="1"/>
    <col min="2" max="2" width="23.33203125" style="35"/>
    <col min="3" max="3" width="14.44140625" style="35" bestFit="1" customWidth="1"/>
    <col min="4" max="4" width="16.5546875" style="35" customWidth="1"/>
    <col min="5" max="5" width="23.33203125" style="35"/>
    <col min="6" max="6" width="30.44140625" style="35" customWidth="1"/>
    <col min="7" max="7" width="23.33203125" style="35"/>
    <col min="8" max="8" width="14.44140625" style="35" customWidth="1"/>
    <col min="9" max="9" width="27" style="35" customWidth="1"/>
    <col min="10" max="10" width="83.33203125" style="35" customWidth="1"/>
    <col min="11" max="16384" width="23.33203125" style="35"/>
  </cols>
  <sheetData>
    <row r="1" spans="1:10" x14ac:dyDescent="0.3">
      <c r="A1" s="6" t="s">
        <v>48</v>
      </c>
      <c r="B1" s="6" t="s">
        <v>2847</v>
      </c>
      <c r="C1" s="6" t="s">
        <v>2848</v>
      </c>
      <c r="D1" s="6" t="s">
        <v>51</v>
      </c>
      <c r="E1" s="6" t="s">
        <v>2849</v>
      </c>
      <c r="F1" s="6" t="s">
        <v>2850</v>
      </c>
      <c r="G1" s="6" t="s">
        <v>2851</v>
      </c>
      <c r="H1" s="6" t="s">
        <v>2852</v>
      </c>
      <c r="I1" s="6" t="s">
        <v>2853</v>
      </c>
      <c r="J1" s="6" t="s">
        <v>2854</v>
      </c>
    </row>
    <row r="2" spans="1:10" ht="28.8" hidden="1" x14ac:dyDescent="0.3">
      <c r="A2" s="6" t="s">
        <v>2855</v>
      </c>
      <c r="B2" s="6" t="s">
        <v>150</v>
      </c>
      <c r="C2" s="6" t="b">
        <v>0</v>
      </c>
      <c r="D2" s="6" t="s">
        <v>64</v>
      </c>
      <c r="E2" s="6" t="b">
        <v>0</v>
      </c>
      <c r="F2" s="6" t="s">
        <v>67</v>
      </c>
      <c r="G2" s="6" t="s">
        <v>2856</v>
      </c>
      <c r="H2" s="6" t="b">
        <v>0</v>
      </c>
      <c r="I2" s="6"/>
      <c r="J2" s="6" t="s">
        <v>2857</v>
      </c>
    </row>
    <row r="3" spans="1:10" ht="244.8" hidden="1" x14ac:dyDescent="0.3">
      <c r="A3" s="6" t="s">
        <v>2858</v>
      </c>
      <c r="B3" s="6" t="s">
        <v>2859</v>
      </c>
      <c r="C3" s="6" t="b">
        <v>0</v>
      </c>
      <c r="D3" s="6" t="s">
        <v>64</v>
      </c>
      <c r="E3" s="6" t="b">
        <v>0</v>
      </c>
      <c r="F3" s="6" t="s">
        <v>67</v>
      </c>
      <c r="G3" s="6" t="s">
        <v>299</v>
      </c>
      <c r="H3" s="6" t="b">
        <v>0</v>
      </c>
      <c r="I3" s="6"/>
      <c r="J3" s="6" t="s">
        <v>2860</v>
      </c>
    </row>
    <row r="4" spans="1:10" ht="43.2" x14ac:dyDescent="0.3">
      <c r="A4" s="6" t="s">
        <v>2861</v>
      </c>
      <c r="B4" s="6" t="s">
        <v>2862</v>
      </c>
      <c r="C4" s="6" t="b">
        <v>1</v>
      </c>
      <c r="D4" s="6" t="s">
        <v>64</v>
      </c>
      <c r="E4" s="6" t="b">
        <v>0</v>
      </c>
      <c r="F4" s="6" t="s">
        <v>67</v>
      </c>
      <c r="G4" s="6" t="s">
        <v>2863</v>
      </c>
      <c r="H4" s="6" t="b">
        <v>0</v>
      </c>
      <c r="I4" s="6"/>
      <c r="J4" s="6" t="s">
        <v>2864</v>
      </c>
    </row>
    <row r="5" spans="1:10" ht="43.2" x14ac:dyDescent="0.3">
      <c r="A5" s="6" t="s">
        <v>2865</v>
      </c>
      <c r="B5" s="6" t="s">
        <v>2862</v>
      </c>
      <c r="C5" s="6" t="b">
        <v>1</v>
      </c>
      <c r="D5" s="6" t="s">
        <v>70</v>
      </c>
      <c r="E5" s="6" t="b">
        <v>0</v>
      </c>
      <c r="F5" s="6" t="s">
        <v>67</v>
      </c>
      <c r="G5" s="6" t="s">
        <v>2863</v>
      </c>
      <c r="H5" s="6" t="b">
        <v>0</v>
      </c>
      <c r="I5" s="6"/>
      <c r="J5" s="6" t="s">
        <v>2864</v>
      </c>
    </row>
    <row r="6" spans="1:10" ht="43.2" x14ac:dyDescent="0.3">
      <c r="A6" s="6" t="s">
        <v>2866</v>
      </c>
      <c r="B6" s="6" t="s">
        <v>2862</v>
      </c>
      <c r="C6" s="6" t="b">
        <v>1</v>
      </c>
      <c r="D6" s="6" t="s">
        <v>76</v>
      </c>
      <c r="E6" s="6" t="b">
        <v>0</v>
      </c>
      <c r="F6" s="6" t="s">
        <v>67</v>
      </c>
      <c r="G6" s="6" t="s">
        <v>2863</v>
      </c>
      <c r="H6" s="6" t="b">
        <v>0</v>
      </c>
      <c r="I6" s="6"/>
      <c r="J6" s="6" t="s">
        <v>2864</v>
      </c>
    </row>
    <row r="7" spans="1:10" ht="28.8" hidden="1" x14ac:dyDescent="0.3">
      <c r="A7" s="6" t="s">
        <v>2867</v>
      </c>
      <c r="B7" s="6" t="s">
        <v>2859</v>
      </c>
      <c r="C7" s="6" t="b">
        <v>0</v>
      </c>
      <c r="D7" s="6" t="s">
        <v>70</v>
      </c>
      <c r="E7" s="6" t="b">
        <v>1</v>
      </c>
      <c r="F7" s="6" t="s">
        <v>67</v>
      </c>
      <c r="G7" s="6" t="s">
        <v>299</v>
      </c>
      <c r="H7" s="6" t="b">
        <v>0</v>
      </c>
      <c r="I7" s="6"/>
      <c r="J7" s="6" t="s">
        <v>2868</v>
      </c>
    </row>
    <row r="8" spans="1:10" ht="28.8" hidden="1" x14ac:dyDescent="0.3">
      <c r="A8" s="6" t="s">
        <v>2869</v>
      </c>
      <c r="B8" s="6" t="s">
        <v>2859</v>
      </c>
      <c r="C8" s="6" t="b">
        <v>0</v>
      </c>
      <c r="D8" s="6" t="s">
        <v>64</v>
      </c>
      <c r="E8" s="6" t="b">
        <v>1</v>
      </c>
      <c r="F8" s="6" t="s">
        <v>67</v>
      </c>
      <c r="G8" s="6" t="s">
        <v>299</v>
      </c>
      <c r="H8" s="6" t="b">
        <v>0</v>
      </c>
      <c r="I8" s="6"/>
      <c r="J8" s="6" t="s">
        <v>2870</v>
      </c>
    </row>
    <row r="9" spans="1:10" hidden="1" x14ac:dyDescent="0.3">
      <c r="A9" s="6" t="s">
        <v>2871</v>
      </c>
      <c r="B9" s="6" t="s">
        <v>2859</v>
      </c>
      <c r="C9" s="6" t="b">
        <v>0</v>
      </c>
      <c r="D9" s="6" t="s">
        <v>70</v>
      </c>
      <c r="E9" s="6" t="b">
        <v>1</v>
      </c>
      <c r="F9" s="6" t="s">
        <v>128</v>
      </c>
      <c r="G9" s="6" t="s">
        <v>299</v>
      </c>
      <c r="H9" s="6" t="b">
        <v>0</v>
      </c>
      <c r="I9" s="6"/>
      <c r="J9" s="6" t="s">
        <v>2872</v>
      </c>
    </row>
    <row r="10" spans="1:10" ht="72" hidden="1" x14ac:dyDescent="0.3">
      <c r="A10" s="6" t="s">
        <v>2873</v>
      </c>
      <c r="B10" s="6" t="s">
        <v>2859</v>
      </c>
      <c r="C10" s="6" t="b">
        <v>0</v>
      </c>
      <c r="D10" s="6" t="s">
        <v>76</v>
      </c>
      <c r="E10" s="6" t="b">
        <v>1</v>
      </c>
      <c r="F10" s="6" t="s">
        <v>67</v>
      </c>
      <c r="G10" s="6" t="s">
        <v>299</v>
      </c>
      <c r="H10" s="6" t="b">
        <v>0</v>
      </c>
      <c r="I10" s="6"/>
      <c r="J10" s="6" t="s">
        <v>2874</v>
      </c>
    </row>
    <row r="11" spans="1:10" ht="72" hidden="1" x14ac:dyDescent="0.3">
      <c r="A11" s="6" t="s">
        <v>2875</v>
      </c>
      <c r="B11" s="6" t="s">
        <v>150</v>
      </c>
      <c r="C11" s="6" t="b">
        <v>0</v>
      </c>
      <c r="D11" s="6" t="s">
        <v>76</v>
      </c>
      <c r="E11" s="6" t="b">
        <v>1</v>
      </c>
      <c r="F11" s="6" t="s">
        <v>67</v>
      </c>
      <c r="G11" s="6" t="s">
        <v>2876</v>
      </c>
      <c r="H11" s="6" t="b">
        <v>0</v>
      </c>
      <c r="I11" s="6"/>
      <c r="J11" s="6" t="s">
        <v>2877</v>
      </c>
    </row>
    <row r="12" spans="1:10" hidden="1" x14ac:dyDescent="0.3">
      <c r="A12" s="6" t="s">
        <v>950</v>
      </c>
      <c r="B12" s="6" t="s">
        <v>2859</v>
      </c>
      <c r="C12" s="6" t="b">
        <v>0</v>
      </c>
      <c r="D12" s="6" t="s">
        <v>82</v>
      </c>
      <c r="E12" s="6" t="b">
        <v>0</v>
      </c>
      <c r="F12" s="6" t="s">
        <v>67</v>
      </c>
      <c r="G12" s="6" t="s">
        <v>299</v>
      </c>
      <c r="H12" s="6" t="b">
        <v>0</v>
      </c>
      <c r="I12" s="6"/>
      <c r="J12" s="6" t="s">
        <v>2878</v>
      </c>
    </row>
    <row r="13" spans="1:10" ht="28.8" hidden="1" x14ac:dyDescent="0.3">
      <c r="A13" s="6" t="s">
        <v>2879</v>
      </c>
      <c r="B13" s="6" t="s">
        <v>150</v>
      </c>
      <c r="C13" s="6" t="b">
        <v>0</v>
      </c>
      <c r="D13" s="6" t="s">
        <v>70</v>
      </c>
      <c r="E13" s="6" t="b">
        <v>0</v>
      </c>
      <c r="F13" s="6" t="s">
        <v>67</v>
      </c>
      <c r="G13" s="6" t="s">
        <v>2880</v>
      </c>
      <c r="H13" s="6" t="b">
        <v>0</v>
      </c>
      <c r="I13" s="6"/>
      <c r="J13" s="6" t="s">
        <v>2881</v>
      </c>
    </row>
    <row r="14" spans="1:10" ht="28.8" hidden="1" x14ac:dyDescent="0.3">
      <c r="A14" s="6" t="s">
        <v>2882</v>
      </c>
      <c r="B14" s="6" t="s">
        <v>150</v>
      </c>
      <c r="C14" s="6" t="b">
        <v>0</v>
      </c>
      <c r="D14" s="6" t="s">
        <v>76</v>
      </c>
      <c r="E14" s="6" t="b">
        <v>0</v>
      </c>
      <c r="F14" s="6" t="s">
        <v>67</v>
      </c>
      <c r="G14" s="6" t="s">
        <v>2880</v>
      </c>
      <c r="H14" s="6" t="b">
        <v>0</v>
      </c>
      <c r="I14" s="6"/>
      <c r="J14" s="6" t="s">
        <v>2881</v>
      </c>
    </row>
    <row r="15" spans="1:10" ht="28.8" hidden="1" x14ac:dyDescent="0.3">
      <c r="A15" s="6" t="s">
        <v>2883</v>
      </c>
      <c r="B15" s="6" t="s">
        <v>150</v>
      </c>
      <c r="C15" s="6" t="b">
        <v>0</v>
      </c>
      <c r="D15" s="6" t="s">
        <v>82</v>
      </c>
      <c r="E15" s="6" t="b">
        <v>0</v>
      </c>
      <c r="F15" s="6" t="s">
        <v>67</v>
      </c>
      <c r="G15" s="6" t="s">
        <v>2880</v>
      </c>
      <c r="H15" s="6" t="b">
        <v>0</v>
      </c>
      <c r="I15" s="6"/>
      <c r="J15" s="6" t="s">
        <v>2881</v>
      </c>
    </row>
    <row r="16" spans="1:10" ht="43.2" hidden="1" x14ac:dyDescent="0.3">
      <c r="A16" s="6" t="s">
        <v>2884</v>
      </c>
      <c r="B16" s="6" t="s">
        <v>150</v>
      </c>
      <c r="C16" s="6" t="b">
        <v>0</v>
      </c>
      <c r="D16" s="6" t="s">
        <v>82</v>
      </c>
      <c r="E16" s="6" t="b">
        <v>1</v>
      </c>
      <c r="F16" s="6" t="s">
        <v>67</v>
      </c>
      <c r="G16" s="6" t="s">
        <v>2885</v>
      </c>
      <c r="H16" s="6" t="b">
        <v>0</v>
      </c>
      <c r="I16" s="6"/>
      <c r="J16" s="6" t="s">
        <v>2886</v>
      </c>
    </row>
    <row r="17" spans="1:10" ht="201.6" hidden="1" x14ac:dyDescent="0.3">
      <c r="A17" s="6" t="s">
        <v>2887</v>
      </c>
      <c r="B17" s="6" t="s">
        <v>150</v>
      </c>
      <c r="C17" s="6" t="b">
        <v>0</v>
      </c>
      <c r="D17" s="6" t="s">
        <v>70</v>
      </c>
      <c r="E17" s="6" t="b">
        <v>1</v>
      </c>
      <c r="F17" s="6" t="s">
        <v>67</v>
      </c>
      <c r="G17" s="6" t="s">
        <v>2876</v>
      </c>
      <c r="H17" s="6" t="b">
        <v>1</v>
      </c>
      <c r="I17" s="6"/>
      <c r="J17" s="6" t="s">
        <v>2888</v>
      </c>
    </row>
    <row r="18" spans="1:10" ht="115.2" hidden="1" x14ac:dyDescent="0.3">
      <c r="A18" s="6" t="s">
        <v>2889</v>
      </c>
      <c r="B18" s="6" t="s">
        <v>150</v>
      </c>
      <c r="C18" s="6" t="b">
        <v>0</v>
      </c>
      <c r="D18" s="6" t="s">
        <v>70</v>
      </c>
      <c r="E18" s="6" t="b">
        <v>1</v>
      </c>
      <c r="F18" s="6" t="s">
        <v>67</v>
      </c>
      <c r="G18" s="6" t="s">
        <v>2890</v>
      </c>
      <c r="H18" s="6" t="b">
        <v>0</v>
      </c>
      <c r="I18" s="6"/>
      <c r="J18" s="6" t="s">
        <v>2891</v>
      </c>
    </row>
    <row r="19" spans="1:10" ht="115.2" x14ac:dyDescent="0.3">
      <c r="A19" s="6" t="s">
        <v>2892</v>
      </c>
      <c r="B19" s="6" t="s">
        <v>2862</v>
      </c>
      <c r="C19" s="6" t="b">
        <v>1</v>
      </c>
      <c r="D19" s="6" t="s">
        <v>76</v>
      </c>
      <c r="E19" s="6" t="b">
        <v>0</v>
      </c>
      <c r="F19" s="6" t="s">
        <v>67</v>
      </c>
      <c r="G19" s="6" t="s">
        <v>2893</v>
      </c>
      <c r="H19" s="6" t="b">
        <v>0</v>
      </c>
      <c r="I19" s="6"/>
      <c r="J19" s="6" t="s">
        <v>2894</v>
      </c>
    </row>
    <row r="20" spans="1:10" ht="57.6" hidden="1" x14ac:dyDescent="0.3">
      <c r="A20" s="6" t="s">
        <v>2895</v>
      </c>
      <c r="B20" s="6" t="s">
        <v>150</v>
      </c>
      <c r="C20" s="6" t="b">
        <v>0</v>
      </c>
      <c r="D20" s="6" t="s">
        <v>70</v>
      </c>
      <c r="E20" s="6" t="b">
        <v>1</v>
      </c>
      <c r="F20" s="6" t="s">
        <v>67</v>
      </c>
      <c r="G20" s="6" t="s">
        <v>2876</v>
      </c>
      <c r="H20" s="6" t="b">
        <v>0</v>
      </c>
      <c r="I20" s="6"/>
      <c r="J20" s="6" t="s">
        <v>2896</v>
      </c>
    </row>
    <row r="21" spans="1:10" x14ac:dyDescent="0.3">
      <c r="A21" s="6" t="s">
        <v>2897</v>
      </c>
      <c r="B21" s="6" t="s">
        <v>2862</v>
      </c>
      <c r="C21" s="6" t="b">
        <v>0</v>
      </c>
      <c r="D21" s="6" t="s">
        <v>88</v>
      </c>
      <c r="E21" s="6" t="b">
        <v>1</v>
      </c>
      <c r="F21" s="6" t="s">
        <v>67</v>
      </c>
      <c r="G21" s="6" t="s">
        <v>2898</v>
      </c>
      <c r="H21" s="6" t="b">
        <v>0</v>
      </c>
      <c r="I21" s="6"/>
      <c r="J21" s="6" t="s">
        <v>2872</v>
      </c>
    </row>
    <row r="22" spans="1:10" ht="409.6" hidden="1" x14ac:dyDescent="0.3">
      <c r="A22" s="6" t="s">
        <v>2899</v>
      </c>
      <c r="B22" s="6" t="s">
        <v>2859</v>
      </c>
      <c r="C22" s="6" t="b">
        <v>1</v>
      </c>
      <c r="D22" s="6" t="s">
        <v>70</v>
      </c>
      <c r="E22" s="6" t="b">
        <v>0</v>
      </c>
      <c r="F22" s="6" t="s">
        <v>67</v>
      </c>
      <c r="G22" s="6" t="s">
        <v>299</v>
      </c>
      <c r="H22" s="6" t="b">
        <v>0</v>
      </c>
      <c r="I22" s="6"/>
      <c r="J22" s="6" t="s">
        <v>2900</v>
      </c>
    </row>
    <row r="23" spans="1:10" ht="187.2" hidden="1" x14ac:dyDescent="0.3">
      <c r="A23" s="6" t="s">
        <v>2901</v>
      </c>
      <c r="B23" s="6" t="s">
        <v>2859</v>
      </c>
      <c r="C23" s="6" t="b">
        <v>0</v>
      </c>
      <c r="D23" s="6" t="s">
        <v>76</v>
      </c>
      <c r="E23" s="6" t="b">
        <v>0</v>
      </c>
      <c r="F23" s="6" t="s">
        <v>67</v>
      </c>
      <c r="G23" s="6" t="s">
        <v>299</v>
      </c>
      <c r="H23" s="6" t="b">
        <v>0</v>
      </c>
      <c r="I23" s="6"/>
      <c r="J23" s="6" t="s">
        <v>2902</v>
      </c>
    </row>
    <row r="24" spans="1:10" ht="187.2" hidden="1" x14ac:dyDescent="0.3">
      <c r="A24" s="6" t="s">
        <v>2903</v>
      </c>
      <c r="B24" s="6" t="s">
        <v>2859</v>
      </c>
      <c r="C24" s="6" t="b">
        <v>0</v>
      </c>
      <c r="D24" s="6" t="s">
        <v>64</v>
      </c>
      <c r="E24" s="6" t="b">
        <v>0</v>
      </c>
      <c r="F24" s="6" t="s">
        <v>67</v>
      </c>
      <c r="G24" s="6" t="s">
        <v>299</v>
      </c>
      <c r="H24" s="6" t="b">
        <v>0</v>
      </c>
      <c r="I24" s="6"/>
      <c r="J24" s="6" t="s">
        <v>2904</v>
      </c>
    </row>
    <row r="25" spans="1:10" ht="409.6" hidden="1" x14ac:dyDescent="0.3">
      <c r="A25" s="6" t="s">
        <v>2905</v>
      </c>
      <c r="B25" s="6" t="s">
        <v>2859</v>
      </c>
      <c r="C25" s="6" t="b">
        <v>0</v>
      </c>
      <c r="D25" s="6" t="s">
        <v>64</v>
      </c>
      <c r="E25" s="6" t="b">
        <v>0</v>
      </c>
      <c r="F25" s="6" t="s">
        <v>67</v>
      </c>
      <c r="G25" s="6" t="s">
        <v>299</v>
      </c>
      <c r="H25" s="6" t="b">
        <v>0</v>
      </c>
      <c r="I25" s="6"/>
      <c r="J25" s="6" t="s">
        <v>2906</v>
      </c>
    </row>
    <row r="26" spans="1:10" hidden="1" x14ac:dyDescent="0.3">
      <c r="A26" s="6" t="s">
        <v>2907</v>
      </c>
      <c r="B26" s="6" t="s">
        <v>2859</v>
      </c>
      <c r="C26" s="6" t="b">
        <v>0</v>
      </c>
      <c r="D26" s="6" t="s">
        <v>64</v>
      </c>
      <c r="E26" s="6" t="b">
        <v>0</v>
      </c>
      <c r="F26" s="6" t="s">
        <v>128</v>
      </c>
      <c r="G26" s="6" t="s">
        <v>299</v>
      </c>
      <c r="H26" s="6" t="b">
        <v>0</v>
      </c>
      <c r="I26" s="6"/>
      <c r="J26" s="6" t="s">
        <v>2872</v>
      </c>
    </row>
    <row r="27" spans="1:10" hidden="1" x14ac:dyDescent="0.3">
      <c r="A27" s="6" t="s">
        <v>2908</v>
      </c>
      <c r="B27" s="6" t="s">
        <v>2859</v>
      </c>
      <c r="C27" s="6" t="b">
        <v>0</v>
      </c>
      <c r="D27" s="6" t="s">
        <v>64</v>
      </c>
      <c r="E27" s="6" t="b">
        <v>0</v>
      </c>
      <c r="F27" s="6" t="s">
        <v>121</v>
      </c>
      <c r="G27" s="6" t="s">
        <v>299</v>
      </c>
      <c r="H27" s="6" t="b">
        <v>0</v>
      </c>
      <c r="I27" s="6"/>
      <c r="J27" s="6" t="s">
        <v>2872</v>
      </c>
    </row>
    <row r="28" spans="1:10" hidden="1" x14ac:dyDescent="0.3">
      <c r="A28" s="6" t="s">
        <v>2909</v>
      </c>
      <c r="B28" s="6" t="s">
        <v>2859</v>
      </c>
      <c r="C28" s="6" t="b">
        <v>0</v>
      </c>
      <c r="D28" s="6" t="s">
        <v>70</v>
      </c>
      <c r="E28" s="6" t="b">
        <v>1</v>
      </c>
      <c r="F28" s="6" t="s">
        <v>125</v>
      </c>
      <c r="G28" s="6" t="s">
        <v>299</v>
      </c>
      <c r="H28" s="6" t="b">
        <v>0</v>
      </c>
      <c r="I28" s="6"/>
      <c r="J28" s="6" t="s">
        <v>2872</v>
      </c>
    </row>
    <row r="29" spans="1:10" ht="158.4" hidden="1" x14ac:dyDescent="0.3">
      <c r="A29" s="6" t="s">
        <v>2910</v>
      </c>
      <c r="B29" s="6" t="s">
        <v>2859</v>
      </c>
      <c r="C29" s="6" t="b">
        <v>1</v>
      </c>
      <c r="D29" s="6" t="s">
        <v>70</v>
      </c>
      <c r="E29" s="6" t="b">
        <v>0</v>
      </c>
      <c r="F29" s="6" t="s">
        <v>67</v>
      </c>
      <c r="G29" s="6" t="s">
        <v>299</v>
      </c>
      <c r="H29" s="6" t="b">
        <v>0</v>
      </c>
      <c r="I29" s="6"/>
      <c r="J29" s="6" t="s">
        <v>2911</v>
      </c>
    </row>
    <row r="30" spans="1:10" ht="100.8" hidden="1" x14ac:dyDescent="0.3">
      <c r="A30" s="6" t="s">
        <v>2912</v>
      </c>
      <c r="B30" s="6" t="s">
        <v>2859</v>
      </c>
      <c r="C30" s="6" t="b">
        <v>0</v>
      </c>
      <c r="D30" s="6" t="s">
        <v>82</v>
      </c>
      <c r="E30" s="6" t="b">
        <v>1</v>
      </c>
      <c r="F30" s="6" t="s">
        <v>67</v>
      </c>
      <c r="G30" s="6" t="s">
        <v>299</v>
      </c>
      <c r="H30" s="6" t="b">
        <v>1</v>
      </c>
      <c r="I30" s="6"/>
      <c r="J30" s="6" t="s">
        <v>2913</v>
      </c>
    </row>
    <row r="31" spans="1:10" ht="100.8" hidden="1" x14ac:dyDescent="0.3">
      <c r="A31" s="6" t="s">
        <v>2914</v>
      </c>
      <c r="B31" s="6" t="s">
        <v>2859</v>
      </c>
      <c r="C31" s="6" t="b">
        <v>0</v>
      </c>
      <c r="D31" s="6" t="s">
        <v>70</v>
      </c>
      <c r="E31" s="6" t="b">
        <v>1</v>
      </c>
      <c r="F31" s="6" t="s">
        <v>67</v>
      </c>
      <c r="G31" s="6" t="s">
        <v>299</v>
      </c>
      <c r="H31" s="6" t="b">
        <v>0</v>
      </c>
      <c r="I31" s="6"/>
      <c r="J31" s="6" t="s">
        <v>2915</v>
      </c>
    </row>
    <row r="32" spans="1:10" ht="100.8" hidden="1" x14ac:dyDescent="0.3">
      <c r="A32" s="6" t="s">
        <v>2916</v>
      </c>
      <c r="B32" s="6" t="s">
        <v>2859</v>
      </c>
      <c r="C32" s="6" t="b">
        <v>0</v>
      </c>
      <c r="D32" s="6" t="s">
        <v>76</v>
      </c>
      <c r="E32" s="6" t="b">
        <v>1</v>
      </c>
      <c r="F32" s="6" t="s">
        <v>67</v>
      </c>
      <c r="G32" s="6" t="s">
        <v>299</v>
      </c>
      <c r="H32" s="6" t="b">
        <v>0</v>
      </c>
      <c r="I32" s="6"/>
      <c r="J32" s="6" t="s">
        <v>2917</v>
      </c>
    </row>
    <row r="33" spans="1:10" ht="100.8" hidden="1" x14ac:dyDescent="0.3">
      <c r="A33" s="6" t="s">
        <v>2918</v>
      </c>
      <c r="B33" s="6" t="s">
        <v>2859</v>
      </c>
      <c r="C33" s="6" t="b">
        <v>0</v>
      </c>
      <c r="D33" s="6" t="s">
        <v>70</v>
      </c>
      <c r="E33" s="6" t="b">
        <v>1</v>
      </c>
      <c r="F33" s="6" t="s">
        <v>67</v>
      </c>
      <c r="G33" s="6" t="s">
        <v>299</v>
      </c>
      <c r="H33" s="6" t="b">
        <v>0</v>
      </c>
      <c r="I33" s="6"/>
      <c r="J33" s="6" t="s">
        <v>2919</v>
      </c>
    </row>
    <row r="34" spans="1:10" ht="100.8" hidden="1" x14ac:dyDescent="0.3">
      <c r="A34" s="6" t="s">
        <v>899</v>
      </c>
      <c r="B34" s="6" t="s">
        <v>2859</v>
      </c>
      <c r="C34" s="6" t="b">
        <v>0</v>
      </c>
      <c r="D34" s="6" t="s">
        <v>76</v>
      </c>
      <c r="E34" s="6" t="b">
        <v>1</v>
      </c>
      <c r="F34" s="6" t="s">
        <v>67</v>
      </c>
      <c r="G34" s="6" t="s">
        <v>2920</v>
      </c>
      <c r="H34" s="6" t="b">
        <v>0</v>
      </c>
      <c r="I34" s="6"/>
      <c r="J34" s="6" t="s">
        <v>2921</v>
      </c>
    </row>
    <row r="35" spans="1:10" ht="100.8" hidden="1" x14ac:dyDescent="0.3">
      <c r="A35" s="6" t="s">
        <v>2922</v>
      </c>
      <c r="B35" s="6" t="s">
        <v>2859</v>
      </c>
      <c r="C35" s="6" t="b">
        <v>0</v>
      </c>
      <c r="D35" s="6" t="s">
        <v>82</v>
      </c>
      <c r="E35" s="6" t="b">
        <v>1</v>
      </c>
      <c r="F35" s="6" t="s">
        <v>67</v>
      </c>
      <c r="G35" s="6" t="s">
        <v>299</v>
      </c>
      <c r="H35" s="6" t="b">
        <v>0</v>
      </c>
      <c r="I35" s="6"/>
      <c r="J35" s="6" t="s">
        <v>2923</v>
      </c>
    </row>
    <row r="36" spans="1:10" ht="201.6" x14ac:dyDescent="0.3">
      <c r="A36" s="6" t="s">
        <v>2924</v>
      </c>
      <c r="B36" s="6" t="s">
        <v>2862</v>
      </c>
      <c r="C36" s="6" t="b">
        <v>0</v>
      </c>
      <c r="D36" s="6" t="s">
        <v>70</v>
      </c>
      <c r="E36" s="6" t="b">
        <v>1</v>
      </c>
      <c r="F36" s="6" t="s">
        <v>67</v>
      </c>
      <c r="G36" s="6" t="s">
        <v>2925</v>
      </c>
      <c r="H36" s="6" t="b">
        <v>0</v>
      </c>
      <c r="I36" s="6"/>
      <c r="J36" s="6" t="s">
        <v>2926</v>
      </c>
    </row>
    <row r="37" spans="1:10" hidden="1" x14ac:dyDescent="0.3">
      <c r="A37" s="6" t="s">
        <v>2927</v>
      </c>
      <c r="B37" s="6" t="s">
        <v>2859</v>
      </c>
      <c r="C37" s="6" t="b">
        <v>0</v>
      </c>
      <c r="D37" s="6" t="s">
        <v>82</v>
      </c>
      <c r="E37" s="6" t="b">
        <v>1</v>
      </c>
      <c r="F37" s="6" t="s">
        <v>103</v>
      </c>
      <c r="G37" s="6" t="s">
        <v>299</v>
      </c>
      <c r="H37" s="6" t="b">
        <v>0</v>
      </c>
      <c r="I37" s="6"/>
      <c r="J37" s="6" t="s">
        <v>2872</v>
      </c>
    </row>
    <row r="38" spans="1:10" hidden="1" x14ac:dyDescent="0.3">
      <c r="A38" s="6" t="s">
        <v>2928</v>
      </c>
      <c r="B38" s="6" t="s">
        <v>2859</v>
      </c>
      <c r="C38" s="6" t="b">
        <v>0</v>
      </c>
      <c r="D38" s="6" t="s">
        <v>70</v>
      </c>
      <c r="E38" s="6" t="b">
        <v>1</v>
      </c>
      <c r="F38" s="6" t="s">
        <v>125</v>
      </c>
      <c r="G38" s="6" t="s">
        <v>299</v>
      </c>
      <c r="H38" s="6" t="b">
        <v>0</v>
      </c>
      <c r="I38" s="6"/>
      <c r="J38" s="6" t="s">
        <v>2872</v>
      </c>
    </row>
    <row r="39" spans="1:10" x14ac:dyDescent="0.3">
      <c r="A39" s="6" t="s">
        <v>2929</v>
      </c>
      <c r="B39" s="6" t="s">
        <v>2862</v>
      </c>
      <c r="C39" s="6" t="b">
        <v>0</v>
      </c>
      <c r="D39" s="6" t="s">
        <v>64</v>
      </c>
      <c r="E39" s="6" t="b">
        <v>1</v>
      </c>
      <c r="F39" s="6" t="s">
        <v>61</v>
      </c>
      <c r="G39" s="6" t="s">
        <v>2930</v>
      </c>
      <c r="H39" s="6" t="b">
        <v>0</v>
      </c>
      <c r="I39" s="6"/>
      <c r="J39" s="6" t="s">
        <v>2872</v>
      </c>
    </row>
    <row r="40" spans="1:10" hidden="1" x14ac:dyDescent="0.3">
      <c r="A40" s="6" t="s">
        <v>2931</v>
      </c>
      <c r="B40" s="6" t="s">
        <v>2859</v>
      </c>
      <c r="C40" s="6" t="b">
        <v>0</v>
      </c>
      <c r="D40" s="6" t="s">
        <v>82</v>
      </c>
      <c r="E40" s="6" t="b">
        <v>1</v>
      </c>
      <c r="F40" s="6"/>
      <c r="G40" s="6" t="s">
        <v>299</v>
      </c>
      <c r="H40" s="6" t="b">
        <v>0</v>
      </c>
      <c r="I40" s="6"/>
      <c r="J40" s="6" t="s">
        <v>2872</v>
      </c>
    </row>
    <row r="41" spans="1:10" ht="43.2" hidden="1" x14ac:dyDescent="0.3">
      <c r="A41" s="6" t="s">
        <v>2932</v>
      </c>
      <c r="B41" s="6" t="s">
        <v>2859</v>
      </c>
      <c r="C41" s="6" t="b">
        <v>0</v>
      </c>
      <c r="D41" s="6" t="s">
        <v>88</v>
      </c>
      <c r="E41" s="6" t="b">
        <v>1</v>
      </c>
      <c r="F41" s="6" t="s">
        <v>67</v>
      </c>
      <c r="G41" s="6" t="s">
        <v>2933</v>
      </c>
      <c r="H41" s="6" t="b">
        <v>0</v>
      </c>
      <c r="I41" s="6"/>
      <c r="J41" s="6" t="s">
        <v>2872</v>
      </c>
    </row>
    <row r="42" spans="1:10" ht="28.8" hidden="1" x14ac:dyDescent="0.3">
      <c r="A42" s="6" t="s">
        <v>2934</v>
      </c>
      <c r="B42" s="6" t="s">
        <v>2859</v>
      </c>
      <c r="C42" s="6" t="b">
        <v>0</v>
      </c>
      <c r="D42" s="6" t="s">
        <v>88</v>
      </c>
      <c r="E42" s="6" t="b">
        <v>1</v>
      </c>
      <c r="F42" s="6" t="s">
        <v>67</v>
      </c>
      <c r="G42" s="6" t="s">
        <v>2935</v>
      </c>
      <c r="H42" s="6" t="b">
        <v>0</v>
      </c>
      <c r="I42" s="6"/>
      <c r="J42" s="6" t="s">
        <v>2872</v>
      </c>
    </row>
    <row r="43" spans="1:10" ht="28.8" hidden="1" x14ac:dyDescent="0.3">
      <c r="A43" s="6" t="s">
        <v>2936</v>
      </c>
      <c r="B43" s="6" t="s">
        <v>2859</v>
      </c>
      <c r="C43" s="6" t="b">
        <v>0</v>
      </c>
      <c r="D43" s="6" t="s">
        <v>64</v>
      </c>
      <c r="E43" s="6" t="b">
        <v>0</v>
      </c>
      <c r="F43" s="6" t="s">
        <v>67</v>
      </c>
      <c r="G43" s="6" t="s">
        <v>299</v>
      </c>
      <c r="H43" s="6" t="b">
        <v>0</v>
      </c>
      <c r="I43" s="6"/>
      <c r="J43" s="6" t="s">
        <v>2937</v>
      </c>
    </row>
    <row r="44" spans="1:10" hidden="1" x14ac:dyDescent="0.3">
      <c r="A44" s="6" t="s">
        <v>2938</v>
      </c>
      <c r="B44" s="6" t="s">
        <v>2859</v>
      </c>
      <c r="C44" s="6" t="b">
        <v>0</v>
      </c>
      <c r="D44" s="6" t="s">
        <v>70</v>
      </c>
      <c r="E44" s="6" t="b">
        <v>1</v>
      </c>
      <c r="F44" s="6" t="s">
        <v>67</v>
      </c>
      <c r="G44" s="6" t="s">
        <v>299</v>
      </c>
      <c r="H44" s="6" t="b">
        <v>0</v>
      </c>
      <c r="I44" s="6"/>
      <c r="J44" s="6" t="s">
        <v>2939</v>
      </c>
    </row>
    <row r="45" spans="1:10" ht="72" hidden="1" x14ac:dyDescent="0.3">
      <c r="A45" s="6" t="s">
        <v>2940</v>
      </c>
      <c r="B45" s="6" t="s">
        <v>2859</v>
      </c>
      <c r="C45" s="6" t="b">
        <v>0</v>
      </c>
      <c r="D45" s="6" t="s">
        <v>70</v>
      </c>
      <c r="E45" s="6" t="b">
        <v>1</v>
      </c>
      <c r="F45" s="6" t="s">
        <v>67</v>
      </c>
      <c r="G45" s="6" t="s">
        <v>299</v>
      </c>
      <c r="H45" s="6" t="b">
        <v>0</v>
      </c>
      <c r="I45" s="6"/>
      <c r="J45" s="6" t="s">
        <v>2941</v>
      </c>
    </row>
    <row r="46" spans="1:10" ht="57.6" hidden="1" x14ac:dyDescent="0.3">
      <c r="A46" s="6" t="s">
        <v>2942</v>
      </c>
      <c r="B46" s="6" t="s">
        <v>2859</v>
      </c>
      <c r="C46" s="6" t="b">
        <v>0</v>
      </c>
      <c r="D46" s="6" t="s">
        <v>64</v>
      </c>
      <c r="E46" s="6" t="b">
        <v>0</v>
      </c>
      <c r="F46" s="6" t="s">
        <v>67</v>
      </c>
      <c r="G46" s="6" t="s">
        <v>299</v>
      </c>
      <c r="H46" s="6" t="b">
        <v>0</v>
      </c>
      <c r="I46" s="6"/>
      <c r="J46" s="6" t="s">
        <v>2943</v>
      </c>
    </row>
    <row r="47" spans="1:10" ht="115.2" hidden="1" x14ac:dyDescent="0.3">
      <c r="A47" s="6" t="s">
        <v>2944</v>
      </c>
      <c r="B47" s="6" t="s">
        <v>2859</v>
      </c>
      <c r="C47" s="6" t="b">
        <v>0</v>
      </c>
      <c r="D47" s="6" t="s">
        <v>64</v>
      </c>
      <c r="E47" s="6" t="b">
        <v>1</v>
      </c>
      <c r="F47" s="6" t="s">
        <v>67</v>
      </c>
      <c r="G47" s="6" t="s">
        <v>299</v>
      </c>
      <c r="H47" s="6" t="b">
        <v>0</v>
      </c>
      <c r="I47" s="6"/>
      <c r="J47" s="6" t="s">
        <v>2945</v>
      </c>
    </row>
    <row r="48" spans="1:10" hidden="1" x14ac:dyDescent="0.3">
      <c r="A48" s="6" t="s">
        <v>2946</v>
      </c>
      <c r="B48" s="6" t="s">
        <v>2947</v>
      </c>
      <c r="C48" s="6" t="b">
        <v>0</v>
      </c>
      <c r="D48" s="6" t="s">
        <v>64</v>
      </c>
      <c r="E48" s="6" t="b">
        <v>0</v>
      </c>
      <c r="F48" s="6" t="s">
        <v>121</v>
      </c>
      <c r="G48" s="6" t="s">
        <v>299</v>
      </c>
      <c r="H48" s="6" t="b">
        <v>0</v>
      </c>
      <c r="I48" s="6"/>
      <c r="J48" s="6" t="s">
        <v>2872</v>
      </c>
    </row>
    <row r="49" spans="1:10" hidden="1" x14ac:dyDescent="0.3">
      <c r="A49" s="6" t="s">
        <v>2948</v>
      </c>
      <c r="B49" s="6" t="s">
        <v>2859</v>
      </c>
      <c r="C49" s="6" t="b">
        <v>0</v>
      </c>
      <c r="D49" s="6" t="s">
        <v>76</v>
      </c>
      <c r="E49" s="6" t="b">
        <v>1</v>
      </c>
      <c r="F49" s="6" t="s">
        <v>128</v>
      </c>
      <c r="G49" s="6" t="s">
        <v>299</v>
      </c>
      <c r="H49" s="6" t="b">
        <v>0</v>
      </c>
      <c r="I49" s="6"/>
      <c r="J49" s="6" t="s">
        <v>2872</v>
      </c>
    </row>
    <row r="50" spans="1:10" ht="28.8" hidden="1" x14ac:dyDescent="0.3">
      <c r="A50" s="6" t="s">
        <v>2949</v>
      </c>
      <c r="B50" s="6" t="s">
        <v>2859</v>
      </c>
      <c r="C50" s="6" t="b">
        <v>0</v>
      </c>
      <c r="D50" s="6" t="s">
        <v>64</v>
      </c>
      <c r="E50" s="6" t="b">
        <v>1</v>
      </c>
      <c r="F50" s="6" t="s">
        <v>67</v>
      </c>
      <c r="G50" s="6" t="s">
        <v>299</v>
      </c>
      <c r="H50" s="6" t="b">
        <v>0</v>
      </c>
      <c r="I50" s="6"/>
      <c r="J50" s="6" t="s">
        <v>2950</v>
      </c>
    </row>
    <row r="51" spans="1:10" ht="28.8" hidden="1" x14ac:dyDescent="0.3">
      <c r="A51" s="6" t="s">
        <v>2951</v>
      </c>
      <c r="B51" s="6" t="s">
        <v>2859</v>
      </c>
      <c r="C51" s="6" t="b">
        <v>0</v>
      </c>
      <c r="D51" s="6" t="s">
        <v>70</v>
      </c>
      <c r="E51" s="6" t="b">
        <v>1</v>
      </c>
      <c r="F51" s="6" t="s">
        <v>67</v>
      </c>
      <c r="G51" s="6" t="s">
        <v>299</v>
      </c>
      <c r="H51" s="6" t="b">
        <v>0</v>
      </c>
      <c r="I51" s="6"/>
      <c r="J51" s="6" t="s">
        <v>2952</v>
      </c>
    </row>
    <row r="52" spans="1:10" ht="72" hidden="1" x14ac:dyDescent="0.3">
      <c r="A52" s="6" t="s">
        <v>2953</v>
      </c>
      <c r="B52" s="6" t="s">
        <v>2859</v>
      </c>
      <c r="C52" s="6" t="b">
        <v>0</v>
      </c>
      <c r="D52" s="6" t="s">
        <v>70</v>
      </c>
      <c r="E52" s="6" t="b">
        <v>0</v>
      </c>
      <c r="F52" s="6" t="s">
        <v>67</v>
      </c>
      <c r="G52" s="6" t="s">
        <v>299</v>
      </c>
      <c r="H52" s="6" t="b">
        <v>0</v>
      </c>
      <c r="I52" s="6"/>
      <c r="J52" s="6" t="s">
        <v>2954</v>
      </c>
    </row>
    <row r="53" spans="1:10" ht="28.8" hidden="1" x14ac:dyDescent="0.3">
      <c r="A53" s="6" t="s">
        <v>2955</v>
      </c>
      <c r="B53" s="6" t="s">
        <v>2859</v>
      </c>
      <c r="C53" s="6" t="b">
        <v>0</v>
      </c>
      <c r="D53" s="6" t="s">
        <v>64</v>
      </c>
      <c r="E53" s="6" t="b">
        <v>1</v>
      </c>
      <c r="F53" s="6" t="s">
        <v>67</v>
      </c>
      <c r="G53" s="6" t="s">
        <v>299</v>
      </c>
      <c r="H53" s="6" t="b">
        <v>0</v>
      </c>
      <c r="I53" s="6"/>
      <c r="J53" s="6" t="s">
        <v>2956</v>
      </c>
    </row>
    <row r="54" spans="1:10" ht="100.8" hidden="1" x14ac:dyDescent="0.3">
      <c r="A54" s="6" t="s">
        <v>2957</v>
      </c>
      <c r="B54" s="6" t="s">
        <v>2859</v>
      </c>
      <c r="C54" s="6" t="b">
        <v>0</v>
      </c>
      <c r="D54" s="6" t="s">
        <v>64</v>
      </c>
      <c r="E54" s="6" t="b">
        <v>0</v>
      </c>
      <c r="F54" s="6" t="s">
        <v>67</v>
      </c>
      <c r="G54" s="6" t="s">
        <v>299</v>
      </c>
      <c r="H54" s="6" t="b">
        <v>0</v>
      </c>
      <c r="I54" s="6"/>
      <c r="J54" s="6" t="s">
        <v>2958</v>
      </c>
    </row>
    <row r="55" spans="1:10" ht="345.6" hidden="1" x14ac:dyDescent="0.3">
      <c r="A55" s="6" t="s">
        <v>2959</v>
      </c>
      <c r="B55" s="6" t="s">
        <v>2859</v>
      </c>
      <c r="C55" s="6" t="b">
        <v>0</v>
      </c>
      <c r="D55" s="6" t="s">
        <v>76</v>
      </c>
      <c r="E55" s="6" t="b">
        <v>1</v>
      </c>
      <c r="F55" s="6" t="s">
        <v>67</v>
      </c>
      <c r="G55" s="6" t="s">
        <v>299</v>
      </c>
      <c r="H55" s="6" t="b">
        <v>0</v>
      </c>
      <c r="I55" s="6"/>
      <c r="J55" s="6" t="s">
        <v>2960</v>
      </c>
    </row>
    <row r="56" spans="1:10" ht="57.6" hidden="1" x14ac:dyDescent="0.3">
      <c r="A56" s="6" t="s">
        <v>2961</v>
      </c>
      <c r="B56" s="6" t="s">
        <v>2859</v>
      </c>
      <c r="C56" s="6" t="b">
        <v>0</v>
      </c>
      <c r="D56" s="6" t="s">
        <v>64</v>
      </c>
      <c r="E56" s="6" t="b">
        <v>0</v>
      </c>
      <c r="F56" s="6" t="s">
        <v>67</v>
      </c>
      <c r="G56" s="6" t="s">
        <v>299</v>
      </c>
      <c r="H56" s="6" t="b">
        <v>0</v>
      </c>
      <c r="I56" s="6"/>
      <c r="J56" s="6" t="s">
        <v>2962</v>
      </c>
    </row>
    <row r="57" spans="1:10" ht="72" hidden="1" x14ac:dyDescent="0.3">
      <c r="A57" s="6" t="s">
        <v>2963</v>
      </c>
      <c r="B57" s="6" t="s">
        <v>2859</v>
      </c>
      <c r="C57" s="6" t="b">
        <v>0</v>
      </c>
      <c r="D57" s="6" t="s">
        <v>70</v>
      </c>
      <c r="E57" s="6" t="b">
        <v>0</v>
      </c>
      <c r="F57" s="6" t="s">
        <v>67</v>
      </c>
      <c r="G57" s="6" t="s">
        <v>299</v>
      </c>
      <c r="H57" s="6" t="b">
        <v>0</v>
      </c>
      <c r="I57" s="6"/>
      <c r="J57" s="6" t="s">
        <v>2964</v>
      </c>
    </row>
    <row r="58" spans="1:10" ht="187.2" hidden="1" x14ac:dyDescent="0.3">
      <c r="A58" s="6" t="s">
        <v>2965</v>
      </c>
      <c r="B58" s="6" t="s">
        <v>2859</v>
      </c>
      <c r="C58" s="6" t="b">
        <v>0</v>
      </c>
      <c r="D58" s="6" t="s">
        <v>76</v>
      </c>
      <c r="E58" s="6" t="b">
        <v>0</v>
      </c>
      <c r="F58" s="6" t="s">
        <v>67</v>
      </c>
      <c r="G58" s="6" t="s">
        <v>299</v>
      </c>
      <c r="H58" s="6" t="b">
        <v>0</v>
      </c>
      <c r="I58" s="6"/>
      <c r="J58" s="6" t="s">
        <v>2966</v>
      </c>
    </row>
    <row r="59" spans="1:10" ht="57.6" hidden="1" x14ac:dyDescent="0.3">
      <c r="A59" s="6" t="s">
        <v>2967</v>
      </c>
      <c r="B59" s="6" t="s">
        <v>2859</v>
      </c>
      <c r="C59" s="6" t="b">
        <v>0</v>
      </c>
      <c r="D59" s="6" t="s">
        <v>70</v>
      </c>
      <c r="E59" s="6" t="b">
        <v>0</v>
      </c>
      <c r="F59" s="6" t="s">
        <v>67</v>
      </c>
      <c r="G59" s="6" t="s">
        <v>299</v>
      </c>
      <c r="H59" s="6" t="b">
        <v>0</v>
      </c>
      <c r="I59" s="6"/>
      <c r="J59" s="6" t="s">
        <v>2968</v>
      </c>
    </row>
    <row r="60" spans="1:10" ht="72" hidden="1" x14ac:dyDescent="0.3">
      <c r="A60" s="6" t="s">
        <v>2969</v>
      </c>
      <c r="B60" s="6" t="s">
        <v>2859</v>
      </c>
      <c r="C60" s="6" t="b">
        <v>1</v>
      </c>
      <c r="D60" s="6" t="s">
        <v>70</v>
      </c>
      <c r="E60" s="6" t="b">
        <v>0</v>
      </c>
      <c r="F60" s="6" t="s">
        <v>67</v>
      </c>
      <c r="G60" s="6" t="s">
        <v>299</v>
      </c>
      <c r="H60" s="6" t="b">
        <v>0</v>
      </c>
      <c r="I60" s="6"/>
      <c r="J60" s="6" t="s">
        <v>2970</v>
      </c>
    </row>
    <row r="61" spans="1:10" ht="43.2" hidden="1" x14ac:dyDescent="0.3">
      <c r="A61" s="6" t="s">
        <v>2971</v>
      </c>
      <c r="B61" s="6" t="s">
        <v>2859</v>
      </c>
      <c r="C61" s="6" t="b">
        <v>0</v>
      </c>
      <c r="D61" s="6" t="s">
        <v>64</v>
      </c>
      <c r="E61" s="6" t="b">
        <v>0</v>
      </c>
      <c r="F61" s="6" t="s">
        <v>67</v>
      </c>
      <c r="G61" s="6" t="s">
        <v>299</v>
      </c>
      <c r="H61" s="6" t="b">
        <v>0</v>
      </c>
      <c r="I61" s="6"/>
      <c r="J61" s="6" t="s">
        <v>2972</v>
      </c>
    </row>
    <row r="62" spans="1:10" hidden="1" x14ac:dyDescent="0.3">
      <c r="A62" s="6" t="s">
        <v>2973</v>
      </c>
      <c r="B62" s="6" t="s">
        <v>2859</v>
      </c>
      <c r="C62" s="6" t="b">
        <v>0</v>
      </c>
      <c r="D62" s="6" t="s">
        <v>70</v>
      </c>
      <c r="E62" s="6" t="b">
        <v>1</v>
      </c>
      <c r="F62" s="6" t="s">
        <v>125</v>
      </c>
      <c r="G62" s="6" t="s">
        <v>299</v>
      </c>
      <c r="H62" s="6" t="b">
        <v>0</v>
      </c>
      <c r="I62" s="6"/>
      <c r="J62" s="6" t="s">
        <v>2872</v>
      </c>
    </row>
    <row r="63" spans="1:10" hidden="1" x14ac:dyDescent="0.3">
      <c r="A63" s="6" t="s">
        <v>2974</v>
      </c>
      <c r="B63" s="6" t="s">
        <v>2859</v>
      </c>
      <c r="C63" s="6" t="b">
        <v>0</v>
      </c>
      <c r="D63" s="6" t="s">
        <v>70</v>
      </c>
      <c r="E63" s="6" t="b">
        <v>1</v>
      </c>
      <c r="F63" s="6" t="s">
        <v>121</v>
      </c>
      <c r="G63" s="6" t="s">
        <v>299</v>
      </c>
      <c r="H63" s="6" t="b">
        <v>0</v>
      </c>
      <c r="I63" s="6"/>
      <c r="J63" s="6" t="s">
        <v>2872</v>
      </c>
    </row>
    <row r="64" spans="1:10" ht="158.4" hidden="1" x14ac:dyDescent="0.3">
      <c r="A64" s="6" t="s">
        <v>2975</v>
      </c>
      <c r="B64" s="6" t="s">
        <v>2859</v>
      </c>
      <c r="C64" s="6" t="b">
        <v>0</v>
      </c>
      <c r="D64" s="6" t="s">
        <v>76</v>
      </c>
      <c r="E64" s="6" t="b">
        <v>1</v>
      </c>
      <c r="F64" s="6" t="s">
        <v>67</v>
      </c>
      <c r="G64" s="6" t="s">
        <v>299</v>
      </c>
      <c r="H64" s="6" t="b">
        <v>0</v>
      </c>
      <c r="I64" s="6"/>
      <c r="J64" s="6" t="s">
        <v>2976</v>
      </c>
    </row>
    <row r="65" spans="1:10" ht="57.6" hidden="1" x14ac:dyDescent="0.3">
      <c r="A65" s="6" t="s">
        <v>2977</v>
      </c>
      <c r="B65" s="6" t="s">
        <v>2859</v>
      </c>
      <c r="C65" s="6" t="b">
        <v>0</v>
      </c>
      <c r="D65" s="6" t="s">
        <v>70</v>
      </c>
      <c r="E65" s="6" t="b">
        <v>1</v>
      </c>
      <c r="F65" s="6" t="s">
        <v>67</v>
      </c>
      <c r="G65" s="6" t="s">
        <v>299</v>
      </c>
      <c r="H65" s="6" t="b">
        <v>0</v>
      </c>
      <c r="I65" s="6"/>
      <c r="J65" s="6" t="s">
        <v>2978</v>
      </c>
    </row>
    <row r="66" spans="1:10" ht="43.2" hidden="1" x14ac:dyDescent="0.3">
      <c r="A66" s="6" t="s">
        <v>2979</v>
      </c>
      <c r="B66" s="6" t="s">
        <v>2859</v>
      </c>
      <c r="C66" s="6" t="b">
        <v>0</v>
      </c>
      <c r="D66" s="6" t="s">
        <v>64</v>
      </c>
      <c r="E66" s="6" t="b">
        <v>1</v>
      </c>
      <c r="F66" s="6" t="s">
        <v>67</v>
      </c>
      <c r="G66" s="6" t="s">
        <v>299</v>
      </c>
      <c r="H66" s="6" t="b">
        <v>0</v>
      </c>
      <c r="I66" s="6"/>
      <c r="J66" s="6" t="s">
        <v>2980</v>
      </c>
    </row>
    <row r="67" spans="1:10" ht="86.4" hidden="1" x14ac:dyDescent="0.3">
      <c r="A67" s="6" t="s">
        <v>2981</v>
      </c>
      <c r="B67" s="6" t="s">
        <v>2859</v>
      </c>
      <c r="C67" s="6" t="b">
        <v>0</v>
      </c>
      <c r="D67" s="6" t="s">
        <v>82</v>
      </c>
      <c r="E67" s="6" t="b">
        <v>1</v>
      </c>
      <c r="F67" s="6" t="s">
        <v>67</v>
      </c>
      <c r="G67" s="6" t="s">
        <v>299</v>
      </c>
      <c r="H67" s="6" t="b">
        <v>1</v>
      </c>
      <c r="I67" s="6"/>
      <c r="J67" s="6" t="s">
        <v>2982</v>
      </c>
    </row>
    <row r="68" spans="1:10" hidden="1" x14ac:dyDescent="0.3">
      <c r="A68" s="6" t="s">
        <v>2983</v>
      </c>
      <c r="B68" s="6" t="s">
        <v>2859</v>
      </c>
      <c r="C68" s="6" t="b">
        <v>0</v>
      </c>
      <c r="D68" s="6" t="s">
        <v>64</v>
      </c>
      <c r="E68" s="6" t="b">
        <v>1</v>
      </c>
      <c r="F68" s="6" t="s">
        <v>67</v>
      </c>
      <c r="G68" s="6" t="s">
        <v>299</v>
      </c>
      <c r="H68" s="6" t="b">
        <v>0</v>
      </c>
      <c r="I68" s="6"/>
      <c r="J68" s="6" t="s">
        <v>2984</v>
      </c>
    </row>
    <row r="69" spans="1:10" ht="100.8" hidden="1" x14ac:dyDescent="0.3">
      <c r="A69" s="6" t="s">
        <v>2985</v>
      </c>
      <c r="B69" s="6" t="s">
        <v>2859</v>
      </c>
      <c r="C69" s="6" t="b">
        <v>0</v>
      </c>
      <c r="D69" s="6" t="s">
        <v>70</v>
      </c>
      <c r="E69" s="6" t="b">
        <v>1</v>
      </c>
      <c r="F69" s="6" t="s">
        <v>67</v>
      </c>
      <c r="G69" s="6" t="s">
        <v>299</v>
      </c>
      <c r="H69" s="6" t="b">
        <v>0</v>
      </c>
      <c r="I69" s="6"/>
      <c r="J69" s="6" t="s">
        <v>2986</v>
      </c>
    </row>
    <row r="70" spans="1:10" ht="28.8" hidden="1" x14ac:dyDescent="0.3">
      <c r="A70" s="6" t="s">
        <v>2987</v>
      </c>
      <c r="B70" s="6" t="s">
        <v>2859</v>
      </c>
      <c r="C70" s="6" t="b">
        <v>0</v>
      </c>
      <c r="D70" s="6" t="s">
        <v>64</v>
      </c>
      <c r="E70" s="6" t="b">
        <v>0</v>
      </c>
      <c r="F70" s="6" t="s">
        <v>67</v>
      </c>
      <c r="G70" s="6" t="s">
        <v>299</v>
      </c>
      <c r="H70" s="6" t="b">
        <v>0</v>
      </c>
      <c r="I70" s="6"/>
      <c r="J70" s="6" t="s">
        <v>2988</v>
      </c>
    </row>
    <row r="71" spans="1:10" hidden="1" x14ac:dyDescent="0.3">
      <c r="A71" s="6" t="s">
        <v>2989</v>
      </c>
      <c r="B71" s="6" t="s">
        <v>2859</v>
      </c>
      <c r="C71" s="6" t="b">
        <v>0</v>
      </c>
      <c r="D71" s="6" t="s">
        <v>76</v>
      </c>
      <c r="E71" s="6" t="b">
        <v>1</v>
      </c>
      <c r="F71" s="6" t="s">
        <v>125</v>
      </c>
      <c r="G71" s="6" t="s">
        <v>299</v>
      </c>
      <c r="H71" s="6" t="b">
        <v>0</v>
      </c>
      <c r="I71" s="6"/>
      <c r="J71" s="6" t="s">
        <v>2872</v>
      </c>
    </row>
    <row r="72" spans="1:10" ht="28.8" hidden="1" x14ac:dyDescent="0.3">
      <c r="A72" s="6" t="s">
        <v>2990</v>
      </c>
      <c r="B72" s="6" t="s">
        <v>2859</v>
      </c>
      <c r="C72" s="6" t="b">
        <v>0</v>
      </c>
      <c r="D72" s="6" t="s">
        <v>76</v>
      </c>
      <c r="E72" s="6" t="b">
        <v>1</v>
      </c>
      <c r="F72" s="6" t="s">
        <v>67</v>
      </c>
      <c r="G72" s="6" t="s">
        <v>299</v>
      </c>
      <c r="H72" s="6" t="b">
        <v>0</v>
      </c>
      <c r="I72" s="6"/>
      <c r="J72" s="6" t="s">
        <v>2991</v>
      </c>
    </row>
    <row r="73" spans="1:10" ht="57.6" hidden="1" x14ac:dyDescent="0.3">
      <c r="A73" s="6" t="s">
        <v>2992</v>
      </c>
      <c r="B73" s="6" t="s">
        <v>2859</v>
      </c>
      <c r="C73" s="6" t="b">
        <v>0</v>
      </c>
      <c r="D73" s="6" t="s">
        <v>82</v>
      </c>
      <c r="E73" s="6" t="b">
        <v>1</v>
      </c>
      <c r="F73" s="6" t="s">
        <v>67</v>
      </c>
      <c r="G73" s="6" t="s">
        <v>299</v>
      </c>
      <c r="H73" s="6" t="b">
        <v>0</v>
      </c>
      <c r="I73" s="6"/>
      <c r="J73" s="6" t="s">
        <v>2993</v>
      </c>
    </row>
    <row r="74" spans="1:10" ht="72" hidden="1" x14ac:dyDescent="0.3">
      <c r="A74" s="6" t="s">
        <v>2994</v>
      </c>
      <c r="B74" s="6" t="s">
        <v>2859</v>
      </c>
      <c r="C74" s="6" t="b">
        <v>0</v>
      </c>
      <c r="D74" s="6" t="s">
        <v>82</v>
      </c>
      <c r="E74" s="6" t="b">
        <v>1</v>
      </c>
      <c r="F74" s="6" t="s">
        <v>67</v>
      </c>
      <c r="G74" s="6" t="s">
        <v>299</v>
      </c>
      <c r="H74" s="6" t="b">
        <v>0</v>
      </c>
      <c r="I74" s="6"/>
      <c r="J74" s="6" t="s">
        <v>2995</v>
      </c>
    </row>
    <row r="75" spans="1:10" ht="28.8" hidden="1" x14ac:dyDescent="0.3">
      <c r="A75" s="6" t="s">
        <v>2996</v>
      </c>
      <c r="B75" s="6" t="s">
        <v>2859</v>
      </c>
      <c r="C75" s="6" t="b">
        <v>0</v>
      </c>
      <c r="D75" s="6" t="s">
        <v>82</v>
      </c>
      <c r="E75" s="6" t="b">
        <v>1</v>
      </c>
      <c r="F75" s="6" t="s">
        <v>67</v>
      </c>
      <c r="G75" s="6" t="s">
        <v>299</v>
      </c>
      <c r="H75" s="6" t="b">
        <v>0</v>
      </c>
      <c r="I75" s="6"/>
      <c r="J75" s="6" t="s">
        <v>2997</v>
      </c>
    </row>
    <row r="76" spans="1:10" ht="409.6" hidden="1" x14ac:dyDescent="0.3">
      <c r="A76" s="6" t="s">
        <v>2998</v>
      </c>
      <c r="B76" s="6" t="s">
        <v>2859</v>
      </c>
      <c r="C76" s="6" t="b">
        <v>0</v>
      </c>
      <c r="D76" s="6" t="s">
        <v>70</v>
      </c>
      <c r="E76" s="6" t="b">
        <v>1</v>
      </c>
      <c r="F76" s="6" t="s">
        <v>67</v>
      </c>
      <c r="G76" s="6" t="s">
        <v>299</v>
      </c>
      <c r="H76" s="6" t="b">
        <v>0</v>
      </c>
      <c r="I76" s="6" t="s">
        <v>2999</v>
      </c>
      <c r="J76" s="6" t="s">
        <v>3000</v>
      </c>
    </row>
    <row r="77" spans="1:10" ht="100.8" hidden="1" x14ac:dyDescent="0.3">
      <c r="A77" s="6" t="s">
        <v>3001</v>
      </c>
      <c r="B77" s="6" t="s">
        <v>2859</v>
      </c>
      <c r="C77" s="6" t="b">
        <v>0</v>
      </c>
      <c r="D77" s="6" t="s">
        <v>82</v>
      </c>
      <c r="E77" s="6" t="b">
        <v>0</v>
      </c>
      <c r="F77" s="6" t="s">
        <v>67</v>
      </c>
      <c r="G77" s="6" t="s">
        <v>299</v>
      </c>
      <c r="H77" s="6" t="b">
        <v>0</v>
      </c>
      <c r="I77" s="6"/>
      <c r="J77" s="6" t="s">
        <v>3002</v>
      </c>
    </row>
    <row r="78" spans="1:10" ht="244.8" hidden="1" x14ac:dyDescent="0.3">
      <c r="A78" s="6" t="s">
        <v>3003</v>
      </c>
      <c r="B78" s="6" t="s">
        <v>2859</v>
      </c>
      <c r="C78" s="6" t="b">
        <v>0</v>
      </c>
      <c r="D78" s="6" t="s">
        <v>70</v>
      </c>
      <c r="E78" s="6" t="b">
        <v>0</v>
      </c>
      <c r="F78" s="6" t="s">
        <v>67</v>
      </c>
      <c r="G78" s="6" t="s">
        <v>299</v>
      </c>
      <c r="H78" s="6" t="b">
        <v>0</v>
      </c>
      <c r="I78" s="6"/>
      <c r="J78" s="6" t="s">
        <v>3004</v>
      </c>
    </row>
    <row r="79" spans="1:10" ht="72" x14ac:dyDescent="0.3">
      <c r="A79" s="6" t="s">
        <v>3005</v>
      </c>
      <c r="B79" s="6" t="s">
        <v>2862</v>
      </c>
      <c r="C79" s="6" t="b">
        <v>0</v>
      </c>
      <c r="D79" s="6" t="s">
        <v>70</v>
      </c>
      <c r="E79" s="6" t="b">
        <v>0</v>
      </c>
      <c r="F79" s="6" t="s">
        <v>67</v>
      </c>
      <c r="G79" s="6" t="s">
        <v>3006</v>
      </c>
      <c r="H79" s="6" t="b">
        <v>0</v>
      </c>
      <c r="I79" s="6"/>
      <c r="J79" s="6" t="s">
        <v>3007</v>
      </c>
    </row>
    <row r="80" spans="1:10" ht="129.6" x14ac:dyDescent="0.3">
      <c r="A80" s="6" t="s">
        <v>3008</v>
      </c>
      <c r="B80" s="6" t="s">
        <v>2862</v>
      </c>
      <c r="C80" s="6" t="b">
        <v>0</v>
      </c>
      <c r="D80" s="6" t="s">
        <v>76</v>
      </c>
      <c r="E80" s="6" t="b">
        <v>1</v>
      </c>
      <c r="F80" s="6" t="s">
        <v>67</v>
      </c>
      <c r="G80" s="6" t="s">
        <v>3009</v>
      </c>
      <c r="H80" s="6" t="b">
        <v>0</v>
      </c>
      <c r="I80" s="6"/>
      <c r="J80" s="6" t="s">
        <v>3010</v>
      </c>
    </row>
    <row r="81" spans="1:10" ht="43.2" x14ac:dyDescent="0.3">
      <c r="A81" s="6" t="s">
        <v>3011</v>
      </c>
      <c r="B81" s="6" t="s">
        <v>2862</v>
      </c>
      <c r="C81" s="6" t="b">
        <v>0</v>
      </c>
      <c r="D81" s="6" t="s">
        <v>82</v>
      </c>
      <c r="E81" s="6" t="b">
        <v>1</v>
      </c>
      <c r="F81" s="6" t="s">
        <v>117</v>
      </c>
      <c r="G81" s="6" t="s">
        <v>3012</v>
      </c>
      <c r="H81" s="6" t="b">
        <v>0</v>
      </c>
      <c r="I81" s="6"/>
      <c r="J81" s="6" t="s">
        <v>2872</v>
      </c>
    </row>
    <row r="82" spans="1:10" ht="187.2" hidden="1" x14ac:dyDescent="0.3">
      <c r="A82" s="6" t="s">
        <v>3013</v>
      </c>
      <c r="B82" s="6" t="s">
        <v>2859</v>
      </c>
      <c r="C82" s="6" t="b">
        <v>0</v>
      </c>
      <c r="D82" s="6" t="s">
        <v>64</v>
      </c>
      <c r="E82" s="6" t="b">
        <v>0</v>
      </c>
      <c r="F82" s="6" t="s">
        <v>67</v>
      </c>
      <c r="G82" s="6" t="s">
        <v>299</v>
      </c>
      <c r="H82" s="6" t="b">
        <v>0</v>
      </c>
      <c r="I82" s="6"/>
      <c r="J82" s="6" t="s">
        <v>3014</v>
      </c>
    </row>
    <row r="83" spans="1:10" ht="216" hidden="1" x14ac:dyDescent="0.3">
      <c r="A83" s="6" t="s">
        <v>3015</v>
      </c>
      <c r="B83" s="6" t="s">
        <v>2859</v>
      </c>
      <c r="C83" s="6" t="b">
        <v>0</v>
      </c>
      <c r="D83" s="6" t="s">
        <v>64</v>
      </c>
      <c r="E83" s="6" t="b">
        <v>0</v>
      </c>
      <c r="F83" s="6" t="s">
        <v>67</v>
      </c>
      <c r="G83" s="6" t="s">
        <v>299</v>
      </c>
      <c r="H83" s="6" t="b">
        <v>0</v>
      </c>
      <c r="I83" s="6"/>
      <c r="J83" s="6" t="s">
        <v>3016</v>
      </c>
    </row>
    <row r="84" spans="1:10" ht="158.4" hidden="1" x14ac:dyDescent="0.3">
      <c r="A84" s="6" t="s">
        <v>3017</v>
      </c>
      <c r="B84" s="6" t="s">
        <v>2859</v>
      </c>
      <c r="C84" s="6" t="b">
        <v>0</v>
      </c>
      <c r="D84" s="6" t="s">
        <v>82</v>
      </c>
      <c r="E84" s="6" t="b">
        <v>0</v>
      </c>
      <c r="F84" s="6" t="s">
        <v>67</v>
      </c>
      <c r="G84" s="6" t="s">
        <v>299</v>
      </c>
      <c r="H84" s="6" t="b">
        <v>0</v>
      </c>
      <c r="I84" s="6"/>
      <c r="J84" s="6" t="s">
        <v>3018</v>
      </c>
    </row>
    <row r="85" spans="1:10" ht="115.2" hidden="1" x14ac:dyDescent="0.3">
      <c r="A85" s="6" t="s">
        <v>3019</v>
      </c>
      <c r="B85" s="6" t="s">
        <v>150</v>
      </c>
      <c r="C85" s="6" t="b">
        <v>0</v>
      </c>
      <c r="D85" s="6" t="s">
        <v>76</v>
      </c>
      <c r="E85" s="6" t="b">
        <v>1</v>
      </c>
      <c r="F85" s="6" t="s">
        <v>67</v>
      </c>
      <c r="G85" s="6" t="s">
        <v>2885</v>
      </c>
      <c r="H85" s="6" t="b">
        <v>0</v>
      </c>
      <c r="I85" s="6"/>
      <c r="J85" s="6" t="s">
        <v>3020</v>
      </c>
    </row>
    <row r="86" spans="1:10" hidden="1" x14ac:dyDescent="0.3">
      <c r="A86" s="6" t="s">
        <v>3021</v>
      </c>
      <c r="B86" s="6" t="s">
        <v>2859</v>
      </c>
      <c r="C86" s="6" t="b">
        <v>0</v>
      </c>
      <c r="D86" s="6" t="s">
        <v>76</v>
      </c>
      <c r="E86" s="6" t="b">
        <v>0</v>
      </c>
      <c r="F86" s="6" t="s">
        <v>121</v>
      </c>
      <c r="G86" s="6" t="s">
        <v>299</v>
      </c>
      <c r="H86" s="6" t="b">
        <v>0</v>
      </c>
      <c r="I86" s="6"/>
      <c r="J86" s="6" t="s">
        <v>2872</v>
      </c>
    </row>
    <row r="87" spans="1:10" ht="115.2" hidden="1" x14ac:dyDescent="0.3">
      <c r="A87" s="6" t="s">
        <v>3022</v>
      </c>
      <c r="B87" s="6" t="s">
        <v>2859</v>
      </c>
      <c r="C87" s="6" t="b">
        <v>0</v>
      </c>
      <c r="D87" s="6" t="s">
        <v>70</v>
      </c>
      <c r="E87" s="6" t="b">
        <v>0</v>
      </c>
      <c r="F87" s="6" t="s">
        <v>67</v>
      </c>
      <c r="G87" s="6" t="s">
        <v>299</v>
      </c>
      <c r="H87" s="6" t="b">
        <v>0</v>
      </c>
      <c r="I87" s="6"/>
      <c r="J87" s="6" t="s">
        <v>3023</v>
      </c>
    </row>
    <row r="88" spans="1:10" hidden="1" x14ac:dyDescent="0.3">
      <c r="A88" s="6" t="s">
        <v>3024</v>
      </c>
      <c r="B88" s="6" t="s">
        <v>2859</v>
      </c>
      <c r="C88" s="6" t="b">
        <v>0</v>
      </c>
      <c r="D88" s="6" t="s">
        <v>3025</v>
      </c>
      <c r="E88" s="6" t="b">
        <v>0</v>
      </c>
      <c r="F88" s="6" t="s">
        <v>3026</v>
      </c>
      <c r="G88" s="6" t="s">
        <v>299</v>
      </c>
      <c r="H88" s="6" t="b">
        <v>0</v>
      </c>
      <c r="I88" s="6"/>
      <c r="J88" s="6" t="s">
        <v>2872</v>
      </c>
    </row>
    <row r="89" spans="1:10" ht="288" hidden="1" x14ac:dyDescent="0.3">
      <c r="A89" s="6" t="s">
        <v>3027</v>
      </c>
      <c r="B89" s="6" t="s">
        <v>150</v>
      </c>
      <c r="C89" s="6" t="b">
        <v>0</v>
      </c>
      <c r="D89" s="6" t="s">
        <v>76</v>
      </c>
      <c r="E89" s="6" t="b">
        <v>1</v>
      </c>
      <c r="F89" s="6" t="s">
        <v>67</v>
      </c>
      <c r="G89" s="6" t="s">
        <v>3028</v>
      </c>
      <c r="H89" s="6" t="b">
        <v>0</v>
      </c>
      <c r="I89" s="6"/>
      <c r="J89" s="6" t="s">
        <v>3029</v>
      </c>
    </row>
    <row r="90" spans="1:10" ht="57.6" x14ac:dyDescent="0.3">
      <c r="A90" s="6" t="s">
        <v>3030</v>
      </c>
      <c r="B90" s="6" t="s">
        <v>2862</v>
      </c>
      <c r="C90" s="6" t="b">
        <v>0</v>
      </c>
      <c r="D90" s="6" t="s">
        <v>70</v>
      </c>
      <c r="E90" s="6" t="b">
        <v>0</v>
      </c>
      <c r="F90" s="6" t="s">
        <v>67</v>
      </c>
      <c r="G90" s="6" t="s">
        <v>3009</v>
      </c>
      <c r="H90" s="6" t="b">
        <v>0</v>
      </c>
      <c r="I90" s="6"/>
      <c r="J90" s="6" t="s">
        <v>3031</v>
      </c>
    </row>
    <row r="91" spans="1:10" x14ac:dyDescent="0.3">
      <c r="A91" s="6" t="s">
        <v>3032</v>
      </c>
      <c r="B91" s="6" t="s">
        <v>2862</v>
      </c>
      <c r="C91" s="6" t="b">
        <v>0</v>
      </c>
      <c r="D91" s="6" t="s">
        <v>70</v>
      </c>
      <c r="E91" s="6" t="b">
        <v>0</v>
      </c>
      <c r="F91" s="6" t="s">
        <v>3026</v>
      </c>
      <c r="G91" s="6" t="s">
        <v>3006</v>
      </c>
      <c r="H91" s="6" t="b">
        <v>0</v>
      </c>
      <c r="I91" s="6"/>
      <c r="J91" s="6" t="s">
        <v>2872</v>
      </c>
    </row>
    <row r="92" spans="1:10" ht="115.2" hidden="1" x14ac:dyDescent="0.3">
      <c r="A92" s="6" t="s">
        <v>702</v>
      </c>
      <c r="B92" s="6" t="s">
        <v>2859</v>
      </c>
      <c r="C92" s="6" t="b">
        <v>0</v>
      </c>
      <c r="D92" s="6" t="s">
        <v>64</v>
      </c>
      <c r="E92" s="6" t="b">
        <v>0</v>
      </c>
      <c r="F92" s="6" t="s">
        <v>67</v>
      </c>
      <c r="G92" s="6" t="s">
        <v>299</v>
      </c>
      <c r="H92" s="6" t="b">
        <v>0</v>
      </c>
      <c r="I92" s="6"/>
      <c r="J92" s="6" t="s">
        <v>3033</v>
      </c>
    </row>
    <row r="93" spans="1:10" x14ac:dyDescent="0.3">
      <c r="A93" s="6" t="s">
        <v>3034</v>
      </c>
      <c r="B93" s="6" t="s">
        <v>2862</v>
      </c>
      <c r="C93" s="6" t="b">
        <v>0</v>
      </c>
      <c r="D93" s="6" t="s">
        <v>82</v>
      </c>
      <c r="E93" s="6" t="b">
        <v>1</v>
      </c>
      <c r="F93" s="6" t="s">
        <v>121</v>
      </c>
      <c r="G93" s="6" t="s">
        <v>3035</v>
      </c>
      <c r="H93" s="6" t="b">
        <v>0</v>
      </c>
      <c r="I93" s="6"/>
      <c r="J93" s="6" t="s">
        <v>2872</v>
      </c>
    </row>
    <row r="94" spans="1:10" ht="72" hidden="1" x14ac:dyDescent="0.3">
      <c r="A94" s="6" t="s">
        <v>3036</v>
      </c>
      <c r="B94" s="6" t="s">
        <v>2859</v>
      </c>
      <c r="C94" s="6" t="b">
        <v>1</v>
      </c>
      <c r="D94" s="6" t="s">
        <v>64</v>
      </c>
      <c r="E94" s="6" t="b">
        <v>0</v>
      </c>
      <c r="F94" s="6" t="s">
        <v>67</v>
      </c>
      <c r="G94" s="6" t="s">
        <v>299</v>
      </c>
      <c r="H94" s="6" t="b">
        <v>0</v>
      </c>
      <c r="I94" s="6"/>
      <c r="J94" s="6" t="s">
        <v>3037</v>
      </c>
    </row>
    <row r="95" spans="1:10" ht="100.8" hidden="1" x14ac:dyDescent="0.3">
      <c r="A95" s="6" t="s">
        <v>3038</v>
      </c>
      <c r="B95" s="6" t="s">
        <v>2859</v>
      </c>
      <c r="C95" s="6" t="b">
        <v>1</v>
      </c>
      <c r="D95" s="6" t="s">
        <v>64</v>
      </c>
      <c r="E95" s="6" t="b">
        <v>0</v>
      </c>
      <c r="F95" s="6" t="s">
        <v>67</v>
      </c>
      <c r="G95" s="6" t="s">
        <v>299</v>
      </c>
      <c r="H95" s="6" t="b">
        <v>0</v>
      </c>
      <c r="I95" s="6"/>
      <c r="J95" s="6" t="s">
        <v>3039</v>
      </c>
    </row>
    <row r="96" spans="1:10" ht="115.2" hidden="1" x14ac:dyDescent="0.3">
      <c r="A96" s="6" t="s">
        <v>3040</v>
      </c>
      <c r="B96" s="6" t="s">
        <v>2859</v>
      </c>
      <c r="C96" s="6" t="b">
        <v>1</v>
      </c>
      <c r="D96" s="6" t="s">
        <v>64</v>
      </c>
      <c r="E96" s="6" t="b">
        <v>0</v>
      </c>
      <c r="F96" s="6" t="s">
        <v>67</v>
      </c>
      <c r="G96" s="6" t="s">
        <v>299</v>
      </c>
      <c r="H96" s="6" t="b">
        <v>0</v>
      </c>
      <c r="I96" s="6"/>
      <c r="J96" s="6" t="s">
        <v>3041</v>
      </c>
    </row>
    <row r="97" spans="1:10" ht="43.2" hidden="1" x14ac:dyDescent="0.3">
      <c r="A97" s="6" t="s">
        <v>3042</v>
      </c>
      <c r="B97" s="6" t="s">
        <v>150</v>
      </c>
      <c r="C97" s="6" t="b">
        <v>0</v>
      </c>
      <c r="D97" s="6" t="s">
        <v>76</v>
      </c>
      <c r="E97" s="6" t="b">
        <v>0</v>
      </c>
      <c r="F97" s="6" t="s">
        <v>67</v>
      </c>
      <c r="G97" s="6" t="s">
        <v>2885</v>
      </c>
      <c r="H97" s="6" t="b">
        <v>0</v>
      </c>
      <c r="I97" s="6"/>
      <c r="J97" s="6" t="s">
        <v>3043</v>
      </c>
    </row>
    <row r="98" spans="1:10" ht="57.6" x14ac:dyDescent="0.3">
      <c r="A98" s="6" t="s">
        <v>3044</v>
      </c>
      <c r="B98" s="6" t="s">
        <v>2862</v>
      </c>
      <c r="C98" s="6" t="b">
        <v>0</v>
      </c>
      <c r="D98" s="6" t="s">
        <v>76</v>
      </c>
      <c r="E98" s="6" t="b">
        <v>1</v>
      </c>
      <c r="F98" s="6" t="s">
        <v>67</v>
      </c>
      <c r="G98" s="6" t="s">
        <v>3045</v>
      </c>
      <c r="H98" s="6" t="b">
        <v>0</v>
      </c>
      <c r="I98" s="6"/>
      <c r="J98" s="6" t="s">
        <v>3046</v>
      </c>
    </row>
    <row r="99" spans="1:10" hidden="1" x14ac:dyDescent="0.3">
      <c r="A99" s="6" t="s">
        <v>3047</v>
      </c>
      <c r="B99" s="6" t="s">
        <v>2859</v>
      </c>
      <c r="C99" s="6" t="b">
        <v>0</v>
      </c>
      <c r="D99" s="6" t="s">
        <v>70</v>
      </c>
      <c r="E99" s="6" t="b">
        <v>0</v>
      </c>
      <c r="F99" s="6" t="s">
        <v>128</v>
      </c>
      <c r="G99" s="6" t="s">
        <v>299</v>
      </c>
      <c r="H99" s="6" t="b">
        <v>0</v>
      </c>
      <c r="I99" s="6"/>
      <c r="J99" s="6" t="s">
        <v>2872</v>
      </c>
    </row>
    <row r="100" spans="1:10" ht="244.8" hidden="1" x14ac:dyDescent="0.3">
      <c r="A100" s="6" t="s">
        <v>3048</v>
      </c>
      <c r="B100" s="6" t="s">
        <v>2859</v>
      </c>
      <c r="C100" s="6" t="b">
        <v>1</v>
      </c>
      <c r="D100" s="6" t="s">
        <v>76</v>
      </c>
      <c r="E100" s="6" t="b">
        <v>0</v>
      </c>
      <c r="F100" s="6" t="s">
        <v>67</v>
      </c>
      <c r="G100" s="6" t="s">
        <v>299</v>
      </c>
      <c r="H100" s="6" t="b">
        <v>0</v>
      </c>
      <c r="I100" s="6"/>
      <c r="J100" s="6" t="s">
        <v>3049</v>
      </c>
    </row>
    <row r="101" spans="1:10" ht="43.2" hidden="1" x14ac:dyDescent="0.3">
      <c r="A101" s="6" t="s">
        <v>3050</v>
      </c>
      <c r="B101" s="6" t="s">
        <v>150</v>
      </c>
      <c r="C101" s="6" t="b">
        <v>0</v>
      </c>
      <c r="D101" s="6" t="s">
        <v>82</v>
      </c>
      <c r="E101" s="6" t="b">
        <v>1</v>
      </c>
      <c r="F101" s="6" t="s">
        <v>67</v>
      </c>
      <c r="G101" s="6" t="s">
        <v>3051</v>
      </c>
      <c r="H101" s="6" t="b">
        <v>0</v>
      </c>
      <c r="I101" s="6"/>
      <c r="J101" s="6" t="s">
        <v>3052</v>
      </c>
    </row>
    <row r="102" spans="1:10" ht="129.6" hidden="1" x14ac:dyDescent="0.3">
      <c r="A102" s="6" t="s">
        <v>3053</v>
      </c>
      <c r="B102" s="6" t="s">
        <v>2859</v>
      </c>
      <c r="C102" s="6" t="b">
        <v>1</v>
      </c>
      <c r="D102" s="6" t="s">
        <v>64</v>
      </c>
      <c r="E102" s="6" t="b">
        <v>0</v>
      </c>
      <c r="F102" s="6" t="s">
        <v>67</v>
      </c>
      <c r="G102" s="6" t="s">
        <v>299</v>
      </c>
      <c r="H102" s="6" t="b">
        <v>0</v>
      </c>
      <c r="I102" s="6"/>
      <c r="J102" s="6" t="s">
        <v>3054</v>
      </c>
    </row>
    <row r="103" spans="1:10" ht="28.8" hidden="1" x14ac:dyDescent="0.3">
      <c r="A103" s="6" t="s">
        <v>3055</v>
      </c>
      <c r="B103" s="6" t="s">
        <v>2947</v>
      </c>
      <c r="C103" s="6" t="b">
        <v>1</v>
      </c>
      <c r="D103" s="6" t="s">
        <v>70</v>
      </c>
      <c r="E103" s="6" t="b">
        <v>0</v>
      </c>
      <c r="F103" s="6" t="s">
        <v>67</v>
      </c>
      <c r="G103" s="6" t="s">
        <v>299</v>
      </c>
      <c r="H103" s="6" t="b">
        <v>0</v>
      </c>
      <c r="I103" s="6"/>
      <c r="J103" s="6" t="s">
        <v>3056</v>
      </c>
    </row>
    <row r="104" spans="1:10" ht="28.8" hidden="1" x14ac:dyDescent="0.3">
      <c r="A104" s="6" t="s">
        <v>3057</v>
      </c>
      <c r="B104" s="6" t="s">
        <v>150</v>
      </c>
      <c r="C104" s="6" t="b">
        <v>0</v>
      </c>
      <c r="D104" s="6" t="s">
        <v>70</v>
      </c>
      <c r="E104" s="6" t="b">
        <v>0</v>
      </c>
      <c r="F104" s="6" t="s">
        <v>67</v>
      </c>
      <c r="G104" s="6" t="s">
        <v>3058</v>
      </c>
      <c r="H104" s="6" t="b">
        <v>0</v>
      </c>
      <c r="I104" s="6"/>
      <c r="J104" s="6" t="s">
        <v>3059</v>
      </c>
    </row>
    <row r="105" spans="1:10" ht="115.2" hidden="1" x14ac:dyDescent="0.3">
      <c r="A105" s="6" t="s">
        <v>3060</v>
      </c>
      <c r="B105" s="6" t="s">
        <v>2859</v>
      </c>
      <c r="C105" s="6" t="b">
        <v>0</v>
      </c>
      <c r="D105" s="6" t="s">
        <v>64</v>
      </c>
      <c r="E105" s="6" t="b">
        <v>0</v>
      </c>
      <c r="F105" s="6" t="s">
        <v>67</v>
      </c>
      <c r="G105" s="6" t="s">
        <v>299</v>
      </c>
      <c r="H105" s="6" t="b">
        <v>0</v>
      </c>
      <c r="I105" s="6"/>
      <c r="J105" s="6" t="s">
        <v>3061</v>
      </c>
    </row>
    <row r="106" spans="1:10" hidden="1" x14ac:dyDescent="0.3">
      <c r="A106" s="6" t="s">
        <v>3062</v>
      </c>
      <c r="B106" s="6" t="s">
        <v>2859</v>
      </c>
      <c r="C106" s="6" t="b">
        <v>0</v>
      </c>
      <c r="D106" s="6" t="s">
        <v>88</v>
      </c>
      <c r="E106" s="6" t="b">
        <v>1</v>
      </c>
      <c r="F106" s="6" t="s">
        <v>67</v>
      </c>
      <c r="G106" s="6" t="s">
        <v>299</v>
      </c>
      <c r="H106" s="6" t="b">
        <v>0</v>
      </c>
      <c r="I106" s="6"/>
      <c r="J106" s="6" t="s">
        <v>2872</v>
      </c>
    </row>
    <row r="107" spans="1:10" ht="57.6" hidden="1" x14ac:dyDescent="0.3">
      <c r="A107" s="6" t="s">
        <v>3063</v>
      </c>
      <c r="B107" s="6" t="s">
        <v>2859</v>
      </c>
      <c r="C107" s="6" t="b">
        <v>0</v>
      </c>
      <c r="D107" s="6" t="s">
        <v>64</v>
      </c>
      <c r="E107" s="6" t="b">
        <v>1</v>
      </c>
      <c r="F107" s="6" t="s">
        <v>67</v>
      </c>
      <c r="G107" s="6" t="s">
        <v>299</v>
      </c>
      <c r="H107" s="6" t="b">
        <v>0</v>
      </c>
      <c r="I107" s="6"/>
      <c r="J107" s="6" t="s">
        <v>3064</v>
      </c>
    </row>
    <row r="108" spans="1:10" ht="43.2" hidden="1" x14ac:dyDescent="0.3">
      <c r="A108" s="6" t="s">
        <v>3065</v>
      </c>
      <c r="B108" s="6" t="s">
        <v>2859</v>
      </c>
      <c r="C108" s="6" t="b">
        <v>0</v>
      </c>
      <c r="D108" s="6" t="s">
        <v>64</v>
      </c>
      <c r="E108" s="6" t="b">
        <v>0</v>
      </c>
      <c r="F108" s="6" t="s">
        <v>67</v>
      </c>
      <c r="G108" s="6" t="s">
        <v>299</v>
      </c>
      <c r="H108" s="6" t="b">
        <v>0</v>
      </c>
      <c r="I108" s="6"/>
      <c r="J108" s="6" t="s">
        <v>3066</v>
      </c>
    </row>
    <row r="109" spans="1:10" ht="43.2" hidden="1" x14ac:dyDescent="0.3">
      <c r="A109" s="6" t="s">
        <v>3067</v>
      </c>
      <c r="B109" s="6" t="s">
        <v>2859</v>
      </c>
      <c r="C109" s="6" t="b">
        <v>0</v>
      </c>
      <c r="D109" s="6" t="s">
        <v>64</v>
      </c>
      <c r="E109" s="6" t="b">
        <v>1</v>
      </c>
      <c r="F109" s="6" t="s">
        <v>67</v>
      </c>
      <c r="G109" s="6" t="s">
        <v>299</v>
      </c>
      <c r="H109" s="6" t="b">
        <v>0</v>
      </c>
      <c r="I109" s="6"/>
      <c r="J109" s="6" t="s">
        <v>3068</v>
      </c>
    </row>
    <row r="110" spans="1:10" ht="28.8" hidden="1" x14ac:dyDescent="0.3">
      <c r="A110" s="6" t="s">
        <v>3069</v>
      </c>
      <c r="B110" s="6" t="s">
        <v>2859</v>
      </c>
      <c r="C110" s="6" t="b">
        <v>0</v>
      </c>
      <c r="D110" s="6" t="s">
        <v>70</v>
      </c>
      <c r="E110" s="6" t="b">
        <v>0</v>
      </c>
      <c r="F110" s="6" t="s">
        <v>67</v>
      </c>
      <c r="G110" s="6" t="s">
        <v>299</v>
      </c>
      <c r="H110" s="6" t="b">
        <v>0</v>
      </c>
      <c r="I110" s="6"/>
      <c r="J110" s="6" t="s">
        <v>3070</v>
      </c>
    </row>
    <row r="111" spans="1:10" ht="43.2" hidden="1" x14ac:dyDescent="0.3">
      <c r="A111" s="6" t="s">
        <v>3071</v>
      </c>
      <c r="B111" s="6" t="s">
        <v>2859</v>
      </c>
      <c r="C111" s="6" t="b">
        <v>0</v>
      </c>
      <c r="D111" s="6" t="s">
        <v>70</v>
      </c>
      <c r="E111" s="6" t="b">
        <v>0</v>
      </c>
      <c r="F111" s="6" t="s">
        <v>67</v>
      </c>
      <c r="G111" s="6" t="s">
        <v>299</v>
      </c>
      <c r="H111" s="6" t="b">
        <v>0</v>
      </c>
      <c r="I111" s="6"/>
      <c r="J111" s="6" t="s">
        <v>3072</v>
      </c>
    </row>
    <row r="112" spans="1:10" ht="43.2" hidden="1" x14ac:dyDescent="0.3">
      <c r="A112" s="6" t="s">
        <v>3073</v>
      </c>
      <c r="B112" s="6" t="s">
        <v>2859</v>
      </c>
      <c r="C112" s="6" t="b">
        <v>0</v>
      </c>
      <c r="D112" s="6" t="s">
        <v>70</v>
      </c>
      <c r="E112" s="6" t="b">
        <v>0</v>
      </c>
      <c r="F112" s="6" t="s">
        <v>67</v>
      </c>
      <c r="G112" s="6" t="s">
        <v>299</v>
      </c>
      <c r="H112" s="6" t="b">
        <v>0</v>
      </c>
      <c r="I112" s="6"/>
      <c r="J112" s="6" t="s">
        <v>3074</v>
      </c>
    </row>
    <row r="113" spans="1:10" ht="302.39999999999998" hidden="1" x14ac:dyDescent="0.3">
      <c r="A113" s="6" t="s">
        <v>3075</v>
      </c>
      <c r="B113" s="6" t="s">
        <v>2859</v>
      </c>
      <c r="C113" s="6" t="b">
        <v>0</v>
      </c>
      <c r="D113" s="6" t="s">
        <v>70</v>
      </c>
      <c r="E113" s="6" t="b">
        <v>0</v>
      </c>
      <c r="F113" s="6" t="s">
        <v>67</v>
      </c>
      <c r="G113" s="6" t="s">
        <v>299</v>
      </c>
      <c r="H113" s="6" t="b">
        <v>0</v>
      </c>
      <c r="I113" s="6"/>
      <c r="J113" s="6" t="s">
        <v>3076</v>
      </c>
    </row>
    <row r="114" spans="1:10" ht="28.8" hidden="1" x14ac:dyDescent="0.3">
      <c r="A114" s="6" t="s">
        <v>3077</v>
      </c>
      <c r="B114" s="6" t="s">
        <v>2859</v>
      </c>
      <c r="C114" s="6" t="b">
        <v>0</v>
      </c>
      <c r="D114" s="6" t="s">
        <v>70</v>
      </c>
      <c r="E114" s="6" t="b">
        <v>0</v>
      </c>
      <c r="F114" s="6" t="s">
        <v>67</v>
      </c>
      <c r="G114" s="6" t="s">
        <v>299</v>
      </c>
      <c r="H114" s="6" t="b">
        <v>0</v>
      </c>
      <c r="I114" s="6"/>
      <c r="J114" s="6" t="s">
        <v>3078</v>
      </c>
    </row>
    <row r="115" spans="1:10" ht="86.4" hidden="1" x14ac:dyDescent="0.3">
      <c r="A115" s="6" t="s">
        <v>3079</v>
      </c>
      <c r="B115" s="6" t="s">
        <v>2859</v>
      </c>
      <c r="C115" s="6" t="b">
        <v>0</v>
      </c>
      <c r="D115" s="6" t="s">
        <v>76</v>
      </c>
      <c r="E115" s="6" t="b">
        <v>0</v>
      </c>
      <c r="F115" s="6" t="s">
        <v>67</v>
      </c>
      <c r="G115" s="6" t="s">
        <v>299</v>
      </c>
      <c r="H115" s="6" t="b">
        <v>0</v>
      </c>
      <c r="I115" s="6" t="s">
        <v>3080</v>
      </c>
      <c r="J115" s="6" t="s">
        <v>3081</v>
      </c>
    </row>
    <row r="116" spans="1:10" ht="43.2" hidden="1" x14ac:dyDescent="0.3">
      <c r="A116" s="6" t="s">
        <v>3082</v>
      </c>
      <c r="B116" s="6" t="s">
        <v>2859</v>
      </c>
      <c r="C116" s="6" t="b">
        <v>0</v>
      </c>
      <c r="D116" s="6" t="s">
        <v>70</v>
      </c>
      <c r="E116" s="6" t="b">
        <v>0</v>
      </c>
      <c r="F116" s="6" t="s">
        <v>67</v>
      </c>
      <c r="G116" s="6" t="s">
        <v>299</v>
      </c>
      <c r="H116" s="6" t="b">
        <v>0</v>
      </c>
      <c r="I116" s="6"/>
      <c r="J116" s="6" t="s">
        <v>3083</v>
      </c>
    </row>
    <row r="117" spans="1:10" ht="43.2" hidden="1" x14ac:dyDescent="0.3">
      <c r="A117" s="6" t="s">
        <v>3084</v>
      </c>
      <c r="B117" s="6" t="s">
        <v>2859</v>
      </c>
      <c r="C117" s="6" t="b">
        <v>0</v>
      </c>
      <c r="D117" s="6" t="s">
        <v>70</v>
      </c>
      <c r="E117" s="6" t="b">
        <v>0</v>
      </c>
      <c r="F117" s="6" t="s">
        <v>67</v>
      </c>
      <c r="G117" s="6" t="s">
        <v>299</v>
      </c>
      <c r="H117" s="6" t="b">
        <v>0</v>
      </c>
      <c r="I117" s="6"/>
      <c r="J117" s="6" t="s">
        <v>3085</v>
      </c>
    </row>
    <row r="118" spans="1:10" ht="43.2" hidden="1" x14ac:dyDescent="0.3">
      <c r="A118" s="6" t="s">
        <v>3086</v>
      </c>
      <c r="B118" s="6" t="s">
        <v>2859</v>
      </c>
      <c r="C118" s="6" t="b">
        <v>0</v>
      </c>
      <c r="D118" s="6" t="s">
        <v>64</v>
      </c>
      <c r="E118" s="6" t="b">
        <v>0</v>
      </c>
      <c r="F118" s="6" t="s">
        <v>67</v>
      </c>
      <c r="G118" s="6" t="s">
        <v>299</v>
      </c>
      <c r="H118" s="6" t="b">
        <v>0</v>
      </c>
      <c r="I118" s="6"/>
      <c r="J118" s="6" t="s">
        <v>3087</v>
      </c>
    </row>
    <row r="119" spans="1:10" ht="72" x14ac:dyDescent="0.3">
      <c r="A119" s="6" t="s">
        <v>3088</v>
      </c>
      <c r="B119" s="6" t="s">
        <v>2862</v>
      </c>
      <c r="C119" s="6" t="b">
        <v>0</v>
      </c>
      <c r="D119" s="6" t="s">
        <v>70</v>
      </c>
      <c r="E119" s="6" t="b">
        <v>1</v>
      </c>
      <c r="F119" s="6" t="s">
        <v>67</v>
      </c>
      <c r="G119" s="6" t="s">
        <v>3009</v>
      </c>
      <c r="H119" s="6" t="b">
        <v>0</v>
      </c>
      <c r="I119" s="6"/>
      <c r="J119" s="6" t="s">
        <v>3089</v>
      </c>
    </row>
    <row r="120" spans="1:10" ht="244.8" hidden="1" x14ac:dyDescent="0.3">
      <c r="A120" s="6" t="s">
        <v>3090</v>
      </c>
      <c r="B120" s="6" t="s">
        <v>2859</v>
      </c>
      <c r="C120" s="6" t="b">
        <v>0</v>
      </c>
      <c r="D120" s="6" t="s">
        <v>70</v>
      </c>
      <c r="E120" s="6" t="b">
        <v>0</v>
      </c>
      <c r="F120" s="6" t="s">
        <v>67</v>
      </c>
      <c r="G120" s="6" t="s">
        <v>299</v>
      </c>
      <c r="H120" s="6" t="b">
        <v>0</v>
      </c>
      <c r="I120" s="6"/>
      <c r="J120" s="6" t="s">
        <v>3091</v>
      </c>
    </row>
    <row r="121" spans="1:10" ht="72" x14ac:dyDescent="0.3">
      <c r="A121" s="6" t="s">
        <v>3092</v>
      </c>
      <c r="B121" s="6" t="s">
        <v>2862</v>
      </c>
      <c r="C121" s="6" t="b">
        <v>0</v>
      </c>
      <c r="D121" s="6" t="s">
        <v>70</v>
      </c>
      <c r="E121" s="6" t="b">
        <v>1</v>
      </c>
      <c r="F121" s="6" t="s">
        <v>67</v>
      </c>
      <c r="G121" s="6" t="s">
        <v>3009</v>
      </c>
      <c r="H121" s="6" t="b">
        <v>0</v>
      </c>
      <c r="I121" s="6"/>
      <c r="J121" s="6" t="s">
        <v>3093</v>
      </c>
    </row>
    <row r="122" spans="1:10" ht="28.8" hidden="1" x14ac:dyDescent="0.3">
      <c r="A122" s="6" t="s">
        <v>3094</v>
      </c>
      <c r="B122" s="6" t="s">
        <v>2859</v>
      </c>
      <c r="C122" s="6" t="b">
        <v>0</v>
      </c>
      <c r="D122" s="6" t="s">
        <v>64</v>
      </c>
      <c r="E122" s="6" t="b">
        <v>1</v>
      </c>
      <c r="F122" s="6" t="s">
        <v>67</v>
      </c>
      <c r="G122" s="6" t="s">
        <v>299</v>
      </c>
      <c r="H122" s="6" t="b">
        <v>0</v>
      </c>
      <c r="I122" s="6"/>
      <c r="J122" s="6" t="s">
        <v>3095</v>
      </c>
    </row>
    <row r="123" spans="1:10" hidden="1" x14ac:dyDescent="0.3">
      <c r="A123" s="6" t="s">
        <v>3096</v>
      </c>
      <c r="B123" s="6" t="s">
        <v>2859</v>
      </c>
      <c r="C123" s="6" t="b">
        <v>0</v>
      </c>
      <c r="D123" s="6" t="s">
        <v>70</v>
      </c>
      <c r="E123" s="6" t="b">
        <v>1</v>
      </c>
      <c r="F123" s="6" t="s">
        <v>125</v>
      </c>
      <c r="G123" s="6" t="s">
        <v>299</v>
      </c>
      <c r="H123" s="6" t="b">
        <v>0</v>
      </c>
      <c r="I123" s="6" t="s">
        <v>3097</v>
      </c>
      <c r="J123" s="6" t="s">
        <v>2872</v>
      </c>
    </row>
    <row r="124" spans="1:10" ht="230.4" hidden="1" x14ac:dyDescent="0.3">
      <c r="A124" s="6" t="s">
        <v>3098</v>
      </c>
      <c r="B124" s="6" t="s">
        <v>2859</v>
      </c>
      <c r="C124" s="6" t="b">
        <v>1</v>
      </c>
      <c r="D124" s="6" t="s">
        <v>64</v>
      </c>
      <c r="E124" s="6" t="b">
        <v>0</v>
      </c>
      <c r="F124" s="6" t="s">
        <v>67</v>
      </c>
      <c r="G124" s="6" t="s">
        <v>299</v>
      </c>
      <c r="H124" s="6" t="b">
        <v>0</v>
      </c>
      <c r="I124" s="6" t="s">
        <v>3097</v>
      </c>
      <c r="J124" s="6" t="s">
        <v>3099</v>
      </c>
    </row>
    <row r="125" spans="1:10" ht="43.2" hidden="1" x14ac:dyDescent="0.3">
      <c r="A125" s="6" t="s">
        <v>3100</v>
      </c>
      <c r="B125" s="6" t="s">
        <v>2859</v>
      </c>
      <c r="C125" s="6" t="b">
        <v>0</v>
      </c>
      <c r="D125" s="6" t="s">
        <v>70</v>
      </c>
      <c r="E125" s="6" t="b">
        <v>1</v>
      </c>
      <c r="F125" s="6" t="s">
        <v>67</v>
      </c>
      <c r="G125" s="6" t="s">
        <v>299</v>
      </c>
      <c r="H125" s="6" t="b">
        <v>0</v>
      </c>
      <c r="I125" s="6" t="s">
        <v>3097</v>
      </c>
      <c r="J125" s="6" t="s">
        <v>3101</v>
      </c>
    </row>
    <row r="126" spans="1:10" ht="57.6" x14ac:dyDescent="0.3">
      <c r="A126" s="6" t="s">
        <v>3102</v>
      </c>
      <c r="B126" s="6" t="s">
        <v>2862</v>
      </c>
      <c r="C126" s="6" t="b">
        <v>0</v>
      </c>
      <c r="D126" s="6" t="s">
        <v>70</v>
      </c>
      <c r="E126" s="6" t="b">
        <v>0</v>
      </c>
      <c r="F126" s="6" t="s">
        <v>67</v>
      </c>
      <c r="G126" s="6" t="s">
        <v>3103</v>
      </c>
      <c r="H126" s="6" t="b">
        <v>0</v>
      </c>
      <c r="I126" s="6" t="s">
        <v>3097</v>
      </c>
      <c r="J126" s="6" t="s">
        <v>3104</v>
      </c>
    </row>
    <row r="127" spans="1:10" ht="72" hidden="1" x14ac:dyDescent="0.3">
      <c r="A127" s="6" t="s">
        <v>3105</v>
      </c>
      <c r="B127" s="6" t="s">
        <v>150</v>
      </c>
      <c r="C127" s="6" t="b">
        <v>0</v>
      </c>
      <c r="D127" s="6" t="s">
        <v>70</v>
      </c>
      <c r="E127" s="6" t="b">
        <v>0</v>
      </c>
      <c r="F127" s="6" t="s">
        <v>67</v>
      </c>
      <c r="G127" s="6" t="s">
        <v>3106</v>
      </c>
      <c r="H127" s="6" t="b">
        <v>0</v>
      </c>
      <c r="I127" s="6" t="s">
        <v>3097</v>
      </c>
      <c r="J127" s="6" t="s">
        <v>3107</v>
      </c>
    </row>
    <row r="128" spans="1:10" ht="57.6" hidden="1" x14ac:dyDescent="0.3">
      <c r="A128" s="6" t="s">
        <v>3108</v>
      </c>
      <c r="B128" s="6" t="s">
        <v>2859</v>
      </c>
      <c r="C128" s="6" t="b">
        <v>0</v>
      </c>
      <c r="D128" s="6" t="s">
        <v>64</v>
      </c>
      <c r="E128" s="6" t="b">
        <v>1</v>
      </c>
      <c r="F128" s="6" t="s">
        <v>67</v>
      </c>
      <c r="G128" s="6" t="s">
        <v>299</v>
      </c>
      <c r="H128" s="6" t="b">
        <v>0</v>
      </c>
      <c r="I128" s="6" t="s">
        <v>3097</v>
      </c>
      <c r="J128" s="6" t="s">
        <v>3109</v>
      </c>
    </row>
    <row r="129" spans="1:10" ht="28.8" hidden="1" x14ac:dyDescent="0.3">
      <c r="A129" s="6" t="s">
        <v>3110</v>
      </c>
      <c r="B129" s="6" t="s">
        <v>2859</v>
      </c>
      <c r="C129" s="6" t="b">
        <v>0</v>
      </c>
      <c r="D129" s="6" t="s">
        <v>64</v>
      </c>
      <c r="E129" s="6" t="b">
        <v>1</v>
      </c>
      <c r="F129" s="6" t="s">
        <v>67</v>
      </c>
      <c r="G129" s="6" t="s">
        <v>299</v>
      </c>
      <c r="H129" s="6" t="b">
        <v>0</v>
      </c>
      <c r="I129" s="6" t="s">
        <v>3097</v>
      </c>
      <c r="J129" s="6" t="s">
        <v>3111</v>
      </c>
    </row>
    <row r="130" spans="1:10" ht="28.8" hidden="1" x14ac:dyDescent="0.3">
      <c r="A130" s="6" t="s">
        <v>3112</v>
      </c>
      <c r="B130" s="6" t="s">
        <v>2859</v>
      </c>
      <c r="C130" s="6" t="b">
        <v>0</v>
      </c>
      <c r="D130" s="6" t="s">
        <v>64</v>
      </c>
      <c r="E130" s="6" t="b">
        <v>0</v>
      </c>
      <c r="F130" s="6" t="s">
        <v>67</v>
      </c>
      <c r="G130" s="6" t="s">
        <v>299</v>
      </c>
      <c r="H130" s="6" t="b">
        <v>0</v>
      </c>
      <c r="I130" s="6"/>
      <c r="J130" s="6" t="s">
        <v>3113</v>
      </c>
    </row>
    <row r="131" spans="1:10" ht="28.8" hidden="1" x14ac:dyDescent="0.3">
      <c r="A131" s="6" t="s">
        <v>3114</v>
      </c>
      <c r="B131" s="6" t="s">
        <v>2859</v>
      </c>
      <c r="C131" s="6" t="b">
        <v>0</v>
      </c>
      <c r="D131" s="6" t="s">
        <v>64</v>
      </c>
      <c r="E131" s="6" t="b">
        <v>0</v>
      </c>
      <c r="F131" s="6" t="s">
        <v>67</v>
      </c>
      <c r="G131" s="6" t="s">
        <v>299</v>
      </c>
      <c r="H131" s="6" t="b">
        <v>0</v>
      </c>
      <c r="I131" s="6"/>
      <c r="J131" s="6" t="s">
        <v>3115</v>
      </c>
    </row>
    <row r="132" spans="1:10" hidden="1" x14ac:dyDescent="0.3">
      <c r="A132" s="6" t="s">
        <v>3116</v>
      </c>
      <c r="B132" s="6" t="s">
        <v>2859</v>
      </c>
      <c r="C132" s="6" t="b">
        <v>0</v>
      </c>
      <c r="D132" s="6" t="s">
        <v>82</v>
      </c>
      <c r="E132" s="6" t="b">
        <v>1</v>
      </c>
      <c r="F132" s="6"/>
      <c r="G132" s="6" t="s">
        <v>299</v>
      </c>
      <c r="H132" s="6" t="b">
        <v>0</v>
      </c>
      <c r="I132" s="6"/>
      <c r="J132" s="6" t="s">
        <v>2872</v>
      </c>
    </row>
    <row r="133" spans="1:10" x14ac:dyDescent="0.3">
      <c r="A133" s="6" t="s">
        <v>3117</v>
      </c>
      <c r="B133" s="6" t="s">
        <v>2862</v>
      </c>
      <c r="C133" s="6" t="b">
        <v>0</v>
      </c>
      <c r="D133" s="6" t="s">
        <v>70</v>
      </c>
      <c r="E133" s="6" t="b">
        <v>1</v>
      </c>
      <c r="F133" s="6" t="s">
        <v>61</v>
      </c>
      <c r="G133" s="6" t="s">
        <v>3118</v>
      </c>
      <c r="H133" s="6" t="b">
        <v>0</v>
      </c>
      <c r="I133" s="6"/>
      <c r="J133" s="6" t="s">
        <v>2872</v>
      </c>
    </row>
    <row r="134" spans="1:10" x14ac:dyDescent="0.3">
      <c r="A134" s="6" t="s">
        <v>3119</v>
      </c>
      <c r="B134" s="6" t="s">
        <v>2862</v>
      </c>
      <c r="C134" s="6" t="b">
        <v>0</v>
      </c>
      <c r="D134" s="6" t="s">
        <v>82</v>
      </c>
      <c r="E134" s="6" t="b">
        <v>1</v>
      </c>
      <c r="F134" s="6" t="s">
        <v>125</v>
      </c>
      <c r="G134" s="6" t="s">
        <v>299</v>
      </c>
      <c r="H134" s="6" t="b">
        <v>0</v>
      </c>
      <c r="I134" s="6"/>
      <c r="J134" s="6" t="s">
        <v>2872</v>
      </c>
    </row>
    <row r="135" spans="1:10" ht="187.2" x14ac:dyDescent="0.3">
      <c r="A135" s="6" t="s">
        <v>3120</v>
      </c>
      <c r="B135" s="6" t="s">
        <v>2862</v>
      </c>
      <c r="C135" s="6" t="b">
        <v>0</v>
      </c>
      <c r="D135" s="6" t="s">
        <v>82</v>
      </c>
      <c r="E135" s="6" t="b">
        <v>1</v>
      </c>
      <c r="F135" s="6" t="s">
        <v>67</v>
      </c>
      <c r="G135" s="6" t="s">
        <v>3121</v>
      </c>
      <c r="H135" s="6" t="b">
        <v>0</v>
      </c>
      <c r="I135" s="6"/>
      <c r="J135" s="6" t="s">
        <v>3122</v>
      </c>
    </row>
    <row r="136" spans="1:10" ht="28.8" hidden="1" x14ac:dyDescent="0.3">
      <c r="A136" s="6" t="s">
        <v>3123</v>
      </c>
      <c r="B136" s="6" t="s">
        <v>2859</v>
      </c>
      <c r="C136" s="6" t="b">
        <v>0</v>
      </c>
      <c r="D136" s="6" t="s">
        <v>64</v>
      </c>
      <c r="E136" s="6" t="b">
        <v>1</v>
      </c>
      <c r="F136" s="6" t="s">
        <v>67</v>
      </c>
      <c r="G136" s="6" t="s">
        <v>299</v>
      </c>
      <c r="H136" s="6" t="b">
        <v>0</v>
      </c>
      <c r="I136" s="6"/>
      <c r="J136" s="6" t="s">
        <v>3124</v>
      </c>
    </row>
    <row r="137" spans="1:10" x14ac:dyDescent="0.3">
      <c r="A137" s="6" t="s">
        <v>3125</v>
      </c>
      <c r="B137" s="6" t="s">
        <v>2862</v>
      </c>
      <c r="C137" s="6" t="b">
        <v>0</v>
      </c>
      <c r="D137" s="6" t="s">
        <v>82</v>
      </c>
      <c r="E137" s="6" t="b">
        <v>1</v>
      </c>
      <c r="F137" s="6" t="s">
        <v>103</v>
      </c>
      <c r="G137" s="6" t="s">
        <v>628</v>
      </c>
      <c r="H137" s="6" t="b">
        <v>0</v>
      </c>
      <c r="I137" s="6"/>
      <c r="J137" s="6" t="s">
        <v>2872</v>
      </c>
    </row>
    <row r="138" spans="1:10" ht="28.8" hidden="1" x14ac:dyDescent="0.3">
      <c r="A138" s="6" t="s">
        <v>3126</v>
      </c>
      <c r="B138" s="6" t="s">
        <v>2859</v>
      </c>
      <c r="C138" s="6" t="b">
        <v>0</v>
      </c>
      <c r="D138" s="6" t="s">
        <v>64</v>
      </c>
      <c r="E138" s="6" t="b">
        <v>1</v>
      </c>
      <c r="F138" s="6" t="s">
        <v>67</v>
      </c>
      <c r="G138" s="6" t="s">
        <v>299</v>
      </c>
      <c r="H138" s="6" t="b">
        <v>0</v>
      </c>
      <c r="I138" s="6"/>
      <c r="J138" s="6" t="s">
        <v>3127</v>
      </c>
    </row>
    <row r="139" spans="1:10" hidden="1" x14ac:dyDescent="0.3">
      <c r="A139" s="6" t="s">
        <v>3128</v>
      </c>
      <c r="B139" s="6" t="s">
        <v>2859</v>
      </c>
      <c r="C139" s="6" t="b">
        <v>0</v>
      </c>
      <c r="D139" s="6" t="s">
        <v>70</v>
      </c>
      <c r="E139" s="6" t="b">
        <v>1</v>
      </c>
      <c r="F139" s="6" t="s">
        <v>128</v>
      </c>
      <c r="G139" s="6" t="s">
        <v>299</v>
      </c>
      <c r="H139" s="6" t="b">
        <v>0</v>
      </c>
      <c r="I139" s="6"/>
      <c r="J139" s="6" t="s">
        <v>2872</v>
      </c>
    </row>
    <row r="140" spans="1:10" ht="273.60000000000002" hidden="1" x14ac:dyDescent="0.3">
      <c r="A140" s="6" t="s">
        <v>3129</v>
      </c>
      <c r="B140" s="6" t="s">
        <v>2859</v>
      </c>
      <c r="C140" s="6" t="b">
        <v>0</v>
      </c>
      <c r="D140" s="6" t="s">
        <v>76</v>
      </c>
      <c r="E140" s="6" t="b">
        <v>1</v>
      </c>
      <c r="F140" s="6" t="s">
        <v>67</v>
      </c>
      <c r="G140" s="6" t="s">
        <v>299</v>
      </c>
      <c r="H140" s="6" t="b">
        <v>0</v>
      </c>
      <c r="I140" s="6"/>
      <c r="J140" s="6" t="s">
        <v>3130</v>
      </c>
    </row>
    <row r="141" spans="1:10" ht="28.8" hidden="1" x14ac:dyDescent="0.3">
      <c r="A141" s="6" t="s">
        <v>3131</v>
      </c>
      <c r="B141" s="6" t="s">
        <v>2859</v>
      </c>
      <c r="C141" s="6" t="b">
        <v>0</v>
      </c>
      <c r="D141" s="6" t="s">
        <v>64</v>
      </c>
      <c r="E141" s="6" t="b">
        <v>0</v>
      </c>
      <c r="F141" s="6" t="s">
        <v>67</v>
      </c>
      <c r="G141" s="6" t="s">
        <v>299</v>
      </c>
      <c r="H141" s="6" t="b">
        <v>0</v>
      </c>
      <c r="I141" s="6"/>
      <c r="J141" s="6" t="s">
        <v>3132</v>
      </c>
    </row>
    <row r="142" spans="1:10" ht="86.4" hidden="1" x14ac:dyDescent="0.3">
      <c r="A142" s="6" t="s">
        <v>3133</v>
      </c>
      <c r="B142" s="6" t="s">
        <v>2859</v>
      </c>
      <c r="C142" s="6" t="b">
        <v>0</v>
      </c>
      <c r="D142" s="6" t="s">
        <v>64</v>
      </c>
      <c r="E142" s="6" t="b">
        <v>1</v>
      </c>
      <c r="F142" s="6" t="s">
        <v>67</v>
      </c>
      <c r="G142" s="6" t="s">
        <v>299</v>
      </c>
      <c r="H142" s="6" t="b">
        <v>0</v>
      </c>
      <c r="I142" s="6"/>
      <c r="J142" s="6" t="s">
        <v>3134</v>
      </c>
    </row>
    <row r="143" spans="1:10" ht="28.8" hidden="1" x14ac:dyDescent="0.3">
      <c r="A143" s="6" t="s">
        <v>3135</v>
      </c>
      <c r="B143" s="6" t="s">
        <v>2859</v>
      </c>
      <c r="C143" s="6" t="b">
        <v>0</v>
      </c>
      <c r="D143" s="6" t="s">
        <v>70</v>
      </c>
      <c r="E143" s="6" t="b">
        <v>1</v>
      </c>
      <c r="F143" s="6" t="s">
        <v>67</v>
      </c>
      <c r="G143" s="6" t="s">
        <v>299</v>
      </c>
      <c r="H143" s="6" t="b">
        <v>0</v>
      </c>
      <c r="I143" s="6"/>
      <c r="J143" s="6" t="s">
        <v>3136</v>
      </c>
    </row>
    <row r="144" spans="1:10" ht="230.4" hidden="1" x14ac:dyDescent="0.3">
      <c r="A144" s="6" t="s">
        <v>3137</v>
      </c>
      <c r="B144" s="6" t="s">
        <v>2859</v>
      </c>
      <c r="C144" s="6" t="b">
        <v>0</v>
      </c>
      <c r="D144" s="6" t="s">
        <v>70</v>
      </c>
      <c r="E144" s="6" t="b">
        <v>0</v>
      </c>
      <c r="F144" s="6" t="s">
        <v>67</v>
      </c>
      <c r="G144" s="6" t="s">
        <v>299</v>
      </c>
      <c r="H144" s="6" t="b">
        <v>0</v>
      </c>
      <c r="I144" s="6"/>
      <c r="J144" s="6" t="s">
        <v>3138</v>
      </c>
    </row>
    <row r="145" spans="1:10" ht="72" x14ac:dyDescent="0.3">
      <c r="A145" s="6" t="s">
        <v>3139</v>
      </c>
      <c r="B145" s="6" t="s">
        <v>2862</v>
      </c>
      <c r="C145" s="6" t="b">
        <v>0</v>
      </c>
      <c r="D145" s="6" t="s">
        <v>82</v>
      </c>
      <c r="E145" s="6" t="b">
        <v>1</v>
      </c>
      <c r="F145" s="6" t="s">
        <v>67</v>
      </c>
      <c r="G145" s="6" t="s">
        <v>3140</v>
      </c>
      <c r="H145" s="6" t="b">
        <v>0</v>
      </c>
      <c r="I145" s="6"/>
      <c r="J145" s="6" t="s">
        <v>3141</v>
      </c>
    </row>
    <row r="146" spans="1:10" ht="43.2" hidden="1" x14ac:dyDescent="0.3">
      <c r="A146" s="6" t="s">
        <v>3142</v>
      </c>
      <c r="B146" s="6" t="s">
        <v>2859</v>
      </c>
      <c r="C146" s="6" t="b">
        <v>0</v>
      </c>
      <c r="D146" s="6" t="s">
        <v>82</v>
      </c>
      <c r="E146" s="6" t="b">
        <v>1</v>
      </c>
      <c r="F146" s="6" t="s">
        <v>61</v>
      </c>
      <c r="G146" s="6" t="s">
        <v>3143</v>
      </c>
      <c r="H146" s="6" t="b">
        <v>0</v>
      </c>
      <c r="I146" s="6"/>
      <c r="J146" s="6" t="s">
        <v>2872</v>
      </c>
    </row>
    <row r="147" spans="1:10" ht="115.2" hidden="1" x14ac:dyDescent="0.3">
      <c r="A147" s="6" t="s">
        <v>3144</v>
      </c>
      <c r="B147" s="6" t="s">
        <v>2859</v>
      </c>
      <c r="C147" s="6" t="b">
        <v>0</v>
      </c>
      <c r="D147" s="6" t="s">
        <v>70</v>
      </c>
      <c r="E147" s="6" t="b">
        <v>0</v>
      </c>
      <c r="F147" s="6" t="s">
        <v>67</v>
      </c>
      <c r="G147" s="6" t="s">
        <v>299</v>
      </c>
      <c r="H147" s="6" t="b">
        <v>0</v>
      </c>
      <c r="I147" s="6"/>
      <c r="J147" s="6" t="s">
        <v>3145</v>
      </c>
    </row>
    <row r="148" spans="1:10" ht="259.2" hidden="1" x14ac:dyDescent="0.3">
      <c r="A148" s="6" t="s">
        <v>3146</v>
      </c>
      <c r="B148" s="6" t="s">
        <v>2859</v>
      </c>
      <c r="C148" s="6" t="b">
        <v>0</v>
      </c>
      <c r="D148" s="6" t="s">
        <v>70</v>
      </c>
      <c r="E148" s="6" t="b">
        <v>0</v>
      </c>
      <c r="F148" s="6" t="s">
        <v>67</v>
      </c>
      <c r="G148" s="6" t="s">
        <v>3147</v>
      </c>
      <c r="H148" s="6" t="b">
        <v>0</v>
      </c>
      <c r="I148" s="6"/>
      <c r="J148" s="6" t="s">
        <v>3148</v>
      </c>
    </row>
    <row r="149" spans="1:10" ht="230.4" hidden="1" x14ac:dyDescent="0.3">
      <c r="A149" s="6" t="s">
        <v>3149</v>
      </c>
      <c r="B149" s="6" t="s">
        <v>2859</v>
      </c>
      <c r="C149" s="6" t="b">
        <v>0</v>
      </c>
      <c r="D149" s="6" t="s">
        <v>76</v>
      </c>
      <c r="E149" s="6" t="b">
        <v>0</v>
      </c>
      <c r="F149" s="6" t="s">
        <v>67</v>
      </c>
      <c r="G149" s="6" t="s">
        <v>3150</v>
      </c>
      <c r="H149" s="6" t="b">
        <v>0</v>
      </c>
      <c r="I149" s="6"/>
      <c r="J149" s="6" t="s">
        <v>3151</v>
      </c>
    </row>
    <row r="150" spans="1:10" ht="259.2" hidden="1" x14ac:dyDescent="0.3">
      <c r="A150" s="6" t="s">
        <v>3152</v>
      </c>
      <c r="B150" s="6" t="s">
        <v>2859</v>
      </c>
      <c r="C150" s="6" t="b">
        <v>0</v>
      </c>
      <c r="D150" s="6" t="s">
        <v>82</v>
      </c>
      <c r="E150" s="6" t="b">
        <v>0</v>
      </c>
      <c r="F150" s="6" t="s">
        <v>67</v>
      </c>
      <c r="G150" s="6" t="s">
        <v>3153</v>
      </c>
      <c r="H150" s="6" t="b">
        <v>0</v>
      </c>
      <c r="I150" s="6"/>
      <c r="J150" s="6" t="s">
        <v>3148</v>
      </c>
    </row>
    <row r="151" spans="1:10" ht="259.2" hidden="1" x14ac:dyDescent="0.3">
      <c r="A151" s="6" t="s">
        <v>3154</v>
      </c>
      <c r="B151" s="6" t="s">
        <v>2859</v>
      </c>
      <c r="C151" s="6" t="b">
        <v>0</v>
      </c>
      <c r="D151" s="6" t="s">
        <v>70</v>
      </c>
      <c r="E151" s="6" t="b">
        <v>0</v>
      </c>
      <c r="F151" s="6" t="s">
        <v>67</v>
      </c>
      <c r="G151" s="6" t="s">
        <v>299</v>
      </c>
      <c r="H151" s="6" t="b">
        <v>0</v>
      </c>
      <c r="I151" s="6"/>
      <c r="J151" s="6" t="s">
        <v>3148</v>
      </c>
    </row>
    <row r="152" spans="1:10" ht="86.4" hidden="1" x14ac:dyDescent="0.3">
      <c r="A152" s="6" t="s">
        <v>3155</v>
      </c>
      <c r="B152" s="6" t="s">
        <v>2859</v>
      </c>
      <c r="C152" s="6" t="b">
        <v>0</v>
      </c>
      <c r="D152" s="6" t="s">
        <v>76</v>
      </c>
      <c r="E152" s="6" t="b">
        <v>0</v>
      </c>
      <c r="F152" s="6" t="s">
        <v>67</v>
      </c>
      <c r="G152" s="6" t="s">
        <v>299</v>
      </c>
      <c r="H152" s="6" t="b">
        <v>0</v>
      </c>
      <c r="I152" s="6"/>
      <c r="J152" s="6" t="s">
        <v>3156</v>
      </c>
    </row>
    <row r="153" spans="1:10" ht="28.8" hidden="1" x14ac:dyDescent="0.3">
      <c r="A153" s="6" t="s">
        <v>3157</v>
      </c>
      <c r="B153" s="6" t="s">
        <v>2859</v>
      </c>
      <c r="C153" s="6" t="b">
        <v>0</v>
      </c>
      <c r="D153" s="6" t="s">
        <v>70</v>
      </c>
      <c r="E153" s="6" t="b">
        <v>0</v>
      </c>
      <c r="F153" s="6" t="s">
        <v>67</v>
      </c>
      <c r="G153" s="6" t="s">
        <v>299</v>
      </c>
      <c r="H153" s="6" t="b">
        <v>0</v>
      </c>
      <c r="I153" s="6"/>
      <c r="J153" s="6" t="s">
        <v>3158</v>
      </c>
    </row>
    <row r="154" spans="1:10" ht="43.2" hidden="1" x14ac:dyDescent="0.3">
      <c r="A154" s="6" t="s">
        <v>3159</v>
      </c>
      <c r="B154" s="6" t="s">
        <v>2859</v>
      </c>
      <c r="C154" s="6" t="b">
        <v>0</v>
      </c>
      <c r="D154" s="6" t="s">
        <v>82</v>
      </c>
      <c r="E154" s="6" t="b">
        <v>1</v>
      </c>
      <c r="F154" s="6" t="s">
        <v>61</v>
      </c>
      <c r="G154" s="6" t="s">
        <v>3160</v>
      </c>
      <c r="H154" s="6" t="b">
        <v>0</v>
      </c>
      <c r="I154" s="6"/>
      <c r="J154" s="6" t="s">
        <v>2872</v>
      </c>
    </row>
    <row r="155" spans="1:10" ht="72" hidden="1" x14ac:dyDescent="0.3">
      <c r="A155" s="6" t="s">
        <v>3161</v>
      </c>
      <c r="B155" s="6" t="s">
        <v>2859</v>
      </c>
      <c r="C155" s="6" t="b">
        <v>0</v>
      </c>
      <c r="D155" s="6" t="s">
        <v>64</v>
      </c>
      <c r="E155" s="6" t="b">
        <v>0</v>
      </c>
      <c r="F155" s="6" t="s">
        <v>67</v>
      </c>
      <c r="G155" s="6" t="s">
        <v>299</v>
      </c>
      <c r="H155" s="6" t="b">
        <v>0</v>
      </c>
      <c r="I155" s="6"/>
      <c r="J155" s="6" t="s">
        <v>3162</v>
      </c>
    </row>
    <row r="156" spans="1:10" hidden="1" x14ac:dyDescent="0.3">
      <c r="A156" s="6" t="s">
        <v>3163</v>
      </c>
      <c r="B156" s="6" t="s">
        <v>2859</v>
      </c>
      <c r="C156" s="6" t="b">
        <v>0</v>
      </c>
      <c r="D156" s="6" t="s">
        <v>70</v>
      </c>
      <c r="E156" s="6" t="b">
        <v>1</v>
      </c>
      <c r="F156" s="6" t="s">
        <v>125</v>
      </c>
      <c r="G156" s="6" t="s">
        <v>299</v>
      </c>
      <c r="H156" s="6" t="b">
        <v>0</v>
      </c>
      <c r="I156" s="6"/>
      <c r="J156" s="6" t="s">
        <v>2872</v>
      </c>
    </row>
    <row r="157" spans="1:10" ht="409.6" hidden="1" x14ac:dyDescent="0.3">
      <c r="A157" s="6" t="s">
        <v>3164</v>
      </c>
      <c r="B157" s="6" t="s">
        <v>2859</v>
      </c>
      <c r="C157" s="6" t="b">
        <v>0</v>
      </c>
      <c r="D157" s="6" t="s">
        <v>76</v>
      </c>
      <c r="E157" s="6" t="b">
        <v>1</v>
      </c>
      <c r="F157" s="6" t="s">
        <v>67</v>
      </c>
      <c r="G157" s="6" t="s">
        <v>3165</v>
      </c>
      <c r="H157" s="6" t="b">
        <v>0</v>
      </c>
      <c r="I157" s="6"/>
      <c r="J157" s="6" t="s">
        <v>3166</v>
      </c>
    </row>
    <row r="158" spans="1:10" ht="409.6" hidden="1" x14ac:dyDescent="0.3">
      <c r="A158" s="6" t="s">
        <v>3167</v>
      </c>
      <c r="B158" s="6" t="s">
        <v>2859</v>
      </c>
      <c r="C158" s="6" t="b">
        <v>0</v>
      </c>
      <c r="D158" s="6" t="s">
        <v>70</v>
      </c>
      <c r="E158" s="6" t="b">
        <v>1</v>
      </c>
      <c r="F158" s="6" t="s">
        <v>67</v>
      </c>
      <c r="G158" s="6" t="s">
        <v>3165</v>
      </c>
      <c r="H158" s="6" t="b">
        <v>0</v>
      </c>
      <c r="I158" s="6"/>
      <c r="J158" s="6" t="s">
        <v>3166</v>
      </c>
    </row>
    <row r="159" spans="1:10" hidden="1" x14ac:dyDescent="0.3">
      <c r="A159" s="6" t="s">
        <v>3168</v>
      </c>
      <c r="B159" s="6" t="s">
        <v>2859</v>
      </c>
      <c r="C159" s="6" t="b">
        <v>0</v>
      </c>
      <c r="D159" s="6" t="s">
        <v>70</v>
      </c>
      <c r="E159" s="6" t="b">
        <v>1</v>
      </c>
      <c r="F159" s="6" t="s">
        <v>67</v>
      </c>
      <c r="G159" s="6" t="s">
        <v>3165</v>
      </c>
      <c r="H159" s="6" t="b">
        <v>0</v>
      </c>
      <c r="I159" s="6"/>
      <c r="J159" s="6"/>
    </row>
    <row r="160" spans="1:10" ht="409.6" hidden="1" x14ac:dyDescent="0.3">
      <c r="A160" s="6" t="s">
        <v>3169</v>
      </c>
      <c r="B160" s="6" t="s">
        <v>2859</v>
      </c>
      <c r="C160" s="6" t="b">
        <v>0</v>
      </c>
      <c r="D160" s="6" t="s">
        <v>64</v>
      </c>
      <c r="E160" s="6" t="b">
        <v>1</v>
      </c>
      <c r="F160" s="6" t="s">
        <v>67</v>
      </c>
      <c r="G160" s="6" t="s">
        <v>3165</v>
      </c>
      <c r="H160" s="6" t="b">
        <v>0</v>
      </c>
      <c r="I160" s="6"/>
      <c r="J160" s="6" t="s">
        <v>3166</v>
      </c>
    </row>
    <row r="161" spans="1:10" ht="409.6" hidden="1" x14ac:dyDescent="0.3">
      <c r="A161" s="6" t="s">
        <v>3170</v>
      </c>
      <c r="B161" s="6" t="s">
        <v>2859</v>
      </c>
      <c r="C161" s="6" t="b">
        <v>0</v>
      </c>
      <c r="D161" s="6" t="s">
        <v>64</v>
      </c>
      <c r="E161" s="6" t="b">
        <v>1</v>
      </c>
      <c r="F161" s="6" t="s">
        <v>67</v>
      </c>
      <c r="G161" s="6" t="s">
        <v>3165</v>
      </c>
      <c r="H161" s="6" t="b">
        <v>0</v>
      </c>
      <c r="I161" s="6"/>
      <c r="J161" s="6" t="s">
        <v>3166</v>
      </c>
    </row>
    <row r="162" spans="1:10" ht="409.6" hidden="1" x14ac:dyDescent="0.3">
      <c r="A162" s="6" t="s">
        <v>3171</v>
      </c>
      <c r="B162" s="6" t="s">
        <v>2859</v>
      </c>
      <c r="C162" s="6" t="b">
        <v>0</v>
      </c>
      <c r="D162" s="6" t="s">
        <v>64</v>
      </c>
      <c r="E162" s="6" t="b">
        <v>1</v>
      </c>
      <c r="F162" s="6" t="s">
        <v>67</v>
      </c>
      <c r="G162" s="6" t="s">
        <v>3165</v>
      </c>
      <c r="H162" s="6" t="b">
        <v>0</v>
      </c>
      <c r="I162" s="6"/>
      <c r="J162" s="6" t="s">
        <v>3166</v>
      </c>
    </row>
    <row r="163" spans="1:10" ht="409.6" hidden="1" x14ac:dyDescent="0.3">
      <c r="A163" s="6" t="s">
        <v>3172</v>
      </c>
      <c r="B163" s="6" t="s">
        <v>2859</v>
      </c>
      <c r="C163" s="6" t="b">
        <v>0</v>
      </c>
      <c r="D163" s="6" t="s">
        <v>82</v>
      </c>
      <c r="E163" s="6" t="b">
        <v>1</v>
      </c>
      <c r="F163" s="6" t="s">
        <v>67</v>
      </c>
      <c r="G163" s="6" t="s">
        <v>3165</v>
      </c>
      <c r="H163" s="6" t="b">
        <v>0</v>
      </c>
      <c r="I163" s="6"/>
      <c r="J163" s="6" t="s">
        <v>3166</v>
      </c>
    </row>
    <row r="164" spans="1:10" ht="187.2" hidden="1" x14ac:dyDescent="0.3">
      <c r="A164" s="6" t="s">
        <v>3173</v>
      </c>
      <c r="B164" s="6" t="s">
        <v>2859</v>
      </c>
      <c r="C164" s="6" t="b">
        <v>0</v>
      </c>
      <c r="D164" s="6" t="s">
        <v>76</v>
      </c>
      <c r="E164" s="6" t="b">
        <v>1</v>
      </c>
      <c r="F164" s="6" t="s">
        <v>67</v>
      </c>
      <c r="G164" s="6" t="s">
        <v>299</v>
      </c>
      <c r="H164" s="6" t="b">
        <v>0</v>
      </c>
      <c r="I164" s="6" t="s">
        <v>3174</v>
      </c>
      <c r="J164" s="6" t="s">
        <v>3175</v>
      </c>
    </row>
    <row r="165" spans="1:10" ht="158.4" hidden="1" x14ac:dyDescent="0.3">
      <c r="A165" s="6" t="s">
        <v>3176</v>
      </c>
      <c r="B165" s="6" t="s">
        <v>2859</v>
      </c>
      <c r="C165" s="6" t="b">
        <v>0</v>
      </c>
      <c r="D165" s="6" t="s">
        <v>76</v>
      </c>
      <c r="E165" s="6" t="b">
        <v>1</v>
      </c>
      <c r="F165" s="6" t="s">
        <v>67</v>
      </c>
      <c r="G165" s="6" t="s">
        <v>299</v>
      </c>
      <c r="H165" s="6" t="b">
        <v>0</v>
      </c>
      <c r="I165" s="6"/>
      <c r="J165" s="6" t="s">
        <v>3177</v>
      </c>
    </row>
    <row r="166" spans="1:10" ht="144" hidden="1" x14ac:dyDescent="0.3">
      <c r="A166" s="6" t="s">
        <v>3178</v>
      </c>
      <c r="B166" s="6" t="s">
        <v>2859</v>
      </c>
      <c r="C166" s="6" t="b">
        <v>0</v>
      </c>
      <c r="D166" s="6" t="s">
        <v>70</v>
      </c>
      <c r="E166" s="6" t="b">
        <v>1</v>
      </c>
      <c r="F166" s="6" t="s">
        <v>67</v>
      </c>
      <c r="G166" s="6" t="s">
        <v>299</v>
      </c>
      <c r="H166" s="6" t="b">
        <v>0</v>
      </c>
      <c r="I166" s="6"/>
      <c r="J166" s="6" t="s">
        <v>3179</v>
      </c>
    </row>
    <row r="167" spans="1:10" ht="158.4" hidden="1" x14ac:dyDescent="0.3">
      <c r="A167" s="6" t="s">
        <v>3180</v>
      </c>
      <c r="B167" s="6" t="s">
        <v>2859</v>
      </c>
      <c r="C167" s="6" t="b">
        <v>0</v>
      </c>
      <c r="D167" s="6" t="s">
        <v>76</v>
      </c>
      <c r="E167" s="6" t="b">
        <v>1</v>
      </c>
      <c r="F167" s="6" t="s">
        <v>67</v>
      </c>
      <c r="G167" s="6" t="s">
        <v>299</v>
      </c>
      <c r="H167" s="6" t="b">
        <v>0</v>
      </c>
      <c r="I167" s="6"/>
      <c r="J167" s="6" t="s">
        <v>3181</v>
      </c>
    </row>
    <row r="168" spans="1:10" ht="201.6" hidden="1" x14ac:dyDescent="0.3">
      <c r="A168" s="6" t="s">
        <v>3182</v>
      </c>
      <c r="B168" s="6" t="s">
        <v>2859</v>
      </c>
      <c r="C168" s="6" t="b">
        <v>0</v>
      </c>
      <c r="D168" s="6" t="s">
        <v>82</v>
      </c>
      <c r="E168" s="6" t="b">
        <v>1</v>
      </c>
      <c r="F168" s="6" t="s">
        <v>67</v>
      </c>
      <c r="G168" s="6" t="s">
        <v>299</v>
      </c>
      <c r="H168" s="6" t="b">
        <v>0</v>
      </c>
      <c r="I168" s="6"/>
      <c r="J168" s="6" t="s">
        <v>3183</v>
      </c>
    </row>
    <row r="169" spans="1:10" ht="158.4" hidden="1" x14ac:dyDescent="0.3">
      <c r="A169" s="6" t="s">
        <v>3184</v>
      </c>
      <c r="B169" s="6" t="s">
        <v>2859</v>
      </c>
      <c r="C169" s="6" t="b">
        <v>0</v>
      </c>
      <c r="D169" s="6" t="s">
        <v>76</v>
      </c>
      <c r="E169" s="6" t="b">
        <v>1</v>
      </c>
      <c r="F169" s="6" t="s">
        <v>67</v>
      </c>
      <c r="G169" s="6" t="s">
        <v>299</v>
      </c>
      <c r="H169" s="6" t="b">
        <v>0</v>
      </c>
      <c r="I169" s="6"/>
      <c r="J169" s="6" t="s">
        <v>3185</v>
      </c>
    </row>
    <row r="170" spans="1:10" ht="158.4" hidden="1" x14ac:dyDescent="0.3">
      <c r="A170" s="6" t="s">
        <v>3186</v>
      </c>
      <c r="B170" s="6" t="s">
        <v>2859</v>
      </c>
      <c r="C170" s="6" t="b">
        <v>0</v>
      </c>
      <c r="D170" s="6" t="s">
        <v>76</v>
      </c>
      <c r="E170" s="6" t="b">
        <v>1</v>
      </c>
      <c r="F170" s="6" t="s">
        <v>67</v>
      </c>
      <c r="G170" s="6" t="s">
        <v>299</v>
      </c>
      <c r="H170" s="6" t="b">
        <v>0</v>
      </c>
      <c r="I170" s="6"/>
      <c r="J170" s="6" t="s">
        <v>3187</v>
      </c>
    </row>
    <row r="171" spans="1:10" ht="158.4" hidden="1" x14ac:dyDescent="0.3">
      <c r="A171" s="6" t="s">
        <v>3188</v>
      </c>
      <c r="B171" s="6" t="s">
        <v>2859</v>
      </c>
      <c r="C171" s="6" t="b">
        <v>0</v>
      </c>
      <c r="D171" s="6" t="s">
        <v>76</v>
      </c>
      <c r="E171" s="6" t="b">
        <v>1</v>
      </c>
      <c r="F171" s="6" t="s">
        <v>67</v>
      </c>
      <c r="G171" s="6" t="s">
        <v>299</v>
      </c>
      <c r="H171" s="6" t="b">
        <v>0</v>
      </c>
      <c r="I171" s="6" t="s">
        <v>3189</v>
      </c>
      <c r="J171" s="6" t="s">
        <v>3190</v>
      </c>
    </row>
    <row r="172" spans="1:10" ht="158.4" hidden="1" x14ac:dyDescent="0.3">
      <c r="A172" s="6" t="s">
        <v>3191</v>
      </c>
      <c r="B172" s="6" t="s">
        <v>2859</v>
      </c>
      <c r="C172" s="6" t="b">
        <v>0</v>
      </c>
      <c r="D172" s="6" t="s">
        <v>82</v>
      </c>
      <c r="E172" s="6" t="b">
        <v>1</v>
      </c>
      <c r="F172" s="6" t="s">
        <v>67</v>
      </c>
      <c r="G172" s="6" t="s">
        <v>299</v>
      </c>
      <c r="H172" s="6" t="b">
        <v>0</v>
      </c>
      <c r="I172" s="6"/>
      <c r="J172" s="6" t="s">
        <v>3192</v>
      </c>
    </row>
    <row r="173" spans="1:10" ht="144" hidden="1" x14ac:dyDescent="0.3">
      <c r="A173" s="6" t="s">
        <v>3193</v>
      </c>
      <c r="B173" s="6" t="s">
        <v>2859</v>
      </c>
      <c r="C173" s="6" t="b">
        <v>0</v>
      </c>
      <c r="D173" s="6" t="s">
        <v>70</v>
      </c>
      <c r="E173" s="6" t="b">
        <v>1</v>
      </c>
      <c r="F173" s="6" t="s">
        <v>67</v>
      </c>
      <c r="G173" s="6" t="s">
        <v>299</v>
      </c>
      <c r="H173" s="6" t="b">
        <v>0</v>
      </c>
      <c r="I173" s="6"/>
      <c r="J173" s="6" t="s">
        <v>3194</v>
      </c>
    </row>
    <row r="174" spans="1:10" ht="158.4" hidden="1" x14ac:dyDescent="0.3">
      <c r="A174" s="6" t="s">
        <v>3195</v>
      </c>
      <c r="B174" s="6" t="s">
        <v>2859</v>
      </c>
      <c r="C174" s="6" t="b">
        <v>0</v>
      </c>
      <c r="D174" s="6" t="s">
        <v>82</v>
      </c>
      <c r="E174" s="6" t="b">
        <v>1</v>
      </c>
      <c r="F174" s="6" t="s">
        <v>67</v>
      </c>
      <c r="G174" s="6" t="s">
        <v>299</v>
      </c>
      <c r="H174" s="6" t="b">
        <v>0</v>
      </c>
      <c r="I174" s="6"/>
      <c r="J174" s="6" t="s">
        <v>3196</v>
      </c>
    </row>
    <row r="175" spans="1:10" ht="259.2" hidden="1" x14ac:dyDescent="0.3">
      <c r="A175" s="6" t="s">
        <v>3197</v>
      </c>
      <c r="B175" s="6" t="s">
        <v>2859</v>
      </c>
      <c r="C175" s="6" t="b">
        <v>0</v>
      </c>
      <c r="D175" s="6" t="s">
        <v>70</v>
      </c>
      <c r="E175" s="6" t="b">
        <v>1</v>
      </c>
      <c r="F175" s="6" t="s">
        <v>67</v>
      </c>
      <c r="G175" s="6" t="s">
        <v>299</v>
      </c>
      <c r="H175" s="6" t="b">
        <v>0</v>
      </c>
      <c r="I175" s="6"/>
      <c r="J175" s="6" t="s">
        <v>3198</v>
      </c>
    </row>
    <row r="176" spans="1:10" ht="144" hidden="1" x14ac:dyDescent="0.3">
      <c r="A176" s="6" t="s">
        <v>3199</v>
      </c>
      <c r="B176" s="6" t="s">
        <v>2859</v>
      </c>
      <c r="C176" s="6" t="b">
        <v>0</v>
      </c>
      <c r="D176" s="6" t="s">
        <v>76</v>
      </c>
      <c r="E176" s="6" t="b">
        <v>1</v>
      </c>
      <c r="F176" s="6" t="s">
        <v>67</v>
      </c>
      <c r="G176" s="6" t="s">
        <v>299</v>
      </c>
      <c r="H176" s="6" t="b">
        <v>0</v>
      </c>
      <c r="I176" s="6"/>
      <c r="J176" s="6" t="s">
        <v>3200</v>
      </c>
    </row>
    <row r="177" spans="1:10" ht="144" hidden="1" x14ac:dyDescent="0.3">
      <c r="A177" s="6" t="s">
        <v>3201</v>
      </c>
      <c r="B177" s="6" t="s">
        <v>2859</v>
      </c>
      <c r="C177" s="6" t="b">
        <v>0</v>
      </c>
      <c r="D177" s="6" t="s">
        <v>70</v>
      </c>
      <c r="E177" s="6" t="b">
        <v>1</v>
      </c>
      <c r="F177" s="6" t="s">
        <v>67</v>
      </c>
      <c r="G177" s="6" t="s">
        <v>299</v>
      </c>
      <c r="H177" s="6" t="b">
        <v>0</v>
      </c>
      <c r="I177" s="6"/>
      <c r="J177" s="6" t="s">
        <v>3202</v>
      </c>
    </row>
    <row r="178" spans="1:10" ht="144" hidden="1" x14ac:dyDescent="0.3">
      <c r="A178" s="6" t="s">
        <v>3203</v>
      </c>
      <c r="B178" s="6" t="s">
        <v>2859</v>
      </c>
      <c r="C178" s="6" t="b">
        <v>0</v>
      </c>
      <c r="D178" s="6" t="s">
        <v>70</v>
      </c>
      <c r="E178" s="6" t="b">
        <v>0</v>
      </c>
      <c r="F178" s="6" t="s">
        <v>67</v>
      </c>
      <c r="G178" s="6" t="s">
        <v>299</v>
      </c>
      <c r="H178" s="6" t="b">
        <v>0</v>
      </c>
      <c r="I178" s="6"/>
      <c r="J178" s="6" t="s">
        <v>3204</v>
      </c>
    </row>
    <row r="179" spans="1:10" ht="409.6" hidden="1" x14ac:dyDescent="0.3">
      <c r="A179" s="6" t="s">
        <v>3205</v>
      </c>
      <c r="B179" s="6" t="s">
        <v>2859</v>
      </c>
      <c r="C179" s="6" t="b">
        <v>0</v>
      </c>
      <c r="D179" s="6" t="s">
        <v>82</v>
      </c>
      <c r="E179" s="6" t="b">
        <v>0</v>
      </c>
      <c r="F179" s="6" t="s">
        <v>67</v>
      </c>
      <c r="G179" s="6" t="s">
        <v>299</v>
      </c>
      <c r="H179" s="6" t="b">
        <v>0</v>
      </c>
      <c r="I179" s="6"/>
      <c r="J179" s="6" t="s">
        <v>3206</v>
      </c>
    </row>
    <row r="180" spans="1:10" x14ac:dyDescent="0.3">
      <c r="A180" s="6" t="s">
        <v>3207</v>
      </c>
      <c r="B180" s="6" t="s">
        <v>2862</v>
      </c>
      <c r="C180" s="6" t="b">
        <v>0</v>
      </c>
      <c r="D180" s="6" t="s">
        <v>82</v>
      </c>
      <c r="E180" s="6" t="b">
        <v>1</v>
      </c>
      <c r="F180" s="6" t="s">
        <v>121</v>
      </c>
      <c r="G180" s="6" t="s">
        <v>3208</v>
      </c>
      <c r="H180" s="6" t="b">
        <v>0</v>
      </c>
      <c r="I180" s="6"/>
      <c r="J180" s="6" t="s">
        <v>2872</v>
      </c>
    </row>
    <row r="181" spans="1:10" ht="115.2" x14ac:dyDescent="0.3">
      <c r="A181" s="6" t="s">
        <v>3209</v>
      </c>
      <c r="B181" s="6" t="s">
        <v>2862</v>
      </c>
      <c r="C181" s="6" t="b">
        <v>0</v>
      </c>
      <c r="D181" s="6" t="s">
        <v>64</v>
      </c>
      <c r="E181" s="6" t="b">
        <v>0</v>
      </c>
      <c r="F181" s="6" t="s">
        <v>67</v>
      </c>
      <c r="G181" s="6" t="s">
        <v>3210</v>
      </c>
      <c r="H181" s="6" t="b">
        <v>0</v>
      </c>
      <c r="I181" s="6"/>
      <c r="J181" s="6" t="s">
        <v>3211</v>
      </c>
    </row>
    <row r="182" spans="1:10" ht="57.6" hidden="1" x14ac:dyDescent="0.3">
      <c r="A182" s="6" t="s">
        <v>3212</v>
      </c>
      <c r="B182" s="6" t="s">
        <v>2859</v>
      </c>
      <c r="C182" s="6" t="b">
        <v>1</v>
      </c>
      <c r="D182" s="6" t="s">
        <v>64</v>
      </c>
      <c r="E182" s="6" t="b">
        <v>0</v>
      </c>
      <c r="F182" s="6" t="s">
        <v>67</v>
      </c>
      <c r="G182" s="6" t="s">
        <v>299</v>
      </c>
      <c r="H182" s="6" t="b">
        <v>0</v>
      </c>
      <c r="I182" s="6"/>
      <c r="J182" s="6" t="s">
        <v>3213</v>
      </c>
    </row>
    <row r="183" spans="1:10" hidden="1" x14ac:dyDescent="0.3">
      <c r="A183" s="6" t="s">
        <v>3214</v>
      </c>
      <c r="B183" s="6" t="s">
        <v>2859</v>
      </c>
      <c r="C183" s="6" t="b">
        <v>0</v>
      </c>
      <c r="D183" s="6" t="s">
        <v>82</v>
      </c>
      <c r="E183" s="6" t="b">
        <v>1</v>
      </c>
      <c r="F183" s="6" t="s">
        <v>125</v>
      </c>
      <c r="G183" s="6" t="s">
        <v>299</v>
      </c>
      <c r="H183" s="6" t="b">
        <v>0</v>
      </c>
      <c r="I183" s="6"/>
      <c r="J183" s="6" t="s">
        <v>2872</v>
      </c>
    </row>
    <row r="184" spans="1:10" ht="57.6" hidden="1" x14ac:dyDescent="0.3">
      <c r="A184" s="6" t="s">
        <v>3215</v>
      </c>
      <c r="B184" s="6" t="s">
        <v>2859</v>
      </c>
      <c r="C184" s="6" t="b">
        <v>0</v>
      </c>
      <c r="D184" s="6" t="s">
        <v>64</v>
      </c>
      <c r="E184" s="6" t="b">
        <v>0</v>
      </c>
      <c r="F184" s="6" t="s">
        <v>67</v>
      </c>
      <c r="G184" s="6" t="s">
        <v>299</v>
      </c>
      <c r="H184" s="6" t="b">
        <v>0</v>
      </c>
      <c r="I184" s="6"/>
      <c r="J184" s="6" t="s">
        <v>3216</v>
      </c>
    </row>
    <row r="185" spans="1:10" hidden="1" x14ac:dyDescent="0.3">
      <c r="A185" s="6" t="s">
        <v>3217</v>
      </c>
      <c r="B185" s="6" t="s">
        <v>2859</v>
      </c>
      <c r="C185" s="6" t="b">
        <v>0</v>
      </c>
      <c r="D185" s="6" t="s">
        <v>70</v>
      </c>
      <c r="E185" s="6" t="b">
        <v>0</v>
      </c>
      <c r="F185" s="6" t="s">
        <v>128</v>
      </c>
      <c r="G185" s="6" t="s">
        <v>299</v>
      </c>
      <c r="H185" s="6" t="b">
        <v>0</v>
      </c>
      <c r="I185" s="6"/>
      <c r="J185" s="6" t="s">
        <v>2872</v>
      </c>
    </row>
    <row r="186" spans="1:10" hidden="1" x14ac:dyDescent="0.3">
      <c r="A186" s="6" t="s">
        <v>3218</v>
      </c>
      <c r="B186" s="6" t="s">
        <v>2859</v>
      </c>
      <c r="C186" s="6" t="b">
        <v>0</v>
      </c>
      <c r="D186" s="6" t="s">
        <v>82</v>
      </c>
      <c r="E186" s="6" t="b">
        <v>1</v>
      </c>
      <c r="F186" s="6" t="s">
        <v>121</v>
      </c>
      <c r="G186" s="6" t="s">
        <v>299</v>
      </c>
      <c r="H186" s="6" t="b">
        <v>0</v>
      </c>
      <c r="I186" s="6"/>
      <c r="J186" s="6" t="s">
        <v>2872</v>
      </c>
    </row>
    <row r="187" spans="1:10" ht="144" x14ac:dyDescent="0.3">
      <c r="A187" s="6" t="s">
        <v>603</v>
      </c>
      <c r="B187" s="6" t="s">
        <v>2862</v>
      </c>
      <c r="C187" s="6" t="b">
        <v>0</v>
      </c>
      <c r="D187" s="6" t="s">
        <v>82</v>
      </c>
      <c r="E187" s="6" t="b">
        <v>1</v>
      </c>
      <c r="F187" s="6" t="s">
        <v>67</v>
      </c>
      <c r="G187" s="6" t="s">
        <v>3009</v>
      </c>
      <c r="H187" s="6" t="b">
        <v>0</v>
      </c>
      <c r="I187" s="6"/>
      <c r="J187" s="6" t="s">
        <v>3219</v>
      </c>
    </row>
    <row r="188" spans="1:10" ht="72" x14ac:dyDescent="0.3">
      <c r="A188" s="6" t="s">
        <v>3220</v>
      </c>
      <c r="B188" s="6" t="s">
        <v>2862</v>
      </c>
      <c r="C188" s="6" t="b">
        <v>0</v>
      </c>
      <c r="D188" s="6" t="s">
        <v>70</v>
      </c>
      <c r="E188" s="6" t="b">
        <v>1</v>
      </c>
      <c r="F188" s="6" t="s">
        <v>67</v>
      </c>
      <c r="G188" s="6" t="s">
        <v>3221</v>
      </c>
      <c r="H188" s="6" t="b">
        <v>0</v>
      </c>
      <c r="I188" s="6"/>
      <c r="J188" s="6" t="s">
        <v>3222</v>
      </c>
    </row>
    <row r="189" spans="1:10" ht="57.6" x14ac:dyDescent="0.3">
      <c r="A189" s="6" t="s">
        <v>3223</v>
      </c>
      <c r="B189" s="6" t="s">
        <v>2862</v>
      </c>
      <c r="C189" s="6" t="b">
        <v>0</v>
      </c>
      <c r="D189" s="6" t="s">
        <v>70</v>
      </c>
      <c r="E189" s="6" t="b">
        <v>1</v>
      </c>
      <c r="F189" s="6" t="s">
        <v>67</v>
      </c>
      <c r="G189" s="6" t="s">
        <v>3221</v>
      </c>
      <c r="H189" s="6" t="b">
        <v>0</v>
      </c>
      <c r="I189" s="6"/>
      <c r="J189" s="6" t="s">
        <v>3224</v>
      </c>
    </row>
    <row r="190" spans="1:10" ht="129.6" x14ac:dyDescent="0.3">
      <c r="A190" s="6" t="s">
        <v>3225</v>
      </c>
      <c r="B190" s="6" t="s">
        <v>2862</v>
      </c>
      <c r="C190" s="6" t="b">
        <v>0</v>
      </c>
      <c r="D190" s="6" t="s">
        <v>70</v>
      </c>
      <c r="E190" s="6" t="b">
        <v>1</v>
      </c>
      <c r="F190" s="6" t="s">
        <v>67</v>
      </c>
      <c r="G190" s="6" t="s">
        <v>3221</v>
      </c>
      <c r="H190" s="6" t="b">
        <v>0</v>
      </c>
      <c r="I190" s="6"/>
      <c r="J190" s="6" t="s">
        <v>3226</v>
      </c>
    </row>
    <row r="191" spans="1:10" hidden="1" x14ac:dyDescent="0.3">
      <c r="A191" s="6" t="s">
        <v>3227</v>
      </c>
      <c r="B191" s="6" t="s">
        <v>2859</v>
      </c>
      <c r="C191" s="6" t="b">
        <v>0</v>
      </c>
      <c r="D191" s="6" t="s">
        <v>70</v>
      </c>
      <c r="E191" s="6" t="b">
        <v>1</v>
      </c>
      <c r="F191" s="6" t="s">
        <v>67</v>
      </c>
      <c r="G191" s="6" t="s">
        <v>299</v>
      </c>
      <c r="H191" s="6" t="b">
        <v>0</v>
      </c>
      <c r="I191" s="6"/>
      <c r="J191" s="6" t="s">
        <v>3228</v>
      </c>
    </row>
    <row r="192" spans="1:10" ht="57.6" hidden="1" x14ac:dyDescent="0.3">
      <c r="A192" s="6" t="s">
        <v>3229</v>
      </c>
      <c r="B192" s="6" t="s">
        <v>2859</v>
      </c>
      <c r="C192" s="6" t="b">
        <v>0</v>
      </c>
      <c r="D192" s="6" t="s">
        <v>76</v>
      </c>
      <c r="E192" s="6" t="b">
        <v>0</v>
      </c>
      <c r="F192" s="6" t="s">
        <v>67</v>
      </c>
      <c r="G192" s="6" t="s">
        <v>299</v>
      </c>
      <c r="H192" s="6" t="b">
        <v>0</v>
      </c>
      <c r="I192" s="6"/>
      <c r="J192" s="6" t="s">
        <v>3230</v>
      </c>
    </row>
    <row r="193" spans="1:10" ht="57.6" hidden="1" x14ac:dyDescent="0.3">
      <c r="A193" s="6" t="s">
        <v>3231</v>
      </c>
      <c r="B193" s="6" t="s">
        <v>2859</v>
      </c>
      <c r="C193" s="6" t="b">
        <v>0</v>
      </c>
      <c r="D193" s="6" t="s">
        <v>76</v>
      </c>
      <c r="E193" s="6" t="b">
        <v>0</v>
      </c>
      <c r="F193" s="6" t="s">
        <v>67</v>
      </c>
      <c r="G193" s="6" t="s">
        <v>299</v>
      </c>
      <c r="H193" s="6" t="b">
        <v>0</v>
      </c>
      <c r="I193" s="6"/>
      <c r="J193" s="6" t="s">
        <v>3232</v>
      </c>
    </row>
    <row r="194" spans="1:10" ht="244.8" hidden="1" x14ac:dyDescent="0.3">
      <c r="A194" s="6" t="s">
        <v>3233</v>
      </c>
      <c r="B194" s="6" t="s">
        <v>2859</v>
      </c>
      <c r="C194" s="6" t="b">
        <v>0</v>
      </c>
      <c r="D194" s="6" t="s">
        <v>76</v>
      </c>
      <c r="E194" s="6" t="b">
        <v>0</v>
      </c>
      <c r="F194" s="6" t="s">
        <v>67</v>
      </c>
      <c r="G194" s="6" t="s">
        <v>299</v>
      </c>
      <c r="H194" s="6" t="b">
        <v>0</v>
      </c>
      <c r="I194" s="6"/>
      <c r="J194" s="6" t="s">
        <v>3234</v>
      </c>
    </row>
    <row r="195" spans="1:10" ht="57.6" hidden="1" x14ac:dyDescent="0.3">
      <c r="A195" s="6" t="s">
        <v>3235</v>
      </c>
      <c r="B195" s="6" t="s">
        <v>2859</v>
      </c>
      <c r="C195" s="6" t="b">
        <v>0</v>
      </c>
      <c r="D195" s="6" t="s">
        <v>76</v>
      </c>
      <c r="E195" s="6" t="b">
        <v>0</v>
      </c>
      <c r="F195" s="6" t="s">
        <v>67</v>
      </c>
      <c r="G195" s="6" t="s">
        <v>299</v>
      </c>
      <c r="H195" s="6" t="b">
        <v>0</v>
      </c>
      <c r="I195" s="6"/>
      <c r="J195" s="6" t="s">
        <v>3236</v>
      </c>
    </row>
    <row r="196" spans="1:10" ht="43.2" hidden="1" x14ac:dyDescent="0.3">
      <c r="A196" s="6" t="s">
        <v>3237</v>
      </c>
      <c r="B196" s="6" t="s">
        <v>150</v>
      </c>
      <c r="C196" s="6" t="b">
        <v>0</v>
      </c>
      <c r="D196" s="6" t="s">
        <v>64</v>
      </c>
      <c r="E196" s="6" t="b">
        <v>0</v>
      </c>
      <c r="F196" s="6" t="s">
        <v>67</v>
      </c>
      <c r="G196" s="6" t="s">
        <v>2880</v>
      </c>
      <c r="H196" s="6" t="b">
        <v>0</v>
      </c>
      <c r="I196" s="6"/>
      <c r="J196" s="6" t="s">
        <v>3238</v>
      </c>
    </row>
    <row r="197" spans="1:10" hidden="1" x14ac:dyDescent="0.3">
      <c r="A197" s="6" t="s">
        <v>3239</v>
      </c>
      <c r="B197" s="6" t="s">
        <v>2859</v>
      </c>
      <c r="C197" s="6" t="b">
        <v>0</v>
      </c>
      <c r="D197" s="6" t="s">
        <v>3025</v>
      </c>
      <c r="E197" s="6" t="b">
        <v>1</v>
      </c>
      <c r="F197" s="6" t="s">
        <v>3026</v>
      </c>
      <c r="G197" s="6" t="s">
        <v>299</v>
      </c>
      <c r="H197" s="6" t="b">
        <v>0</v>
      </c>
      <c r="I197" s="6"/>
      <c r="J197" s="6" t="s">
        <v>2872</v>
      </c>
    </row>
    <row r="198" spans="1:10" ht="43.2" hidden="1" x14ac:dyDescent="0.3">
      <c r="A198" s="6" t="s">
        <v>3240</v>
      </c>
      <c r="B198" s="6" t="s">
        <v>2859</v>
      </c>
      <c r="C198" s="6" t="b">
        <v>0</v>
      </c>
      <c r="D198" s="6" t="s">
        <v>64</v>
      </c>
      <c r="E198" s="6" t="b">
        <v>1</v>
      </c>
      <c r="F198" s="6" t="s">
        <v>67</v>
      </c>
      <c r="G198" s="6" t="s">
        <v>299</v>
      </c>
      <c r="H198" s="6" t="b">
        <v>0</v>
      </c>
      <c r="I198" s="6"/>
      <c r="J198" s="6" t="s">
        <v>3241</v>
      </c>
    </row>
    <row r="199" spans="1:10" ht="316.8" hidden="1" x14ac:dyDescent="0.3">
      <c r="A199" s="6" t="s">
        <v>3242</v>
      </c>
      <c r="B199" s="6" t="s">
        <v>2859</v>
      </c>
      <c r="C199" s="6" t="b">
        <v>0</v>
      </c>
      <c r="D199" s="6" t="s">
        <v>76</v>
      </c>
      <c r="E199" s="6" t="b">
        <v>0</v>
      </c>
      <c r="F199" s="6" t="s">
        <v>67</v>
      </c>
      <c r="G199" s="6" t="s">
        <v>299</v>
      </c>
      <c r="H199" s="6" t="b">
        <v>0</v>
      </c>
      <c r="I199" s="6"/>
      <c r="J199" s="6" t="s">
        <v>3243</v>
      </c>
    </row>
    <row r="200" spans="1:10" hidden="1" x14ac:dyDescent="0.3">
      <c r="A200" s="6" t="s">
        <v>3244</v>
      </c>
      <c r="B200" s="6" t="s">
        <v>2859</v>
      </c>
      <c r="C200" s="6" t="b">
        <v>0</v>
      </c>
      <c r="D200" s="6" t="s">
        <v>70</v>
      </c>
      <c r="E200" s="6" t="b">
        <v>0</v>
      </c>
      <c r="F200" s="6" t="s">
        <v>128</v>
      </c>
      <c r="G200" s="6" t="s">
        <v>299</v>
      </c>
      <c r="H200" s="6" t="b">
        <v>0</v>
      </c>
      <c r="I200" s="6"/>
      <c r="J200" s="6" t="s">
        <v>2872</v>
      </c>
    </row>
    <row r="201" spans="1:10" ht="43.2" hidden="1" x14ac:dyDescent="0.3">
      <c r="A201" s="6" t="s">
        <v>3245</v>
      </c>
      <c r="B201" s="6" t="s">
        <v>150</v>
      </c>
      <c r="C201" s="6" t="b">
        <v>0</v>
      </c>
      <c r="D201" s="6" t="s">
        <v>64</v>
      </c>
      <c r="E201" s="6" t="b">
        <v>0</v>
      </c>
      <c r="F201" s="6" t="s">
        <v>67</v>
      </c>
      <c r="G201" s="6" t="s">
        <v>3246</v>
      </c>
      <c r="H201" s="6" t="b">
        <v>0</v>
      </c>
      <c r="I201" s="6"/>
      <c r="J201" s="6" t="s">
        <v>3247</v>
      </c>
    </row>
    <row r="202" spans="1:10" hidden="1" x14ac:dyDescent="0.3">
      <c r="A202" s="6" t="s">
        <v>3248</v>
      </c>
      <c r="B202" s="6" t="s">
        <v>2859</v>
      </c>
      <c r="C202" s="6" t="b">
        <v>0</v>
      </c>
      <c r="D202" s="6" t="s">
        <v>76</v>
      </c>
      <c r="E202" s="6" t="b">
        <v>1</v>
      </c>
      <c r="F202" s="6" t="s">
        <v>125</v>
      </c>
      <c r="G202" s="6" t="s">
        <v>299</v>
      </c>
      <c r="H202" s="6" t="b">
        <v>0</v>
      </c>
      <c r="I202" s="6"/>
      <c r="J202" s="6" t="s">
        <v>2872</v>
      </c>
    </row>
    <row r="203" spans="1:10" ht="43.2" hidden="1" x14ac:dyDescent="0.3">
      <c r="A203" s="6" t="s">
        <v>3249</v>
      </c>
      <c r="B203" s="6" t="s">
        <v>2859</v>
      </c>
      <c r="C203" s="6" t="b">
        <v>0</v>
      </c>
      <c r="D203" s="6" t="s">
        <v>64</v>
      </c>
      <c r="E203" s="6" t="b">
        <v>1</v>
      </c>
      <c r="F203" s="6" t="s">
        <v>67</v>
      </c>
      <c r="G203" s="6" t="s">
        <v>299</v>
      </c>
      <c r="H203" s="6" t="b">
        <v>0</v>
      </c>
      <c r="I203" s="6"/>
      <c r="J203" s="6" t="s">
        <v>3250</v>
      </c>
    </row>
    <row r="204" spans="1:10" ht="57.6" hidden="1" x14ac:dyDescent="0.3">
      <c r="A204" s="6" t="s">
        <v>3251</v>
      </c>
      <c r="B204" s="6" t="s">
        <v>2859</v>
      </c>
      <c r="C204" s="6" t="b">
        <v>0</v>
      </c>
      <c r="D204" s="6" t="s">
        <v>70</v>
      </c>
      <c r="E204" s="6" t="b">
        <v>0</v>
      </c>
      <c r="F204" s="6" t="s">
        <v>67</v>
      </c>
      <c r="G204" s="6" t="s">
        <v>299</v>
      </c>
      <c r="H204" s="6" t="b">
        <v>0</v>
      </c>
      <c r="I204" s="6"/>
      <c r="J204" s="6" t="s">
        <v>3252</v>
      </c>
    </row>
    <row r="205" spans="1:10" ht="259.2" hidden="1" x14ac:dyDescent="0.3">
      <c r="A205" s="6" t="s">
        <v>3253</v>
      </c>
      <c r="B205" s="6" t="s">
        <v>2859</v>
      </c>
      <c r="C205" s="6" t="b">
        <v>0</v>
      </c>
      <c r="D205" s="6" t="s">
        <v>70</v>
      </c>
      <c r="E205" s="6" t="b">
        <v>1</v>
      </c>
      <c r="F205" s="6" t="s">
        <v>67</v>
      </c>
      <c r="G205" s="6" t="s">
        <v>3254</v>
      </c>
      <c r="H205" s="6" t="b">
        <v>0</v>
      </c>
      <c r="I205" s="6"/>
      <c r="J205" s="6" t="s">
        <v>3255</v>
      </c>
    </row>
    <row r="206" spans="1:10" hidden="1" x14ac:dyDescent="0.3">
      <c r="A206" s="6" t="s">
        <v>3256</v>
      </c>
      <c r="B206" s="6" t="s">
        <v>2859</v>
      </c>
      <c r="C206" s="6" t="b">
        <v>0</v>
      </c>
      <c r="D206" s="6" t="s">
        <v>64</v>
      </c>
      <c r="E206" s="6" t="b">
        <v>0</v>
      </c>
      <c r="F206" s="6" t="s">
        <v>128</v>
      </c>
      <c r="G206" s="6" t="s">
        <v>299</v>
      </c>
      <c r="H206" s="6" t="b">
        <v>0</v>
      </c>
      <c r="I206" s="6"/>
      <c r="J206" s="6" t="s">
        <v>2872</v>
      </c>
    </row>
    <row r="207" spans="1:10" ht="72" x14ac:dyDescent="0.3">
      <c r="A207" s="6" t="s">
        <v>3257</v>
      </c>
      <c r="B207" s="6" t="s">
        <v>2862</v>
      </c>
      <c r="C207" s="6" t="b">
        <v>1</v>
      </c>
      <c r="D207" s="6" t="s">
        <v>76</v>
      </c>
      <c r="E207" s="6" t="b">
        <v>1</v>
      </c>
      <c r="F207" s="6" t="s">
        <v>67</v>
      </c>
      <c r="G207" s="6" t="s">
        <v>3009</v>
      </c>
      <c r="H207" s="6" t="b">
        <v>0</v>
      </c>
      <c r="I207" s="6"/>
      <c r="J207" s="6" t="s">
        <v>3258</v>
      </c>
    </row>
    <row r="208" spans="1:10" ht="201.6" hidden="1" x14ac:dyDescent="0.3">
      <c r="A208" s="6" t="s">
        <v>3259</v>
      </c>
      <c r="B208" s="6" t="s">
        <v>2859</v>
      </c>
      <c r="C208" s="6" t="b">
        <v>1</v>
      </c>
      <c r="D208" s="6" t="s">
        <v>76</v>
      </c>
      <c r="E208" s="6" t="b">
        <v>0</v>
      </c>
      <c r="F208" s="6" t="s">
        <v>67</v>
      </c>
      <c r="G208" s="6" t="s">
        <v>299</v>
      </c>
      <c r="H208" s="6" t="b">
        <v>0</v>
      </c>
      <c r="I208" s="6"/>
      <c r="J208" s="6" t="s">
        <v>3260</v>
      </c>
    </row>
    <row r="209" spans="1:10" ht="129.6" x14ac:dyDescent="0.3">
      <c r="A209" s="6" t="s">
        <v>1079</v>
      </c>
      <c r="B209" s="6" t="s">
        <v>2862</v>
      </c>
      <c r="C209" s="6" t="b">
        <v>0</v>
      </c>
      <c r="D209" s="6" t="s">
        <v>76</v>
      </c>
      <c r="E209" s="6" t="b">
        <v>1</v>
      </c>
      <c r="F209" s="6" t="s">
        <v>67</v>
      </c>
      <c r="G209" s="6" t="s">
        <v>3261</v>
      </c>
      <c r="H209" s="6" t="b">
        <v>0</v>
      </c>
      <c r="I209" s="6"/>
      <c r="J209" s="6" t="s">
        <v>3262</v>
      </c>
    </row>
    <row r="210" spans="1:10" ht="57.6" hidden="1" x14ac:dyDescent="0.3">
      <c r="A210" s="6" t="s">
        <v>3263</v>
      </c>
      <c r="B210" s="6" t="s">
        <v>2947</v>
      </c>
      <c r="C210" s="6" t="b">
        <v>1</v>
      </c>
      <c r="D210" s="6" t="s">
        <v>70</v>
      </c>
      <c r="E210" s="6" t="b">
        <v>0</v>
      </c>
      <c r="F210" s="6" t="s">
        <v>67</v>
      </c>
      <c r="G210" s="6" t="s">
        <v>299</v>
      </c>
      <c r="H210" s="6" t="b">
        <v>0</v>
      </c>
      <c r="I210" s="6"/>
      <c r="J210" s="6" t="s">
        <v>3264</v>
      </c>
    </row>
    <row r="211" spans="1:10" ht="43.2" hidden="1" x14ac:dyDescent="0.3">
      <c r="A211" s="6" t="s">
        <v>3265</v>
      </c>
      <c r="B211" s="6" t="s">
        <v>2947</v>
      </c>
      <c r="C211" s="6" t="b">
        <v>1</v>
      </c>
      <c r="D211" s="6" t="s">
        <v>76</v>
      </c>
      <c r="E211" s="6" t="b">
        <v>0</v>
      </c>
      <c r="F211" s="6" t="s">
        <v>67</v>
      </c>
      <c r="G211" s="6" t="s">
        <v>299</v>
      </c>
      <c r="H211" s="6" t="b">
        <v>0</v>
      </c>
      <c r="I211" s="6"/>
      <c r="J211" s="6" t="s">
        <v>3266</v>
      </c>
    </row>
    <row r="212" spans="1:10" ht="86.4" hidden="1" x14ac:dyDescent="0.3">
      <c r="A212" s="6" t="s">
        <v>3267</v>
      </c>
      <c r="B212" s="6" t="s">
        <v>2947</v>
      </c>
      <c r="C212" s="6" t="b">
        <v>1</v>
      </c>
      <c r="D212" s="6" t="s">
        <v>64</v>
      </c>
      <c r="E212" s="6" t="b">
        <v>0</v>
      </c>
      <c r="F212" s="6" t="s">
        <v>67</v>
      </c>
      <c r="G212" s="6" t="s">
        <v>299</v>
      </c>
      <c r="H212" s="6" t="b">
        <v>0</v>
      </c>
      <c r="I212" s="6"/>
      <c r="J212" s="6" t="s">
        <v>3268</v>
      </c>
    </row>
    <row r="213" spans="1:10" hidden="1" x14ac:dyDescent="0.3">
      <c r="A213" s="6" t="s">
        <v>3269</v>
      </c>
      <c r="B213" s="6" t="s">
        <v>2859</v>
      </c>
      <c r="C213" s="6" t="b">
        <v>0</v>
      </c>
      <c r="D213" s="6" t="s">
        <v>70</v>
      </c>
      <c r="E213" s="6" t="b">
        <v>1</v>
      </c>
      <c r="F213" s="6" t="s">
        <v>125</v>
      </c>
      <c r="G213" s="6" t="s">
        <v>299</v>
      </c>
      <c r="H213" s="6" t="b">
        <v>0</v>
      </c>
      <c r="I213" s="6"/>
      <c r="J213" s="6" t="s">
        <v>2872</v>
      </c>
    </row>
    <row r="214" spans="1:10" hidden="1" x14ac:dyDescent="0.3">
      <c r="A214" s="6" t="s">
        <v>3270</v>
      </c>
      <c r="B214" s="6" t="s">
        <v>2859</v>
      </c>
      <c r="C214" s="6" t="b">
        <v>0</v>
      </c>
      <c r="D214" s="6" t="s">
        <v>88</v>
      </c>
      <c r="E214" s="6" t="b">
        <v>1</v>
      </c>
      <c r="F214" s="6" t="s">
        <v>67</v>
      </c>
      <c r="G214" s="6" t="s">
        <v>299</v>
      </c>
      <c r="H214" s="6" t="b">
        <v>0</v>
      </c>
      <c r="I214" s="6"/>
      <c r="J214" s="6" t="s">
        <v>2872</v>
      </c>
    </row>
    <row r="215" spans="1:10" hidden="1" x14ac:dyDescent="0.3">
      <c r="A215" s="6" t="s">
        <v>3271</v>
      </c>
      <c r="B215" s="6" t="s">
        <v>2859</v>
      </c>
      <c r="C215" s="6" t="b">
        <v>0</v>
      </c>
      <c r="D215" s="6" t="s">
        <v>70</v>
      </c>
      <c r="E215" s="6" t="b">
        <v>1</v>
      </c>
      <c r="F215" s="6" t="s">
        <v>125</v>
      </c>
      <c r="G215" s="6" t="s">
        <v>299</v>
      </c>
      <c r="H215" s="6" t="b">
        <v>0</v>
      </c>
      <c r="I215" s="6"/>
      <c r="J215" s="6" t="s">
        <v>2872</v>
      </c>
    </row>
    <row r="216" spans="1:10" ht="43.2" x14ac:dyDescent="0.3">
      <c r="A216" s="6" t="s">
        <v>3272</v>
      </c>
      <c r="B216" s="6" t="s">
        <v>2862</v>
      </c>
      <c r="C216" s="6" t="b">
        <v>0</v>
      </c>
      <c r="D216" s="6" t="s">
        <v>82</v>
      </c>
      <c r="E216" s="6" t="b">
        <v>1</v>
      </c>
      <c r="F216" s="6" t="s">
        <v>121</v>
      </c>
      <c r="G216" s="6" t="s">
        <v>3273</v>
      </c>
      <c r="H216" s="6" t="b">
        <v>0</v>
      </c>
      <c r="I216" s="6"/>
      <c r="J216" s="6" t="s">
        <v>2872</v>
      </c>
    </row>
    <row r="217" spans="1:10" ht="28.8" hidden="1" x14ac:dyDescent="0.3">
      <c r="A217" s="6" t="s">
        <v>3274</v>
      </c>
      <c r="B217" s="6" t="s">
        <v>2859</v>
      </c>
      <c r="C217" s="6" t="b">
        <v>0</v>
      </c>
      <c r="D217" s="6" t="s">
        <v>64</v>
      </c>
      <c r="E217" s="6" t="b">
        <v>1</v>
      </c>
      <c r="F217" s="6" t="s">
        <v>67</v>
      </c>
      <c r="G217" s="6" t="s">
        <v>3275</v>
      </c>
      <c r="H217" s="6" t="b">
        <v>0</v>
      </c>
      <c r="I217" s="6"/>
      <c r="J217" s="6" t="s">
        <v>3276</v>
      </c>
    </row>
    <row r="218" spans="1:10" hidden="1" x14ac:dyDescent="0.3">
      <c r="A218" s="6" t="s">
        <v>3277</v>
      </c>
      <c r="B218" s="6" t="s">
        <v>2859</v>
      </c>
      <c r="C218" s="6" t="b">
        <v>0</v>
      </c>
      <c r="D218" s="6" t="s">
        <v>76</v>
      </c>
      <c r="E218" s="6" t="b">
        <v>1</v>
      </c>
      <c r="F218" s="6" t="s">
        <v>125</v>
      </c>
      <c r="G218" s="6" t="s">
        <v>299</v>
      </c>
      <c r="H218" s="6" t="b">
        <v>0</v>
      </c>
      <c r="I218" s="6"/>
      <c r="J218" s="6" t="s">
        <v>2872</v>
      </c>
    </row>
    <row r="219" spans="1:10" ht="28.8" hidden="1" x14ac:dyDescent="0.3">
      <c r="A219" s="6" t="s">
        <v>3278</v>
      </c>
      <c r="B219" s="6" t="s">
        <v>2859</v>
      </c>
      <c r="C219" s="6" t="b">
        <v>0</v>
      </c>
      <c r="D219" s="6" t="s">
        <v>64</v>
      </c>
      <c r="E219" s="6" t="b">
        <v>0</v>
      </c>
      <c r="F219" s="6" t="s">
        <v>67</v>
      </c>
      <c r="G219" s="6" t="s">
        <v>299</v>
      </c>
      <c r="H219" s="6" t="b">
        <v>0</v>
      </c>
      <c r="I219" s="6"/>
      <c r="J219" s="6" t="s">
        <v>3279</v>
      </c>
    </row>
    <row r="220" spans="1:10" ht="28.8" hidden="1" x14ac:dyDescent="0.3">
      <c r="A220" s="6" t="s">
        <v>3280</v>
      </c>
      <c r="B220" s="6" t="s">
        <v>2859</v>
      </c>
      <c r="C220" s="6" t="b">
        <v>0</v>
      </c>
      <c r="D220" s="6" t="s">
        <v>70</v>
      </c>
      <c r="E220" s="6" t="b">
        <v>0</v>
      </c>
      <c r="F220" s="6" t="s">
        <v>67</v>
      </c>
      <c r="G220" s="6" t="s">
        <v>299</v>
      </c>
      <c r="H220" s="6" t="b">
        <v>0</v>
      </c>
      <c r="I220" s="6"/>
      <c r="J220" s="6" t="s">
        <v>3281</v>
      </c>
    </row>
    <row r="221" spans="1:10" ht="43.2" hidden="1" x14ac:dyDescent="0.3">
      <c r="A221" s="6" t="s">
        <v>3282</v>
      </c>
      <c r="B221" s="6" t="s">
        <v>2859</v>
      </c>
      <c r="C221" s="6" t="b">
        <v>0</v>
      </c>
      <c r="D221" s="6" t="s">
        <v>64</v>
      </c>
      <c r="E221" s="6" t="b">
        <v>1</v>
      </c>
      <c r="F221" s="6" t="s">
        <v>67</v>
      </c>
      <c r="G221" s="6" t="s">
        <v>299</v>
      </c>
      <c r="H221" s="6" t="b">
        <v>0</v>
      </c>
      <c r="I221" s="6" t="s">
        <v>3283</v>
      </c>
      <c r="J221" s="6" t="s">
        <v>3284</v>
      </c>
    </row>
    <row r="222" spans="1:10" ht="57.6" hidden="1" x14ac:dyDescent="0.3">
      <c r="A222" s="6" t="s">
        <v>3285</v>
      </c>
      <c r="B222" s="6" t="s">
        <v>2947</v>
      </c>
      <c r="C222" s="6" t="b">
        <v>1</v>
      </c>
      <c r="D222" s="6" t="s">
        <v>64</v>
      </c>
      <c r="E222" s="6" t="b">
        <v>0</v>
      </c>
      <c r="F222" s="6" t="s">
        <v>67</v>
      </c>
      <c r="G222" s="6" t="s">
        <v>299</v>
      </c>
      <c r="H222" s="6" t="b">
        <v>0</v>
      </c>
      <c r="I222" s="6"/>
      <c r="J222" s="6" t="s">
        <v>3286</v>
      </c>
    </row>
    <row r="223" spans="1:10" ht="115.2" hidden="1" x14ac:dyDescent="0.3">
      <c r="A223" s="6" t="s">
        <v>3287</v>
      </c>
      <c r="B223" s="6" t="s">
        <v>2859</v>
      </c>
      <c r="C223" s="6" t="b">
        <v>0</v>
      </c>
      <c r="D223" s="6" t="s">
        <v>64</v>
      </c>
      <c r="E223" s="6" t="b">
        <v>0</v>
      </c>
      <c r="F223" s="6" t="s">
        <v>67</v>
      </c>
      <c r="G223" s="6" t="s">
        <v>299</v>
      </c>
      <c r="H223" s="6" t="b">
        <v>0</v>
      </c>
      <c r="I223" s="6"/>
      <c r="J223" s="6" t="s">
        <v>3288</v>
      </c>
    </row>
    <row r="224" spans="1:10" ht="244.8" hidden="1" x14ac:dyDescent="0.3">
      <c r="A224" s="6" t="s">
        <v>3289</v>
      </c>
      <c r="B224" s="6" t="s">
        <v>2859</v>
      </c>
      <c r="C224" s="6" t="b">
        <v>0</v>
      </c>
      <c r="D224" s="6" t="s">
        <v>64</v>
      </c>
      <c r="E224" s="6" t="b">
        <v>1</v>
      </c>
      <c r="F224" s="6" t="s">
        <v>67</v>
      </c>
      <c r="G224" s="6" t="s">
        <v>299</v>
      </c>
      <c r="H224" s="6" t="b">
        <v>0</v>
      </c>
      <c r="I224" s="6"/>
      <c r="J224" s="6" t="s">
        <v>3290</v>
      </c>
    </row>
    <row r="225" spans="1:10" hidden="1" x14ac:dyDescent="0.3">
      <c r="A225" s="6" t="s">
        <v>3291</v>
      </c>
      <c r="B225" s="6" t="s">
        <v>2859</v>
      </c>
      <c r="C225" s="6" t="b">
        <v>0</v>
      </c>
      <c r="D225" s="6" t="s">
        <v>64</v>
      </c>
      <c r="E225" s="6" t="b">
        <v>1</v>
      </c>
      <c r="F225" s="6" t="s">
        <v>117</v>
      </c>
      <c r="G225" s="6" t="s">
        <v>299</v>
      </c>
      <c r="H225" s="6" t="b">
        <v>0</v>
      </c>
      <c r="I225" s="6"/>
      <c r="J225" s="6" t="s">
        <v>2872</v>
      </c>
    </row>
    <row r="226" spans="1:10" hidden="1" x14ac:dyDescent="0.3">
      <c r="A226" s="6" t="s">
        <v>3292</v>
      </c>
      <c r="B226" s="6" t="s">
        <v>2859</v>
      </c>
      <c r="C226" s="6" t="b">
        <v>0</v>
      </c>
      <c r="D226" s="6" t="s">
        <v>70</v>
      </c>
      <c r="E226" s="6" t="b">
        <v>1</v>
      </c>
      <c r="F226" s="6" t="s">
        <v>117</v>
      </c>
      <c r="G226" s="6" t="s">
        <v>299</v>
      </c>
      <c r="H226" s="6" t="b">
        <v>0</v>
      </c>
      <c r="I226" s="6"/>
      <c r="J226" s="6" t="s">
        <v>2872</v>
      </c>
    </row>
    <row r="227" spans="1:10" ht="57.6" hidden="1" x14ac:dyDescent="0.3">
      <c r="A227" s="6" t="s">
        <v>3293</v>
      </c>
      <c r="B227" s="6" t="s">
        <v>150</v>
      </c>
      <c r="C227" s="6" t="b">
        <v>0</v>
      </c>
      <c r="D227" s="6" t="s">
        <v>82</v>
      </c>
      <c r="E227" s="6" t="b">
        <v>1</v>
      </c>
      <c r="F227" s="6" t="s">
        <v>67</v>
      </c>
      <c r="G227" s="6" t="s">
        <v>2885</v>
      </c>
      <c r="H227" s="6" t="b">
        <v>0</v>
      </c>
      <c r="I227" s="6"/>
      <c r="J227" s="6" t="s">
        <v>3294</v>
      </c>
    </row>
    <row r="228" spans="1:10" hidden="1" x14ac:dyDescent="0.3">
      <c r="A228" s="6" t="s">
        <v>3295</v>
      </c>
      <c r="B228" s="6" t="s">
        <v>150</v>
      </c>
      <c r="C228" s="6" t="b">
        <v>0</v>
      </c>
      <c r="D228" s="6" t="s">
        <v>70</v>
      </c>
      <c r="E228" s="6" t="b">
        <v>1</v>
      </c>
      <c r="F228" s="6" t="s">
        <v>3296</v>
      </c>
      <c r="G228" s="6" t="s">
        <v>299</v>
      </c>
      <c r="H228" s="6" t="b">
        <v>0</v>
      </c>
      <c r="I228" s="6"/>
      <c r="J228" s="6" t="s">
        <v>2872</v>
      </c>
    </row>
    <row r="229" spans="1:10" ht="244.8" hidden="1" x14ac:dyDescent="0.3">
      <c r="A229" s="6" t="s">
        <v>3297</v>
      </c>
      <c r="B229" s="6" t="s">
        <v>2859</v>
      </c>
      <c r="C229" s="6" t="b">
        <v>0</v>
      </c>
      <c r="D229" s="6" t="s">
        <v>70</v>
      </c>
      <c r="E229" s="6" t="b">
        <v>0</v>
      </c>
      <c r="F229" s="6" t="s">
        <v>67</v>
      </c>
      <c r="G229" s="6" t="s">
        <v>299</v>
      </c>
      <c r="H229" s="6" t="b">
        <v>0</v>
      </c>
      <c r="I229" s="6"/>
      <c r="J229" s="6" t="s">
        <v>3298</v>
      </c>
    </row>
    <row r="230" spans="1:10" ht="43.2" hidden="1" x14ac:dyDescent="0.3">
      <c r="A230" s="6" t="s">
        <v>3299</v>
      </c>
      <c r="B230" s="6" t="s">
        <v>2947</v>
      </c>
      <c r="C230" s="6" t="b">
        <v>1</v>
      </c>
      <c r="D230" s="6" t="s">
        <v>64</v>
      </c>
      <c r="E230" s="6" t="b">
        <v>0</v>
      </c>
      <c r="F230" s="6" t="s">
        <v>67</v>
      </c>
      <c r="G230" s="6" t="s">
        <v>299</v>
      </c>
      <c r="H230" s="6" t="b">
        <v>0</v>
      </c>
      <c r="I230" s="6"/>
      <c r="J230" s="6" t="s">
        <v>3300</v>
      </c>
    </row>
    <row r="231" spans="1:10" ht="28.8" hidden="1" x14ac:dyDescent="0.3">
      <c r="A231" s="6" t="s">
        <v>3301</v>
      </c>
      <c r="B231" s="6" t="s">
        <v>2947</v>
      </c>
      <c r="C231" s="6" t="b">
        <v>1</v>
      </c>
      <c r="D231" s="6" t="s">
        <v>70</v>
      </c>
      <c r="E231" s="6" t="b">
        <v>0</v>
      </c>
      <c r="F231" s="6" t="s">
        <v>67</v>
      </c>
      <c r="G231" s="6" t="s">
        <v>299</v>
      </c>
      <c r="H231" s="6" t="b">
        <v>0</v>
      </c>
      <c r="I231" s="6"/>
      <c r="J231" s="6" t="s">
        <v>3302</v>
      </c>
    </row>
    <row r="232" spans="1:10" ht="57.6" hidden="1" x14ac:dyDescent="0.3">
      <c r="A232" s="6" t="s">
        <v>3303</v>
      </c>
      <c r="B232" s="6" t="s">
        <v>2947</v>
      </c>
      <c r="C232" s="6" t="b">
        <v>1</v>
      </c>
      <c r="D232" s="6" t="s">
        <v>57</v>
      </c>
      <c r="E232" s="6" t="b">
        <v>0</v>
      </c>
      <c r="F232" s="6" t="s">
        <v>67</v>
      </c>
      <c r="G232" s="6" t="s">
        <v>299</v>
      </c>
      <c r="H232" s="6" t="b">
        <v>0</v>
      </c>
      <c r="I232" s="6"/>
      <c r="J232" s="6" t="s">
        <v>3304</v>
      </c>
    </row>
    <row r="233" spans="1:10" ht="172.8" hidden="1" x14ac:dyDescent="0.3">
      <c r="A233" s="6" t="s">
        <v>3305</v>
      </c>
      <c r="B233" s="6" t="s">
        <v>2947</v>
      </c>
      <c r="C233" s="6" t="b">
        <v>1</v>
      </c>
      <c r="D233" s="6" t="s">
        <v>76</v>
      </c>
      <c r="E233" s="6" t="b">
        <v>0</v>
      </c>
      <c r="F233" s="6" t="s">
        <v>67</v>
      </c>
      <c r="G233" s="6" t="s">
        <v>299</v>
      </c>
      <c r="H233" s="6" t="b">
        <v>0</v>
      </c>
      <c r="I233" s="6"/>
      <c r="J233" s="6" t="s">
        <v>3306</v>
      </c>
    </row>
    <row r="234" spans="1:10" ht="43.2" hidden="1" x14ac:dyDescent="0.3">
      <c r="A234" s="6" t="s">
        <v>3307</v>
      </c>
      <c r="B234" s="6" t="s">
        <v>2947</v>
      </c>
      <c r="C234" s="6" t="b">
        <v>1</v>
      </c>
      <c r="D234" s="6" t="s">
        <v>70</v>
      </c>
      <c r="E234" s="6" t="b">
        <v>0</v>
      </c>
      <c r="F234" s="6" t="s">
        <v>67</v>
      </c>
      <c r="G234" s="6" t="s">
        <v>299</v>
      </c>
      <c r="H234" s="6" t="b">
        <v>0</v>
      </c>
      <c r="I234" s="6"/>
      <c r="J234" s="6" t="s">
        <v>3308</v>
      </c>
    </row>
    <row r="235" spans="1:10" ht="72" hidden="1" x14ac:dyDescent="0.3">
      <c r="A235" s="6" t="s">
        <v>3309</v>
      </c>
      <c r="B235" s="6" t="s">
        <v>2947</v>
      </c>
      <c r="C235" s="6" t="b">
        <v>1</v>
      </c>
      <c r="D235" s="6" t="s">
        <v>64</v>
      </c>
      <c r="E235" s="6" t="b">
        <v>0</v>
      </c>
      <c r="F235" s="6" t="s">
        <v>67</v>
      </c>
      <c r="G235" s="6" t="s">
        <v>299</v>
      </c>
      <c r="H235" s="6" t="b">
        <v>0</v>
      </c>
      <c r="I235" s="6"/>
      <c r="J235" s="6" t="s">
        <v>3310</v>
      </c>
    </row>
    <row r="236" spans="1:10" ht="172.8" hidden="1" x14ac:dyDescent="0.3">
      <c r="A236" s="6" t="s">
        <v>3311</v>
      </c>
      <c r="B236" s="6" t="s">
        <v>2947</v>
      </c>
      <c r="C236" s="6" t="b">
        <v>1</v>
      </c>
      <c r="D236" s="6" t="s">
        <v>70</v>
      </c>
      <c r="E236" s="6" t="b">
        <v>0</v>
      </c>
      <c r="F236" s="6" t="s">
        <v>67</v>
      </c>
      <c r="G236" s="6" t="s">
        <v>299</v>
      </c>
      <c r="H236" s="6" t="b">
        <v>0</v>
      </c>
      <c r="I236" s="6"/>
      <c r="J236" s="6" t="s">
        <v>3306</v>
      </c>
    </row>
    <row r="237" spans="1:10" ht="57.6" hidden="1" x14ac:dyDescent="0.3">
      <c r="A237" s="6" t="s">
        <v>3312</v>
      </c>
      <c r="B237" s="6" t="s">
        <v>2947</v>
      </c>
      <c r="C237" s="6" t="b">
        <v>1</v>
      </c>
      <c r="D237" s="6" t="s">
        <v>76</v>
      </c>
      <c r="E237" s="6" t="b">
        <v>0</v>
      </c>
      <c r="F237" s="6" t="s">
        <v>67</v>
      </c>
      <c r="G237" s="6" t="s">
        <v>299</v>
      </c>
      <c r="H237" s="6" t="b">
        <v>0</v>
      </c>
      <c r="I237" s="6"/>
      <c r="J237" s="6" t="s">
        <v>3313</v>
      </c>
    </row>
    <row r="238" spans="1:10" ht="172.8" hidden="1" x14ac:dyDescent="0.3">
      <c r="A238" s="6" t="s">
        <v>3314</v>
      </c>
      <c r="B238" s="6" t="s">
        <v>2947</v>
      </c>
      <c r="C238" s="6" t="b">
        <v>1</v>
      </c>
      <c r="D238" s="6" t="s">
        <v>70</v>
      </c>
      <c r="E238" s="6" t="b">
        <v>0</v>
      </c>
      <c r="F238" s="6" t="s">
        <v>67</v>
      </c>
      <c r="G238" s="6" t="s">
        <v>3315</v>
      </c>
      <c r="H238" s="6" t="b">
        <v>0</v>
      </c>
      <c r="I238" s="6"/>
      <c r="J238" s="6" t="s">
        <v>3306</v>
      </c>
    </row>
    <row r="239" spans="1:10" ht="43.2" hidden="1" x14ac:dyDescent="0.3">
      <c r="A239" s="6" t="s">
        <v>3316</v>
      </c>
      <c r="B239" s="6" t="s">
        <v>2947</v>
      </c>
      <c r="C239" s="6" t="b">
        <v>1</v>
      </c>
      <c r="D239" s="6" t="s">
        <v>70</v>
      </c>
      <c r="E239" s="6" t="b">
        <v>0</v>
      </c>
      <c r="F239" s="6" t="s">
        <v>67</v>
      </c>
      <c r="G239" s="6" t="s">
        <v>299</v>
      </c>
      <c r="H239" s="6" t="b">
        <v>0</v>
      </c>
      <c r="I239" s="6" t="s">
        <v>3317</v>
      </c>
      <c r="J239" s="6" t="s">
        <v>3318</v>
      </c>
    </row>
    <row r="240" spans="1:10" hidden="1" x14ac:dyDescent="0.3">
      <c r="A240" s="6" t="s">
        <v>3319</v>
      </c>
      <c r="B240" s="6" t="s">
        <v>2947</v>
      </c>
      <c r="C240" s="6" t="b">
        <v>1</v>
      </c>
      <c r="D240" s="6" t="s">
        <v>82</v>
      </c>
      <c r="E240" s="6" t="b">
        <v>0</v>
      </c>
      <c r="F240" s="6" t="s">
        <v>125</v>
      </c>
      <c r="G240" s="6" t="s">
        <v>299</v>
      </c>
      <c r="H240" s="6" t="b">
        <v>0</v>
      </c>
      <c r="I240" s="6"/>
      <c r="J240" s="6" t="s">
        <v>2872</v>
      </c>
    </row>
    <row r="241" spans="1:10" ht="187.2" hidden="1" x14ac:dyDescent="0.3">
      <c r="A241" s="6" t="s">
        <v>3320</v>
      </c>
      <c r="B241" s="6" t="s">
        <v>2947</v>
      </c>
      <c r="C241" s="6" t="b">
        <v>1</v>
      </c>
      <c r="D241" s="6" t="s">
        <v>64</v>
      </c>
      <c r="E241" s="6" t="b">
        <v>0</v>
      </c>
      <c r="F241" s="6" t="s">
        <v>67</v>
      </c>
      <c r="G241" s="6" t="s">
        <v>299</v>
      </c>
      <c r="H241" s="6" t="b">
        <v>0</v>
      </c>
      <c r="I241" s="6"/>
      <c r="J241" s="6" t="s">
        <v>3321</v>
      </c>
    </row>
    <row r="242" spans="1:10" ht="43.2" hidden="1" x14ac:dyDescent="0.3">
      <c r="A242" s="6" t="s">
        <v>3322</v>
      </c>
      <c r="B242" s="6" t="s">
        <v>2947</v>
      </c>
      <c r="C242" s="6" t="b">
        <v>1</v>
      </c>
      <c r="D242" s="6" t="s">
        <v>64</v>
      </c>
      <c r="E242" s="6" t="b">
        <v>0</v>
      </c>
      <c r="F242" s="6" t="s">
        <v>67</v>
      </c>
      <c r="G242" s="6" t="s">
        <v>299</v>
      </c>
      <c r="H242" s="6" t="b">
        <v>0</v>
      </c>
      <c r="I242" s="6"/>
      <c r="J242" s="6" t="s">
        <v>3323</v>
      </c>
    </row>
    <row r="243" spans="1:10" ht="187.2" hidden="1" x14ac:dyDescent="0.3">
      <c r="A243" s="6" t="s">
        <v>3324</v>
      </c>
      <c r="B243" s="6" t="s">
        <v>2947</v>
      </c>
      <c r="C243" s="6" t="b">
        <v>1</v>
      </c>
      <c r="D243" s="6" t="s">
        <v>57</v>
      </c>
      <c r="E243" s="6" t="b">
        <v>0</v>
      </c>
      <c r="F243" s="6" t="s">
        <v>67</v>
      </c>
      <c r="G243" s="6" t="s">
        <v>3325</v>
      </c>
      <c r="H243" s="6" t="b">
        <v>0</v>
      </c>
      <c r="I243" s="6"/>
      <c r="J243" s="6" t="s">
        <v>3321</v>
      </c>
    </row>
    <row r="244" spans="1:10" ht="43.2" hidden="1" x14ac:dyDescent="0.3">
      <c r="A244" s="6" t="s">
        <v>3326</v>
      </c>
      <c r="B244" s="6" t="s">
        <v>2947</v>
      </c>
      <c r="C244" s="6" t="b">
        <v>1</v>
      </c>
      <c r="D244" s="6" t="s">
        <v>70</v>
      </c>
      <c r="E244" s="6" t="b">
        <v>0</v>
      </c>
      <c r="F244" s="6" t="s">
        <v>67</v>
      </c>
      <c r="G244" s="6" t="s">
        <v>299</v>
      </c>
      <c r="H244" s="6" t="b">
        <v>0</v>
      </c>
      <c r="I244" s="6"/>
      <c r="J244" s="6" t="s">
        <v>3327</v>
      </c>
    </row>
    <row r="245" spans="1:10" ht="172.8" hidden="1" x14ac:dyDescent="0.3">
      <c r="A245" s="6" t="s">
        <v>3328</v>
      </c>
      <c r="B245" s="6" t="s">
        <v>2947</v>
      </c>
      <c r="C245" s="6" t="b">
        <v>1</v>
      </c>
      <c r="D245" s="6" t="s">
        <v>64</v>
      </c>
      <c r="E245" s="6" t="b">
        <v>0</v>
      </c>
      <c r="F245" s="6" t="s">
        <v>67</v>
      </c>
      <c r="G245" s="6" t="s">
        <v>299</v>
      </c>
      <c r="H245" s="6" t="b">
        <v>0</v>
      </c>
      <c r="I245" s="6"/>
      <c r="J245" s="6" t="s">
        <v>3306</v>
      </c>
    </row>
    <row r="246" spans="1:10" ht="43.2" hidden="1" x14ac:dyDescent="0.3">
      <c r="A246" s="6" t="s">
        <v>576</v>
      </c>
      <c r="B246" s="6" t="s">
        <v>2947</v>
      </c>
      <c r="C246" s="6" t="b">
        <v>1</v>
      </c>
      <c r="D246" s="6" t="s">
        <v>76</v>
      </c>
      <c r="E246" s="6" t="b">
        <v>0</v>
      </c>
      <c r="F246" s="6" t="s">
        <v>67</v>
      </c>
      <c r="G246" s="6" t="s">
        <v>299</v>
      </c>
      <c r="H246" s="6" t="b">
        <v>0</v>
      </c>
      <c r="I246" s="6"/>
      <c r="J246" s="6" t="s">
        <v>3329</v>
      </c>
    </row>
    <row r="247" spans="1:10" ht="28.8" hidden="1" x14ac:dyDescent="0.3">
      <c r="A247" s="6" t="s">
        <v>3330</v>
      </c>
      <c r="B247" s="6" t="s">
        <v>2947</v>
      </c>
      <c r="C247" s="6" t="b">
        <v>1</v>
      </c>
      <c r="D247" s="6" t="s">
        <v>76</v>
      </c>
      <c r="E247" s="6" t="b">
        <v>0</v>
      </c>
      <c r="F247" s="6" t="s">
        <v>67</v>
      </c>
      <c r="G247" s="6" t="s">
        <v>299</v>
      </c>
      <c r="H247" s="6" t="b">
        <v>0</v>
      </c>
      <c r="I247" s="6"/>
      <c r="J247" s="6" t="s">
        <v>3331</v>
      </c>
    </row>
    <row r="248" spans="1:10" ht="72" hidden="1" x14ac:dyDescent="0.3">
      <c r="A248" s="6" t="s">
        <v>3332</v>
      </c>
      <c r="B248" s="6" t="s">
        <v>2947</v>
      </c>
      <c r="C248" s="6" t="b">
        <v>1</v>
      </c>
      <c r="D248" s="6" t="s">
        <v>76</v>
      </c>
      <c r="E248" s="6" t="b">
        <v>0</v>
      </c>
      <c r="F248" s="6" t="s">
        <v>67</v>
      </c>
      <c r="G248" s="6" t="s">
        <v>299</v>
      </c>
      <c r="H248" s="6" t="b">
        <v>0</v>
      </c>
      <c r="I248" s="6"/>
      <c r="J248" s="6" t="s">
        <v>3333</v>
      </c>
    </row>
    <row r="249" spans="1:10" hidden="1" x14ac:dyDescent="0.3">
      <c r="A249" s="6" t="s">
        <v>3334</v>
      </c>
      <c r="B249" s="6" t="s">
        <v>2947</v>
      </c>
      <c r="C249" s="6" t="b">
        <v>1</v>
      </c>
      <c r="D249" s="6" t="s">
        <v>70</v>
      </c>
      <c r="E249" s="6" t="b">
        <v>0</v>
      </c>
      <c r="F249" s="6" t="s">
        <v>128</v>
      </c>
      <c r="G249" s="6" t="s">
        <v>299</v>
      </c>
      <c r="H249" s="6" t="b">
        <v>0</v>
      </c>
      <c r="I249" s="6"/>
      <c r="J249" s="6" t="s">
        <v>2872</v>
      </c>
    </row>
    <row r="250" spans="1:10" hidden="1" x14ac:dyDescent="0.3">
      <c r="A250" s="6" t="s">
        <v>3335</v>
      </c>
      <c r="B250" s="6" t="s">
        <v>2947</v>
      </c>
      <c r="C250" s="6" t="b">
        <v>1</v>
      </c>
      <c r="D250" s="6" t="s">
        <v>70</v>
      </c>
      <c r="E250" s="6" t="b">
        <v>0</v>
      </c>
      <c r="F250" s="6" t="s">
        <v>128</v>
      </c>
      <c r="G250" s="6" t="s">
        <v>299</v>
      </c>
      <c r="H250" s="6" t="b">
        <v>0</v>
      </c>
      <c r="I250" s="6"/>
      <c r="J250" s="6" t="s">
        <v>2872</v>
      </c>
    </row>
    <row r="251" spans="1:10" hidden="1" x14ac:dyDescent="0.3">
      <c r="A251" s="6" t="s">
        <v>3336</v>
      </c>
      <c r="B251" s="6" t="s">
        <v>2947</v>
      </c>
      <c r="C251" s="6" t="b">
        <v>1</v>
      </c>
      <c r="D251" s="6" t="s">
        <v>76</v>
      </c>
      <c r="E251" s="6" t="b">
        <v>0</v>
      </c>
      <c r="F251" s="6" t="s">
        <v>128</v>
      </c>
      <c r="G251" s="6" t="s">
        <v>299</v>
      </c>
      <c r="H251" s="6" t="b">
        <v>0</v>
      </c>
      <c r="I251" s="6"/>
      <c r="J251" s="6" t="s">
        <v>2872</v>
      </c>
    </row>
    <row r="252" spans="1:10" ht="28.8" hidden="1" x14ac:dyDescent="0.3">
      <c r="A252" s="6" t="s">
        <v>3337</v>
      </c>
      <c r="B252" s="6" t="s">
        <v>2947</v>
      </c>
      <c r="C252" s="6" t="b">
        <v>1</v>
      </c>
      <c r="D252" s="6" t="s">
        <v>70</v>
      </c>
      <c r="E252" s="6" t="b">
        <v>0</v>
      </c>
      <c r="F252" s="6" t="s">
        <v>67</v>
      </c>
      <c r="G252" s="6" t="s">
        <v>299</v>
      </c>
      <c r="H252" s="6" t="b">
        <v>0</v>
      </c>
      <c r="I252" s="6"/>
      <c r="J252" s="6" t="s">
        <v>3338</v>
      </c>
    </row>
    <row r="253" spans="1:10" ht="100.8" hidden="1" x14ac:dyDescent="0.3">
      <c r="A253" s="6" t="s">
        <v>3339</v>
      </c>
      <c r="B253" s="6" t="s">
        <v>2947</v>
      </c>
      <c r="C253" s="6" t="b">
        <v>1</v>
      </c>
      <c r="D253" s="6" t="s">
        <v>64</v>
      </c>
      <c r="E253" s="6" t="b">
        <v>0</v>
      </c>
      <c r="F253" s="6" t="s">
        <v>67</v>
      </c>
      <c r="G253" s="6" t="s">
        <v>299</v>
      </c>
      <c r="H253" s="6" t="b">
        <v>0</v>
      </c>
      <c r="I253" s="6"/>
      <c r="J253" s="6" t="s">
        <v>3340</v>
      </c>
    </row>
    <row r="254" spans="1:10" ht="216" hidden="1" x14ac:dyDescent="0.3">
      <c r="A254" s="6" t="s">
        <v>3341</v>
      </c>
      <c r="B254" s="6" t="s">
        <v>2947</v>
      </c>
      <c r="C254" s="6" t="b">
        <v>1</v>
      </c>
      <c r="D254" s="6" t="s">
        <v>64</v>
      </c>
      <c r="E254" s="6" t="b">
        <v>0</v>
      </c>
      <c r="F254" s="6" t="s">
        <v>67</v>
      </c>
      <c r="G254" s="6" t="s">
        <v>299</v>
      </c>
      <c r="H254" s="6" t="b">
        <v>0</v>
      </c>
      <c r="I254" s="6"/>
      <c r="J254" s="6" t="s">
        <v>3342</v>
      </c>
    </row>
    <row r="255" spans="1:10" ht="28.8" hidden="1" x14ac:dyDescent="0.3">
      <c r="A255" s="6" t="s">
        <v>3343</v>
      </c>
      <c r="B255" s="6" t="s">
        <v>2947</v>
      </c>
      <c r="C255" s="6" t="b">
        <v>1</v>
      </c>
      <c r="D255" s="6" t="s">
        <v>76</v>
      </c>
      <c r="E255" s="6" t="b">
        <v>0</v>
      </c>
      <c r="F255" s="6" t="s">
        <v>67</v>
      </c>
      <c r="G255" s="6" t="s">
        <v>299</v>
      </c>
      <c r="H255" s="6" t="b">
        <v>0</v>
      </c>
      <c r="I255" s="6"/>
      <c r="J255" s="6" t="s">
        <v>3344</v>
      </c>
    </row>
    <row r="256" spans="1:10" ht="172.8" hidden="1" x14ac:dyDescent="0.3">
      <c r="A256" s="6" t="s">
        <v>3345</v>
      </c>
      <c r="B256" s="6" t="s">
        <v>2947</v>
      </c>
      <c r="C256" s="6" t="b">
        <v>1</v>
      </c>
      <c r="D256" s="6" t="s">
        <v>82</v>
      </c>
      <c r="E256" s="6" t="b">
        <v>0</v>
      </c>
      <c r="F256" s="6" t="s">
        <v>67</v>
      </c>
      <c r="G256" s="6" t="s">
        <v>299</v>
      </c>
      <c r="H256" s="6" t="b">
        <v>1</v>
      </c>
      <c r="I256" s="6"/>
      <c r="J256" s="6" t="s">
        <v>3306</v>
      </c>
    </row>
    <row r="257" spans="1:10" ht="187.2" hidden="1" x14ac:dyDescent="0.3">
      <c r="A257" s="6" t="s">
        <v>3346</v>
      </c>
      <c r="B257" s="6" t="s">
        <v>2947</v>
      </c>
      <c r="C257" s="6" t="b">
        <v>1</v>
      </c>
      <c r="D257" s="6" t="s">
        <v>70</v>
      </c>
      <c r="E257" s="6" t="b">
        <v>0</v>
      </c>
      <c r="F257" s="6" t="s">
        <v>67</v>
      </c>
      <c r="G257" s="6" t="s">
        <v>299</v>
      </c>
      <c r="H257" s="6" t="b">
        <v>0</v>
      </c>
      <c r="I257" s="6"/>
      <c r="J257" s="6" t="s">
        <v>3321</v>
      </c>
    </row>
    <row r="258" spans="1:10" ht="187.2" hidden="1" x14ac:dyDescent="0.3">
      <c r="A258" s="6" t="s">
        <v>3347</v>
      </c>
      <c r="B258" s="6" t="s">
        <v>2947</v>
      </c>
      <c r="C258" s="6" t="b">
        <v>1</v>
      </c>
      <c r="D258" s="6" t="s">
        <v>76</v>
      </c>
      <c r="E258" s="6" t="b">
        <v>0</v>
      </c>
      <c r="F258" s="6" t="s">
        <v>67</v>
      </c>
      <c r="G258" s="6" t="s">
        <v>299</v>
      </c>
      <c r="H258" s="6" t="b">
        <v>0</v>
      </c>
      <c r="I258" s="6"/>
      <c r="J258" s="6" t="s">
        <v>3321</v>
      </c>
    </row>
    <row r="259" spans="1:10" hidden="1" x14ac:dyDescent="0.3">
      <c r="A259" s="6" t="s">
        <v>3348</v>
      </c>
      <c r="B259" s="6" t="s">
        <v>2947</v>
      </c>
      <c r="C259" s="6" t="b">
        <v>1</v>
      </c>
      <c r="D259" s="6" t="s">
        <v>76</v>
      </c>
      <c r="E259" s="6" t="b">
        <v>0</v>
      </c>
      <c r="F259" s="6" t="s">
        <v>67</v>
      </c>
      <c r="G259" s="6" t="s">
        <v>299</v>
      </c>
      <c r="H259" s="6" t="b">
        <v>0</v>
      </c>
      <c r="I259" s="6"/>
      <c r="J259" s="6" t="s">
        <v>2872</v>
      </c>
    </row>
    <row r="260" spans="1:10" ht="28.8" hidden="1" x14ac:dyDescent="0.3">
      <c r="A260" s="6" t="s">
        <v>3349</v>
      </c>
      <c r="B260" s="6" t="s">
        <v>2947</v>
      </c>
      <c r="C260" s="6" t="b">
        <v>1</v>
      </c>
      <c r="D260" s="6" t="s">
        <v>64</v>
      </c>
      <c r="E260" s="6" t="b">
        <v>0</v>
      </c>
      <c r="F260" s="6" t="s">
        <v>67</v>
      </c>
      <c r="G260" s="6" t="s">
        <v>299</v>
      </c>
      <c r="H260" s="6" t="b">
        <v>0</v>
      </c>
      <c r="I260" s="6"/>
      <c r="J260" s="6" t="s">
        <v>3350</v>
      </c>
    </row>
    <row r="261" spans="1:10" ht="187.2" hidden="1" x14ac:dyDescent="0.3">
      <c r="A261" s="6" t="s">
        <v>3351</v>
      </c>
      <c r="B261" s="6" t="s">
        <v>2859</v>
      </c>
      <c r="C261" s="6" t="b">
        <v>1</v>
      </c>
      <c r="D261" s="6" t="s">
        <v>70</v>
      </c>
      <c r="E261" s="6" t="b">
        <v>0</v>
      </c>
      <c r="F261" s="6" t="s">
        <v>67</v>
      </c>
      <c r="G261" s="6" t="s">
        <v>299</v>
      </c>
      <c r="H261" s="6" t="b">
        <v>0</v>
      </c>
      <c r="I261" s="6"/>
      <c r="J261" s="6" t="s">
        <v>3352</v>
      </c>
    </row>
    <row r="262" spans="1:10" ht="86.4" hidden="1" x14ac:dyDescent="0.3">
      <c r="A262" s="6" t="s">
        <v>1062</v>
      </c>
      <c r="B262" s="6" t="s">
        <v>2859</v>
      </c>
      <c r="C262" s="6" t="b">
        <v>0</v>
      </c>
      <c r="D262" s="6" t="s">
        <v>64</v>
      </c>
      <c r="E262" s="6" t="b">
        <v>0</v>
      </c>
      <c r="F262" s="6" t="s">
        <v>67</v>
      </c>
      <c r="G262" s="6" t="s">
        <v>299</v>
      </c>
      <c r="H262" s="6" t="b">
        <v>0</v>
      </c>
      <c r="I262" s="6"/>
      <c r="J262" s="6" t="s">
        <v>3353</v>
      </c>
    </row>
    <row r="263" spans="1:10" hidden="1" x14ac:dyDescent="0.3">
      <c r="A263" s="6" t="s">
        <v>3354</v>
      </c>
      <c r="B263" s="6" t="s">
        <v>2859</v>
      </c>
      <c r="C263" s="6" t="b">
        <v>0</v>
      </c>
      <c r="D263" s="6" t="s">
        <v>82</v>
      </c>
      <c r="E263" s="6" t="b">
        <v>1</v>
      </c>
      <c r="F263" s="6" t="s">
        <v>3296</v>
      </c>
      <c r="G263" s="6" t="s">
        <v>299</v>
      </c>
      <c r="H263" s="6" t="b">
        <v>0</v>
      </c>
      <c r="I263" s="6"/>
      <c r="J263" s="6" t="s">
        <v>2872</v>
      </c>
    </row>
    <row r="264" spans="1:10" ht="115.2" hidden="1" x14ac:dyDescent="0.3">
      <c r="A264" s="6" t="s">
        <v>3355</v>
      </c>
      <c r="B264" s="6" t="s">
        <v>3356</v>
      </c>
      <c r="C264" s="6" t="b">
        <v>0</v>
      </c>
      <c r="D264" s="6" t="s">
        <v>70</v>
      </c>
      <c r="E264" s="6" t="b">
        <v>0</v>
      </c>
      <c r="F264" s="6" t="s">
        <v>67</v>
      </c>
      <c r="G264" s="6" t="s">
        <v>299</v>
      </c>
      <c r="H264" s="6" t="b">
        <v>0</v>
      </c>
      <c r="I264" s="6"/>
      <c r="J264" s="6" t="s">
        <v>3357</v>
      </c>
    </row>
    <row r="265" spans="1:10" ht="115.2" hidden="1" x14ac:dyDescent="0.3">
      <c r="A265" s="6" t="s">
        <v>3358</v>
      </c>
      <c r="B265" s="6" t="s">
        <v>3356</v>
      </c>
      <c r="C265" s="6" t="b">
        <v>0</v>
      </c>
      <c r="D265" s="6" t="s">
        <v>82</v>
      </c>
      <c r="E265" s="6" t="b">
        <v>1</v>
      </c>
      <c r="F265" s="6" t="s">
        <v>67</v>
      </c>
      <c r="G265" s="6" t="s">
        <v>299</v>
      </c>
      <c r="H265" s="6" t="b">
        <v>0</v>
      </c>
      <c r="I265" s="6"/>
      <c r="J265" s="6" t="s">
        <v>3357</v>
      </c>
    </row>
    <row r="266" spans="1:10" ht="409.6" hidden="1" x14ac:dyDescent="0.3">
      <c r="A266" s="6" t="s">
        <v>3359</v>
      </c>
      <c r="B266" s="6" t="s">
        <v>3356</v>
      </c>
      <c r="C266" s="6" t="b">
        <v>0</v>
      </c>
      <c r="D266" s="6" t="s">
        <v>82</v>
      </c>
      <c r="E266" s="6" t="b">
        <v>1</v>
      </c>
      <c r="F266" s="6" t="s">
        <v>67</v>
      </c>
      <c r="G266" s="6" t="s">
        <v>299</v>
      </c>
      <c r="H266" s="6" t="b">
        <v>0</v>
      </c>
      <c r="I266" s="6"/>
      <c r="J266" s="6" t="s">
        <v>3360</v>
      </c>
    </row>
    <row r="267" spans="1:10" ht="43.2" hidden="1" x14ac:dyDescent="0.3">
      <c r="A267" s="6" t="s">
        <v>3361</v>
      </c>
      <c r="B267" s="6" t="s">
        <v>3356</v>
      </c>
      <c r="C267" s="6" t="b">
        <v>0</v>
      </c>
      <c r="D267" s="6" t="s">
        <v>70</v>
      </c>
      <c r="E267" s="6" t="b">
        <v>1</v>
      </c>
      <c r="F267" s="6" t="s">
        <v>67</v>
      </c>
      <c r="G267" s="6" t="s">
        <v>299</v>
      </c>
      <c r="H267" s="6" t="b">
        <v>0</v>
      </c>
      <c r="I267" s="6"/>
      <c r="J267" s="6" t="s">
        <v>3362</v>
      </c>
    </row>
    <row r="268" spans="1:10" ht="28.8" hidden="1" x14ac:dyDescent="0.3">
      <c r="A268" s="6" t="s">
        <v>3363</v>
      </c>
      <c r="B268" s="6" t="s">
        <v>3356</v>
      </c>
      <c r="C268" s="6" t="b">
        <v>0</v>
      </c>
      <c r="D268" s="6" t="s">
        <v>70</v>
      </c>
      <c r="E268" s="6" t="b">
        <v>1</v>
      </c>
      <c r="F268" s="6" t="s">
        <v>67</v>
      </c>
      <c r="G268" s="6" t="s">
        <v>299</v>
      </c>
      <c r="H268" s="6" t="b">
        <v>0</v>
      </c>
      <c r="I268" s="6"/>
      <c r="J268" s="6" t="s">
        <v>3364</v>
      </c>
    </row>
    <row r="269" spans="1:10" ht="28.8" hidden="1" x14ac:dyDescent="0.3">
      <c r="A269" s="6" t="s">
        <v>3365</v>
      </c>
      <c r="B269" s="6" t="s">
        <v>3356</v>
      </c>
      <c r="C269" s="6" t="b">
        <v>0</v>
      </c>
      <c r="D269" s="6" t="s">
        <v>70</v>
      </c>
      <c r="E269" s="6" t="b">
        <v>1</v>
      </c>
      <c r="F269" s="6" t="s">
        <v>67</v>
      </c>
      <c r="G269" s="6" t="s">
        <v>299</v>
      </c>
      <c r="H269" s="6" t="b">
        <v>0</v>
      </c>
      <c r="I269" s="6"/>
      <c r="J269" s="6" t="s">
        <v>3366</v>
      </c>
    </row>
    <row r="270" spans="1:10" ht="43.2" hidden="1" x14ac:dyDescent="0.3">
      <c r="A270" s="6" t="s">
        <v>3367</v>
      </c>
      <c r="B270" s="6" t="s">
        <v>3356</v>
      </c>
      <c r="C270" s="6" t="b">
        <v>0</v>
      </c>
      <c r="D270" s="6" t="s">
        <v>82</v>
      </c>
      <c r="E270" s="6" t="b">
        <v>1</v>
      </c>
      <c r="F270" s="6" t="s">
        <v>67</v>
      </c>
      <c r="G270" s="6" t="s">
        <v>299</v>
      </c>
      <c r="H270" s="6" t="b">
        <v>0</v>
      </c>
      <c r="I270" s="6"/>
      <c r="J270" s="6" t="s">
        <v>3368</v>
      </c>
    </row>
    <row r="271" spans="1:10" ht="28.8" hidden="1" x14ac:dyDescent="0.3">
      <c r="A271" s="6" t="s">
        <v>3369</v>
      </c>
      <c r="B271" s="6" t="s">
        <v>3356</v>
      </c>
      <c r="C271" s="6" t="b">
        <v>0</v>
      </c>
      <c r="D271" s="6" t="s">
        <v>64</v>
      </c>
      <c r="E271" s="6" t="b">
        <v>1</v>
      </c>
      <c r="F271" s="6" t="s">
        <v>67</v>
      </c>
      <c r="G271" s="6" t="s">
        <v>299</v>
      </c>
      <c r="H271" s="6" t="b">
        <v>0</v>
      </c>
      <c r="I271" s="6" t="s">
        <v>3370</v>
      </c>
      <c r="J271" s="6" t="s">
        <v>3371</v>
      </c>
    </row>
    <row r="272" spans="1:10" ht="115.2" hidden="1" x14ac:dyDescent="0.3">
      <c r="A272" s="6" t="s">
        <v>3372</v>
      </c>
      <c r="B272" s="6" t="s">
        <v>3356</v>
      </c>
      <c r="C272" s="6" t="b">
        <v>0</v>
      </c>
      <c r="D272" s="6" t="s">
        <v>64</v>
      </c>
      <c r="E272" s="6" t="b">
        <v>1</v>
      </c>
      <c r="F272" s="6" t="s">
        <v>67</v>
      </c>
      <c r="G272" s="6" t="s">
        <v>299</v>
      </c>
      <c r="H272" s="6" t="b">
        <v>0</v>
      </c>
      <c r="I272" s="6" t="s">
        <v>3373</v>
      </c>
      <c r="J272" s="6" t="s">
        <v>3374</v>
      </c>
    </row>
    <row r="273" spans="1:10" ht="28.8" hidden="1" x14ac:dyDescent="0.3">
      <c r="A273" s="6" t="s">
        <v>3375</v>
      </c>
      <c r="B273" s="6" t="s">
        <v>3356</v>
      </c>
      <c r="C273" s="6" t="b">
        <v>0</v>
      </c>
      <c r="D273" s="6" t="s">
        <v>70</v>
      </c>
      <c r="E273" s="6" t="b">
        <v>1</v>
      </c>
      <c r="F273" s="6" t="s">
        <v>67</v>
      </c>
      <c r="G273" s="6" t="s">
        <v>299</v>
      </c>
      <c r="H273" s="6" t="b">
        <v>0</v>
      </c>
      <c r="I273" s="6" t="s">
        <v>3373</v>
      </c>
      <c r="J273" s="6" t="s">
        <v>3376</v>
      </c>
    </row>
    <row r="274" spans="1:10" ht="43.2" hidden="1" x14ac:dyDescent="0.3">
      <c r="A274" s="6" t="s">
        <v>3377</v>
      </c>
      <c r="B274" s="6" t="s">
        <v>3356</v>
      </c>
      <c r="C274" s="6" t="b">
        <v>0</v>
      </c>
      <c r="D274" s="6" t="s">
        <v>76</v>
      </c>
      <c r="E274" s="6" t="b">
        <v>1</v>
      </c>
      <c r="F274" s="6" t="s">
        <v>67</v>
      </c>
      <c r="G274" s="6" t="s">
        <v>299</v>
      </c>
      <c r="H274" s="6" t="b">
        <v>0</v>
      </c>
      <c r="I274" s="6" t="s">
        <v>3378</v>
      </c>
      <c r="J274" s="6" t="s">
        <v>3379</v>
      </c>
    </row>
    <row r="275" spans="1:10" ht="201.6" hidden="1" x14ac:dyDescent="0.3">
      <c r="A275" s="6" t="s">
        <v>3380</v>
      </c>
      <c r="B275" s="6" t="s">
        <v>3356</v>
      </c>
      <c r="C275" s="6" t="b">
        <v>0</v>
      </c>
      <c r="D275" s="6" t="s">
        <v>70</v>
      </c>
      <c r="E275" s="6" t="b">
        <v>1</v>
      </c>
      <c r="F275" s="6" t="s">
        <v>67</v>
      </c>
      <c r="G275" s="6" t="s">
        <v>299</v>
      </c>
      <c r="H275" s="6" t="b">
        <v>0</v>
      </c>
      <c r="I275" s="6" t="s">
        <v>3381</v>
      </c>
      <c r="J275" s="6" t="s">
        <v>3382</v>
      </c>
    </row>
    <row r="276" spans="1:10" ht="409.6" hidden="1" x14ac:dyDescent="0.3">
      <c r="A276" s="6" t="s">
        <v>3383</v>
      </c>
      <c r="B276" s="6" t="s">
        <v>3356</v>
      </c>
      <c r="C276" s="6" t="b">
        <v>0</v>
      </c>
      <c r="D276" s="6" t="s">
        <v>76</v>
      </c>
      <c r="E276" s="6" t="b">
        <v>1</v>
      </c>
      <c r="F276" s="6" t="s">
        <v>67</v>
      </c>
      <c r="G276" s="6" t="s">
        <v>3384</v>
      </c>
      <c r="H276" s="6" t="b">
        <v>0</v>
      </c>
      <c r="I276" s="6"/>
      <c r="J276" s="6" t="s">
        <v>3385</v>
      </c>
    </row>
    <row r="277" spans="1:10" ht="129.6" hidden="1" x14ac:dyDescent="0.3">
      <c r="A277" s="6" t="s">
        <v>3386</v>
      </c>
      <c r="B277" s="6" t="s">
        <v>3356</v>
      </c>
      <c r="C277" s="6" t="b">
        <v>0</v>
      </c>
      <c r="D277" s="6" t="s">
        <v>70</v>
      </c>
      <c r="E277" s="6" t="b">
        <v>1</v>
      </c>
      <c r="F277" s="6" t="s">
        <v>67</v>
      </c>
      <c r="G277" s="6" t="s">
        <v>299</v>
      </c>
      <c r="H277" s="6" t="b">
        <v>0</v>
      </c>
      <c r="I277" s="6" t="s">
        <v>3370</v>
      </c>
      <c r="J277" s="6" t="s">
        <v>3387</v>
      </c>
    </row>
    <row r="278" spans="1:10" ht="57.6" hidden="1" x14ac:dyDescent="0.3">
      <c r="A278" s="6" t="s">
        <v>3388</v>
      </c>
      <c r="B278" s="6" t="s">
        <v>3356</v>
      </c>
      <c r="C278" s="6" t="b">
        <v>0</v>
      </c>
      <c r="D278" s="6" t="s">
        <v>82</v>
      </c>
      <c r="E278" s="6" t="b">
        <v>1</v>
      </c>
      <c r="F278" s="6" t="s">
        <v>67</v>
      </c>
      <c r="G278" s="6" t="s">
        <v>299</v>
      </c>
      <c r="H278" s="6" t="b">
        <v>0</v>
      </c>
      <c r="I278" s="6" t="s">
        <v>3389</v>
      </c>
      <c r="J278" s="6" t="s">
        <v>3390</v>
      </c>
    </row>
    <row r="279" spans="1:10" hidden="1" x14ac:dyDescent="0.3">
      <c r="A279" s="6" t="s">
        <v>3391</v>
      </c>
      <c r="B279" s="6" t="s">
        <v>3356</v>
      </c>
      <c r="C279" s="6" t="b">
        <v>0</v>
      </c>
      <c r="D279" s="6" t="s">
        <v>64</v>
      </c>
      <c r="E279" s="6" t="b">
        <v>0</v>
      </c>
      <c r="F279" s="6" t="s">
        <v>67</v>
      </c>
      <c r="G279" s="6" t="s">
        <v>299</v>
      </c>
      <c r="H279" s="6" t="b">
        <v>0</v>
      </c>
      <c r="I279" s="6" t="s">
        <v>3381</v>
      </c>
      <c r="J279" s="6" t="s">
        <v>3392</v>
      </c>
    </row>
    <row r="280" spans="1:10" ht="28.8" hidden="1" x14ac:dyDescent="0.3">
      <c r="A280" s="6" t="s">
        <v>3393</v>
      </c>
      <c r="B280" s="6" t="s">
        <v>3356</v>
      </c>
      <c r="C280" s="6" t="b">
        <v>0</v>
      </c>
      <c r="D280" s="6" t="s">
        <v>76</v>
      </c>
      <c r="E280" s="6" t="b">
        <v>1</v>
      </c>
      <c r="F280" s="6" t="s">
        <v>67</v>
      </c>
      <c r="G280" s="6" t="s">
        <v>299</v>
      </c>
      <c r="H280" s="6" t="b">
        <v>0</v>
      </c>
      <c r="I280" s="6" t="s">
        <v>3389</v>
      </c>
      <c r="J280" s="6" t="s">
        <v>3394</v>
      </c>
    </row>
    <row r="281" spans="1:10" ht="100.8" hidden="1" x14ac:dyDescent="0.3">
      <c r="A281" s="6" t="s">
        <v>3395</v>
      </c>
      <c r="B281" s="6" t="s">
        <v>3356</v>
      </c>
      <c r="C281" s="6" t="b">
        <v>0</v>
      </c>
      <c r="D281" s="6" t="s">
        <v>70</v>
      </c>
      <c r="E281" s="6" t="b">
        <v>1</v>
      </c>
      <c r="F281" s="6" t="s">
        <v>67</v>
      </c>
      <c r="G281" s="6" t="s">
        <v>299</v>
      </c>
      <c r="H281" s="6" t="b">
        <v>0</v>
      </c>
      <c r="I281" s="6" t="s">
        <v>3396</v>
      </c>
      <c r="J281" s="6" t="s">
        <v>3397</v>
      </c>
    </row>
    <row r="282" spans="1:10" ht="28.8" hidden="1" x14ac:dyDescent="0.3">
      <c r="A282" s="6" t="s">
        <v>3398</v>
      </c>
      <c r="B282" s="6" t="s">
        <v>3356</v>
      </c>
      <c r="C282" s="6" t="b">
        <v>1</v>
      </c>
      <c r="D282" s="6" t="s">
        <v>82</v>
      </c>
      <c r="E282" s="6" t="b">
        <v>0</v>
      </c>
      <c r="F282" s="6" t="s">
        <v>67</v>
      </c>
      <c r="G282" s="6" t="s">
        <v>299</v>
      </c>
      <c r="H282" s="6" t="b">
        <v>0</v>
      </c>
      <c r="I282" s="6"/>
      <c r="J282" s="6" t="s">
        <v>3399</v>
      </c>
    </row>
    <row r="283" spans="1:10" ht="28.8" hidden="1" x14ac:dyDescent="0.3">
      <c r="A283" s="6" t="s">
        <v>3400</v>
      </c>
      <c r="B283" s="6" t="s">
        <v>3356</v>
      </c>
      <c r="C283" s="6" t="b">
        <v>0</v>
      </c>
      <c r="D283" s="6" t="s">
        <v>64</v>
      </c>
      <c r="E283" s="6" t="b">
        <v>1</v>
      </c>
      <c r="F283" s="6" t="s">
        <v>67</v>
      </c>
      <c r="G283" s="6" t="s">
        <v>299</v>
      </c>
      <c r="H283" s="6" t="b">
        <v>0</v>
      </c>
      <c r="I283" s="6" t="s">
        <v>3389</v>
      </c>
      <c r="J283" s="6" t="s">
        <v>3401</v>
      </c>
    </row>
    <row r="284" spans="1:10" ht="28.8" hidden="1" x14ac:dyDescent="0.3">
      <c r="A284" s="6" t="s">
        <v>3402</v>
      </c>
      <c r="B284" s="6" t="s">
        <v>3356</v>
      </c>
      <c r="C284" s="6" t="b">
        <v>0</v>
      </c>
      <c r="D284" s="6" t="s">
        <v>64</v>
      </c>
      <c r="E284" s="6" t="b">
        <v>0</v>
      </c>
      <c r="F284" s="6" t="s">
        <v>67</v>
      </c>
      <c r="G284" s="6" t="s">
        <v>299</v>
      </c>
      <c r="H284" s="6" t="b">
        <v>0</v>
      </c>
      <c r="I284" s="6"/>
      <c r="J284" s="6" t="s">
        <v>3403</v>
      </c>
    </row>
    <row r="285" spans="1:10" ht="100.8" hidden="1" x14ac:dyDescent="0.3">
      <c r="A285" s="6" t="s">
        <v>3404</v>
      </c>
      <c r="B285" s="6" t="s">
        <v>3356</v>
      </c>
      <c r="C285" s="6" t="b">
        <v>0</v>
      </c>
      <c r="D285" s="6" t="s">
        <v>70</v>
      </c>
      <c r="E285" s="6" t="b">
        <v>1</v>
      </c>
      <c r="F285" s="6" t="s">
        <v>67</v>
      </c>
      <c r="G285" s="6" t="s">
        <v>299</v>
      </c>
      <c r="H285" s="6" t="b">
        <v>0</v>
      </c>
      <c r="I285" s="6"/>
      <c r="J285" s="6" t="s">
        <v>3405</v>
      </c>
    </row>
    <row r="286" spans="1:10" ht="158.4" hidden="1" x14ac:dyDescent="0.3">
      <c r="A286" s="6" t="s">
        <v>3406</v>
      </c>
      <c r="B286" s="6" t="s">
        <v>2859</v>
      </c>
      <c r="C286" s="6" t="b">
        <v>0</v>
      </c>
      <c r="D286" s="6" t="s">
        <v>70</v>
      </c>
      <c r="E286" s="6" t="b">
        <v>1</v>
      </c>
      <c r="F286" s="6" t="s">
        <v>67</v>
      </c>
      <c r="G286" s="6" t="s">
        <v>299</v>
      </c>
      <c r="H286" s="6" t="b">
        <v>0</v>
      </c>
      <c r="I286" s="6"/>
      <c r="J286" s="6" t="s">
        <v>3407</v>
      </c>
    </row>
    <row r="287" spans="1:10" ht="100.8" hidden="1" x14ac:dyDescent="0.3">
      <c r="A287" s="6" t="s">
        <v>3408</v>
      </c>
      <c r="B287" s="6" t="s">
        <v>2859</v>
      </c>
      <c r="C287" s="6" t="b">
        <v>0</v>
      </c>
      <c r="D287" s="6" t="s">
        <v>76</v>
      </c>
      <c r="E287" s="6" t="b">
        <v>1</v>
      </c>
      <c r="F287" s="6" t="s">
        <v>67</v>
      </c>
      <c r="G287" s="6" t="s">
        <v>299</v>
      </c>
      <c r="H287" s="6" t="b">
        <v>0</v>
      </c>
      <c r="I287" s="6" t="s">
        <v>3409</v>
      </c>
      <c r="J287" s="6" t="s">
        <v>3410</v>
      </c>
    </row>
    <row r="288" spans="1:10" hidden="1" x14ac:dyDescent="0.3">
      <c r="A288" s="6" t="s">
        <v>3411</v>
      </c>
      <c r="B288" s="6" t="s">
        <v>2859</v>
      </c>
      <c r="C288" s="6" t="b">
        <v>0</v>
      </c>
      <c r="D288" s="6" t="s">
        <v>64</v>
      </c>
      <c r="E288" s="6" t="b">
        <v>1</v>
      </c>
      <c r="F288" s="6" t="s">
        <v>125</v>
      </c>
      <c r="G288" s="6" t="s">
        <v>299</v>
      </c>
      <c r="H288" s="6" t="b">
        <v>0</v>
      </c>
      <c r="I288" s="6"/>
      <c r="J288" s="6" t="s">
        <v>2872</v>
      </c>
    </row>
    <row r="289" spans="1:10" ht="115.2" hidden="1" x14ac:dyDescent="0.3">
      <c r="A289" s="6" t="s">
        <v>3412</v>
      </c>
      <c r="B289" s="6" t="s">
        <v>2859</v>
      </c>
      <c r="C289" s="6" t="b">
        <v>0</v>
      </c>
      <c r="D289" s="6" t="s">
        <v>76</v>
      </c>
      <c r="E289" s="6" t="b">
        <v>1</v>
      </c>
      <c r="F289" s="6" t="s">
        <v>67</v>
      </c>
      <c r="G289" s="6" t="s">
        <v>299</v>
      </c>
      <c r="H289" s="6" t="b">
        <v>0</v>
      </c>
      <c r="I289" s="6"/>
      <c r="J289" s="6" t="s">
        <v>3413</v>
      </c>
    </row>
    <row r="290" spans="1:10" hidden="1" x14ac:dyDescent="0.3">
      <c r="A290" s="6" t="s">
        <v>3414</v>
      </c>
      <c r="B290" s="6" t="s">
        <v>2859</v>
      </c>
      <c r="C290" s="6" t="b">
        <v>0</v>
      </c>
      <c r="D290" s="6" t="s">
        <v>70</v>
      </c>
      <c r="E290" s="6" t="b">
        <v>1</v>
      </c>
      <c r="F290" s="6" t="s">
        <v>128</v>
      </c>
      <c r="G290" s="6" t="s">
        <v>299</v>
      </c>
      <c r="H290" s="6" t="b">
        <v>0</v>
      </c>
      <c r="I290" s="6"/>
      <c r="J290" s="6" t="s">
        <v>2872</v>
      </c>
    </row>
    <row r="291" spans="1:10" ht="129.6" hidden="1" x14ac:dyDescent="0.3">
      <c r="A291" s="6" t="s">
        <v>3415</v>
      </c>
      <c r="B291" s="6" t="s">
        <v>2859</v>
      </c>
      <c r="C291" s="6" t="b">
        <v>0</v>
      </c>
      <c r="D291" s="6" t="s">
        <v>82</v>
      </c>
      <c r="E291" s="6" t="b">
        <v>1</v>
      </c>
      <c r="F291" s="6" t="s">
        <v>67</v>
      </c>
      <c r="G291" s="6" t="s">
        <v>3416</v>
      </c>
      <c r="H291" s="6" t="b">
        <v>0</v>
      </c>
      <c r="I291" s="6"/>
      <c r="J291" s="6" t="s">
        <v>3417</v>
      </c>
    </row>
    <row r="292" spans="1:10" ht="345.6" hidden="1" x14ac:dyDescent="0.3">
      <c r="A292" s="6" t="s">
        <v>3418</v>
      </c>
      <c r="B292" s="6" t="s">
        <v>2859</v>
      </c>
      <c r="C292" s="6" t="b">
        <v>1</v>
      </c>
      <c r="D292" s="6" t="s">
        <v>64</v>
      </c>
      <c r="E292" s="6" t="b">
        <v>0</v>
      </c>
      <c r="F292" s="6" t="s">
        <v>67</v>
      </c>
      <c r="G292" s="6" t="s">
        <v>299</v>
      </c>
      <c r="H292" s="6" t="b">
        <v>0</v>
      </c>
      <c r="I292" s="6" t="s">
        <v>3419</v>
      </c>
      <c r="J292" s="6" t="s">
        <v>3420</v>
      </c>
    </row>
    <row r="293" spans="1:10" ht="201.6" hidden="1" x14ac:dyDescent="0.3">
      <c r="A293" s="6" t="s">
        <v>3421</v>
      </c>
      <c r="B293" s="6" t="s">
        <v>2777</v>
      </c>
      <c r="C293" s="6" t="b">
        <v>0</v>
      </c>
      <c r="D293" s="6" t="s">
        <v>76</v>
      </c>
      <c r="E293" s="6" t="b">
        <v>1</v>
      </c>
      <c r="F293" s="6" t="s">
        <v>67</v>
      </c>
      <c r="G293" s="6" t="s">
        <v>299</v>
      </c>
      <c r="H293" s="6" t="b">
        <v>0</v>
      </c>
      <c r="I293" s="6"/>
      <c r="J293" s="6" t="s">
        <v>3422</v>
      </c>
    </row>
    <row r="294" spans="1:10" ht="158.4" hidden="1" x14ac:dyDescent="0.3">
      <c r="A294" s="6" t="s">
        <v>3423</v>
      </c>
      <c r="B294" s="6" t="s">
        <v>2777</v>
      </c>
      <c r="C294" s="6" t="b">
        <v>0</v>
      </c>
      <c r="D294" s="6" t="s">
        <v>76</v>
      </c>
      <c r="E294" s="6" t="b">
        <v>1</v>
      </c>
      <c r="F294" s="6" t="s">
        <v>67</v>
      </c>
      <c r="G294" s="6" t="s">
        <v>299</v>
      </c>
      <c r="H294" s="6" t="b">
        <v>0</v>
      </c>
      <c r="I294" s="6" t="s">
        <v>3424</v>
      </c>
      <c r="J294" s="6" t="s">
        <v>3425</v>
      </c>
    </row>
    <row r="295" spans="1:10" hidden="1" x14ac:dyDescent="0.3">
      <c r="A295" s="6" t="s">
        <v>3426</v>
      </c>
      <c r="B295" s="6" t="s">
        <v>2777</v>
      </c>
      <c r="C295" s="6" t="b">
        <v>0</v>
      </c>
      <c r="D295" s="6" t="s">
        <v>64</v>
      </c>
      <c r="E295" s="6" t="b">
        <v>0</v>
      </c>
      <c r="F295" s="6" t="s">
        <v>67</v>
      </c>
      <c r="G295" s="6" t="s">
        <v>299</v>
      </c>
      <c r="H295" s="6" t="b">
        <v>0</v>
      </c>
      <c r="I295" s="6"/>
      <c r="J295" s="6" t="s">
        <v>2872</v>
      </c>
    </row>
    <row r="296" spans="1:10" ht="409.6" hidden="1" x14ac:dyDescent="0.3">
      <c r="A296" s="6" t="s">
        <v>3427</v>
      </c>
      <c r="B296" s="6" t="s">
        <v>2777</v>
      </c>
      <c r="C296" s="6" t="b">
        <v>0</v>
      </c>
      <c r="D296" s="6" t="s">
        <v>82</v>
      </c>
      <c r="E296" s="6" t="b">
        <v>1</v>
      </c>
      <c r="F296" s="6" t="s">
        <v>67</v>
      </c>
      <c r="G296" s="6" t="s">
        <v>299</v>
      </c>
      <c r="H296" s="6" t="b">
        <v>0</v>
      </c>
      <c r="I296" s="6"/>
      <c r="J296" s="83" t="s">
        <v>3428</v>
      </c>
    </row>
    <row r="297" spans="1:10" ht="57.6" hidden="1" x14ac:dyDescent="0.3">
      <c r="A297" s="6" t="s">
        <v>3429</v>
      </c>
      <c r="B297" s="6" t="s">
        <v>2777</v>
      </c>
      <c r="C297" s="6" t="b">
        <v>0</v>
      </c>
      <c r="D297" s="6" t="s">
        <v>82</v>
      </c>
      <c r="E297" s="6" t="b">
        <v>1</v>
      </c>
      <c r="F297" s="6" t="s">
        <v>67</v>
      </c>
      <c r="G297" s="6" t="s">
        <v>3254</v>
      </c>
      <c r="H297" s="6" t="b">
        <v>0</v>
      </c>
      <c r="I297" s="6"/>
      <c r="J297" s="6" t="s">
        <v>3430</v>
      </c>
    </row>
    <row r="298" spans="1:10" ht="86.4" hidden="1" x14ac:dyDescent="0.3">
      <c r="A298" s="6" t="s">
        <v>3431</v>
      </c>
      <c r="B298" s="6" t="s">
        <v>2777</v>
      </c>
      <c r="C298" s="6" t="b">
        <v>0</v>
      </c>
      <c r="D298" s="6" t="s">
        <v>70</v>
      </c>
      <c r="E298" s="6" t="b">
        <v>1</v>
      </c>
      <c r="F298" s="6" t="s">
        <v>67</v>
      </c>
      <c r="G298" s="6" t="s">
        <v>299</v>
      </c>
      <c r="H298" s="6" t="b">
        <v>0</v>
      </c>
      <c r="I298" s="6" t="s">
        <v>3432</v>
      </c>
      <c r="J298" s="6" t="s">
        <v>3433</v>
      </c>
    </row>
    <row r="299" spans="1:10" ht="187.2" hidden="1" x14ac:dyDescent="0.3">
      <c r="A299" s="6" t="s">
        <v>3434</v>
      </c>
      <c r="B299" s="6" t="s">
        <v>2777</v>
      </c>
      <c r="C299" s="6" t="b">
        <v>0</v>
      </c>
      <c r="D299" s="6" t="s">
        <v>76</v>
      </c>
      <c r="E299" s="6" t="b">
        <v>0</v>
      </c>
      <c r="F299" s="6" t="s">
        <v>67</v>
      </c>
      <c r="G299" s="6" t="s">
        <v>299</v>
      </c>
      <c r="H299" s="6" t="b">
        <v>0</v>
      </c>
      <c r="I299" s="6"/>
      <c r="J299" s="6" t="s">
        <v>3435</v>
      </c>
    </row>
    <row r="300" spans="1:10" ht="57.6" hidden="1" x14ac:dyDescent="0.3">
      <c r="A300" s="6" t="s">
        <v>3436</v>
      </c>
      <c r="B300" s="6" t="s">
        <v>2777</v>
      </c>
      <c r="C300" s="6" t="b">
        <v>0</v>
      </c>
      <c r="D300" s="6" t="s">
        <v>64</v>
      </c>
      <c r="E300" s="6" t="b">
        <v>1</v>
      </c>
      <c r="F300" s="6" t="s">
        <v>67</v>
      </c>
      <c r="G300" s="6" t="s">
        <v>3437</v>
      </c>
      <c r="H300" s="6" t="b">
        <v>0</v>
      </c>
      <c r="I300" s="6"/>
      <c r="J300" s="6" t="s">
        <v>3438</v>
      </c>
    </row>
    <row r="301" spans="1:10" ht="57.6" hidden="1" x14ac:dyDescent="0.3">
      <c r="A301" s="6" t="s">
        <v>3439</v>
      </c>
      <c r="B301" s="6" t="s">
        <v>2777</v>
      </c>
      <c r="C301" s="6" t="b">
        <v>0</v>
      </c>
      <c r="D301" s="6" t="s">
        <v>70</v>
      </c>
      <c r="E301" s="6" t="b">
        <v>1</v>
      </c>
      <c r="F301" s="6" t="s">
        <v>67</v>
      </c>
      <c r="G301" s="6" t="s">
        <v>3437</v>
      </c>
      <c r="H301" s="6" t="b">
        <v>0</v>
      </c>
      <c r="I301" s="6"/>
      <c r="J301" s="6" t="s">
        <v>3438</v>
      </c>
    </row>
    <row r="302" spans="1:10" ht="57.6" hidden="1" x14ac:dyDescent="0.3">
      <c r="A302" s="6" t="s">
        <v>3440</v>
      </c>
      <c r="B302" s="6" t="s">
        <v>2777</v>
      </c>
      <c r="C302" s="6" t="b">
        <v>0</v>
      </c>
      <c r="D302" s="6" t="s">
        <v>76</v>
      </c>
      <c r="E302" s="6" t="b">
        <v>1</v>
      </c>
      <c r="F302" s="6" t="s">
        <v>67</v>
      </c>
      <c r="G302" s="6" t="s">
        <v>3437</v>
      </c>
      <c r="H302" s="6" t="b">
        <v>0</v>
      </c>
      <c r="I302" s="6"/>
      <c r="J302" s="6" t="s">
        <v>3438</v>
      </c>
    </row>
    <row r="303" spans="1:10" hidden="1" x14ac:dyDescent="0.3">
      <c r="A303" s="6" t="s">
        <v>3441</v>
      </c>
      <c r="B303" s="6" t="s">
        <v>2777</v>
      </c>
      <c r="C303" s="6" t="b">
        <v>0</v>
      </c>
      <c r="D303" s="6" t="s">
        <v>70</v>
      </c>
      <c r="E303" s="6" t="b">
        <v>1</v>
      </c>
      <c r="F303" s="6" t="s">
        <v>125</v>
      </c>
      <c r="G303" s="6" t="s">
        <v>299</v>
      </c>
      <c r="H303" s="6" t="b">
        <v>0</v>
      </c>
      <c r="I303" s="6"/>
      <c r="J303" s="6" t="s">
        <v>2872</v>
      </c>
    </row>
    <row r="304" spans="1:10" ht="115.2" hidden="1" x14ac:dyDescent="0.3">
      <c r="A304" s="6" t="s">
        <v>3442</v>
      </c>
      <c r="B304" s="6" t="s">
        <v>2859</v>
      </c>
      <c r="C304" s="6" t="b">
        <v>0</v>
      </c>
      <c r="D304" s="6" t="s">
        <v>70</v>
      </c>
      <c r="E304" s="6" t="b">
        <v>0</v>
      </c>
      <c r="F304" s="6" t="s">
        <v>67</v>
      </c>
      <c r="G304" s="6" t="s">
        <v>299</v>
      </c>
      <c r="H304" s="6" t="b">
        <v>0</v>
      </c>
      <c r="I304" s="6" t="s">
        <v>3189</v>
      </c>
      <c r="J304" s="6" t="s">
        <v>3443</v>
      </c>
    </row>
    <row r="305" spans="1:10" ht="28.8" hidden="1" x14ac:dyDescent="0.3">
      <c r="A305" s="6" t="s">
        <v>3444</v>
      </c>
      <c r="B305" s="6" t="s">
        <v>2859</v>
      </c>
      <c r="C305" s="6" t="b">
        <v>0</v>
      </c>
      <c r="D305" s="6" t="s">
        <v>64</v>
      </c>
      <c r="E305" s="6" t="b">
        <v>0</v>
      </c>
      <c r="F305" s="6" t="s">
        <v>67</v>
      </c>
      <c r="G305" s="6" t="s">
        <v>299</v>
      </c>
      <c r="H305" s="6" t="b">
        <v>0</v>
      </c>
      <c r="I305" s="6"/>
      <c r="J305" s="6" t="s">
        <v>3445</v>
      </c>
    </row>
    <row r="306" spans="1:10" x14ac:dyDescent="0.3">
      <c r="A306" s="6" t="s">
        <v>3446</v>
      </c>
      <c r="B306" s="6" t="s">
        <v>2862</v>
      </c>
      <c r="C306" s="6" t="b">
        <v>0</v>
      </c>
      <c r="D306" s="6" t="s">
        <v>70</v>
      </c>
      <c r="E306" s="6" t="b">
        <v>1</v>
      </c>
      <c r="F306" s="6" t="s">
        <v>61</v>
      </c>
      <c r="G306" s="6" t="s">
        <v>3221</v>
      </c>
      <c r="H306" s="6" t="b">
        <v>0</v>
      </c>
      <c r="I306" s="6"/>
      <c r="J306" s="6" t="s">
        <v>2872</v>
      </c>
    </row>
    <row r="307" spans="1:10" ht="86.4" hidden="1" x14ac:dyDescent="0.3">
      <c r="A307" s="6" t="s">
        <v>3447</v>
      </c>
      <c r="B307" s="6" t="s">
        <v>2859</v>
      </c>
      <c r="C307" s="6" t="b">
        <v>1</v>
      </c>
      <c r="D307" s="6" t="s">
        <v>82</v>
      </c>
      <c r="E307" s="6" t="b">
        <v>1</v>
      </c>
      <c r="F307" s="6" t="s">
        <v>67</v>
      </c>
      <c r="G307" s="6" t="s">
        <v>299</v>
      </c>
      <c r="H307" s="6" t="b">
        <v>0</v>
      </c>
      <c r="I307" s="6" t="s">
        <v>3189</v>
      </c>
      <c r="J307" s="6" t="s">
        <v>3448</v>
      </c>
    </row>
    <row r="308" spans="1:10" ht="28.8" x14ac:dyDescent="0.3">
      <c r="A308" s="6" t="s">
        <v>3449</v>
      </c>
      <c r="B308" s="6" t="s">
        <v>2862</v>
      </c>
      <c r="C308" s="6" t="b">
        <v>0</v>
      </c>
      <c r="D308" s="6" t="s">
        <v>76</v>
      </c>
      <c r="E308" s="6" t="b">
        <v>1</v>
      </c>
      <c r="F308" s="6" t="s">
        <v>67</v>
      </c>
      <c r="G308" s="6" t="s">
        <v>3450</v>
      </c>
      <c r="H308" s="6" t="b">
        <v>0</v>
      </c>
      <c r="I308" s="6" t="s">
        <v>3189</v>
      </c>
      <c r="J308" s="6" t="s">
        <v>3451</v>
      </c>
    </row>
    <row r="309" spans="1:10" ht="288" hidden="1" x14ac:dyDescent="0.3">
      <c r="A309" s="6" t="s">
        <v>3452</v>
      </c>
      <c r="B309" s="6" t="s">
        <v>3453</v>
      </c>
      <c r="C309" s="6" t="b">
        <v>1</v>
      </c>
      <c r="D309" s="6" t="s">
        <v>70</v>
      </c>
      <c r="E309" s="6" t="b">
        <v>0</v>
      </c>
      <c r="F309" s="6" t="s">
        <v>67</v>
      </c>
      <c r="G309" s="6" t="s">
        <v>299</v>
      </c>
      <c r="H309" s="6" t="b">
        <v>0</v>
      </c>
      <c r="I309" s="6"/>
      <c r="J309" s="6" t="s">
        <v>3454</v>
      </c>
    </row>
    <row r="310" spans="1:10" x14ac:dyDescent="0.3">
      <c r="A310" s="6" t="s">
        <v>3455</v>
      </c>
      <c r="B310" s="6" t="s">
        <v>2862</v>
      </c>
      <c r="C310" s="6" t="b">
        <v>0</v>
      </c>
      <c r="D310" s="6" t="s">
        <v>64</v>
      </c>
      <c r="E310" s="6" t="b">
        <v>0</v>
      </c>
      <c r="F310" s="6" t="s">
        <v>121</v>
      </c>
      <c r="G310" s="6" t="s">
        <v>3456</v>
      </c>
      <c r="H310" s="6" t="b">
        <v>0</v>
      </c>
      <c r="I310" s="6"/>
      <c r="J310" s="6" t="s">
        <v>2872</v>
      </c>
    </row>
    <row r="311" spans="1:10" ht="86.4" hidden="1" x14ac:dyDescent="0.3">
      <c r="A311" s="6" t="s">
        <v>896</v>
      </c>
      <c r="B311" s="6" t="s">
        <v>2859</v>
      </c>
      <c r="C311" s="6" t="b">
        <v>0</v>
      </c>
      <c r="D311" s="6" t="s">
        <v>64</v>
      </c>
      <c r="E311" s="6" t="b">
        <v>0</v>
      </c>
      <c r="F311" s="6" t="s">
        <v>67</v>
      </c>
      <c r="G311" s="6" t="s">
        <v>299</v>
      </c>
      <c r="H311" s="6" t="b">
        <v>0</v>
      </c>
      <c r="I311" s="6" t="s">
        <v>3189</v>
      </c>
      <c r="J311" s="6" t="s">
        <v>3457</v>
      </c>
    </row>
    <row r="312" spans="1:10" ht="28.8" hidden="1" x14ac:dyDescent="0.3">
      <c r="A312" s="6" t="s">
        <v>3458</v>
      </c>
      <c r="B312" s="6" t="s">
        <v>150</v>
      </c>
      <c r="C312" s="6" t="b">
        <v>0</v>
      </c>
      <c r="D312" s="6" t="s">
        <v>64</v>
      </c>
      <c r="E312" s="6" t="b">
        <v>0</v>
      </c>
      <c r="F312" s="6" t="s">
        <v>67</v>
      </c>
      <c r="G312" s="6" t="s">
        <v>2876</v>
      </c>
      <c r="H312" s="6" t="b">
        <v>0</v>
      </c>
      <c r="I312" s="6" t="s">
        <v>3189</v>
      </c>
      <c r="J312" s="6" t="s">
        <v>3459</v>
      </c>
    </row>
    <row r="313" spans="1:10" hidden="1" x14ac:dyDescent="0.3">
      <c r="A313" s="6" t="s">
        <v>3460</v>
      </c>
      <c r="B313" s="6" t="s">
        <v>2859</v>
      </c>
      <c r="C313" s="6" t="b">
        <v>0</v>
      </c>
      <c r="D313" s="6" t="s">
        <v>76</v>
      </c>
      <c r="E313" s="6" t="b">
        <v>1</v>
      </c>
      <c r="F313" s="6" t="s">
        <v>125</v>
      </c>
      <c r="G313" s="6" t="s">
        <v>299</v>
      </c>
      <c r="H313" s="6" t="b">
        <v>0</v>
      </c>
      <c r="I313" s="6"/>
      <c r="J313" s="6" t="s">
        <v>2872</v>
      </c>
    </row>
    <row r="314" spans="1:10" x14ac:dyDescent="0.3">
      <c r="A314" s="6" t="s">
        <v>3461</v>
      </c>
      <c r="B314" s="6" t="s">
        <v>2862</v>
      </c>
      <c r="C314" s="6" t="b">
        <v>0</v>
      </c>
      <c r="D314" s="6" t="s">
        <v>64</v>
      </c>
      <c r="E314" s="6" t="b">
        <v>1</v>
      </c>
      <c r="F314" s="6" t="s">
        <v>128</v>
      </c>
      <c r="G314" s="6" t="s">
        <v>3462</v>
      </c>
      <c r="H314" s="6" t="b">
        <v>0</v>
      </c>
      <c r="I314" s="6" t="s">
        <v>3189</v>
      </c>
      <c r="J314" s="6" t="s">
        <v>2872</v>
      </c>
    </row>
    <row r="315" spans="1:10" ht="28.8" hidden="1" x14ac:dyDescent="0.3">
      <c r="A315" s="6" t="s">
        <v>3463</v>
      </c>
      <c r="B315" s="6" t="s">
        <v>150</v>
      </c>
      <c r="C315" s="6" t="b">
        <v>0</v>
      </c>
      <c r="D315" s="6" t="s">
        <v>64</v>
      </c>
      <c r="E315" s="6" t="b">
        <v>0</v>
      </c>
      <c r="F315" s="6" t="s">
        <v>67</v>
      </c>
      <c r="G315" s="6" t="s">
        <v>2876</v>
      </c>
      <c r="H315" s="6" t="b">
        <v>0</v>
      </c>
      <c r="I315" s="6" t="s">
        <v>3189</v>
      </c>
      <c r="J315" s="6" t="s">
        <v>3464</v>
      </c>
    </row>
    <row r="316" spans="1:10" ht="28.8" hidden="1" x14ac:dyDescent="0.3">
      <c r="A316" s="6" t="s">
        <v>3465</v>
      </c>
      <c r="B316" s="6" t="s">
        <v>150</v>
      </c>
      <c r="C316" s="6" t="b">
        <v>0</v>
      </c>
      <c r="D316" s="6" t="s">
        <v>70</v>
      </c>
      <c r="E316" s="6" t="b">
        <v>0</v>
      </c>
      <c r="F316" s="6" t="s">
        <v>67</v>
      </c>
      <c r="G316" s="6" t="s">
        <v>2876</v>
      </c>
      <c r="H316" s="6" t="b">
        <v>0</v>
      </c>
      <c r="I316" s="6" t="s">
        <v>3189</v>
      </c>
      <c r="J316" s="6" t="s">
        <v>3464</v>
      </c>
    </row>
    <row r="317" spans="1:10" ht="28.8" hidden="1" x14ac:dyDescent="0.3">
      <c r="A317" s="6" t="s">
        <v>3466</v>
      </c>
      <c r="B317" s="6" t="s">
        <v>150</v>
      </c>
      <c r="C317" s="6" t="b">
        <v>0</v>
      </c>
      <c r="D317" s="6" t="s">
        <v>76</v>
      </c>
      <c r="E317" s="6" t="b">
        <v>0</v>
      </c>
      <c r="F317" s="6" t="s">
        <v>67</v>
      </c>
      <c r="G317" s="6" t="s">
        <v>2876</v>
      </c>
      <c r="H317" s="6" t="b">
        <v>0</v>
      </c>
      <c r="I317" s="6" t="s">
        <v>3189</v>
      </c>
      <c r="J317" s="6" t="s">
        <v>3464</v>
      </c>
    </row>
    <row r="318" spans="1:10" ht="86.4" hidden="1" x14ac:dyDescent="0.3">
      <c r="A318" s="6" t="s">
        <v>3467</v>
      </c>
      <c r="B318" s="6" t="s">
        <v>150</v>
      </c>
      <c r="C318" s="6" t="b">
        <v>0</v>
      </c>
      <c r="D318" s="6" t="s">
        <v>70</v>
      </c>
      <c r="E318" s="6" t="b">
        <v>1</v>
      </c>
      <c r="F318" s="6" t="s">
        <v>67</v>
      </c>
      <c r="G318" s="6" t="s">
        <v>3468</v>
      </c>
      <c r="H318" s="6" t="b">
        <v>0</v>
      </c>
      <c r="I318" s="6" t="s">
        <v>3189</v>
      </c>
      <c r="J318" s="6" t="s">
        <v>3469</v>
      </c>
    </row>
    <row r="319" spans="1:10" ht="57.6" hidden="1" x14ac:dyDescent="0.3">
      <c r="A319" s="6" t="s">
        <v>3470</v>
      </c>
      <c r="B319" s="6" t="s">
        <v>2859</v>
      </c>
      <c r="C319" s="6" t="b">
        <v>0</v>
      </c>
      <c r="D319" s="6" t="s">
        <v>64</v>
      </c>
      <c r="E319" s="6" t="b">
        <v>1</v>
      </c>
      <c r="F319" s="6" t="s">
        <v>67</v>
      </c>
      <c r="G319" s="6" t="s">
        <v>299</v>
      </c>
      <c r="H319" s="6" t="b">
        <v>0</v>
      </c>
      <c r="I319" s="6"/>
      <c r="J319" s="6" t="s">
        <v>3471</v>
      </c>
    </row>
    <row r="320" spans="1:10" ht="72" hidden="1" x14ac:dyDescent="0.3">
      <c r="A320" s="6" t="s">
        <v>3472</v>
      </c>
      <c r="B320" s="6" t="s">
        <v>2859</v>
      </c>
      <c r="C320" s="6" t="b">
        <v>1</v>
      </c>
      <c r="D320" s="6" t="s">
        <v>82</v>
      </c>
      <c r="E320" s="6" t="b">
        <v>0</v>
      </c>
      <c r="F320" s="6" t="s">
        <v>67</v>
      </c>
      <c r="G320" s="6" t="s">
        <v>299</v>
      </c>
      <c r="H320" s="6" t="b">
        <v>0</v>
      </c>
      <c r="I320" s="6"/>
      <c r="J320" s="6" t="s">
        <v>3473</v>
      </c>
    </row>
    <row r="321" spans="1:10" x14ac:dyDescent="0.3">
      <c r="A321" s="6" t="s">
        <v>3474</v>
      </c>
      <c r="B321" s="6" t="s">
        <v>2862</v>
      </c>
      <c r="C321" s="6" t="b">
        <v>0</v>
      </c>
      <c r="D321" s="6" t="s">
        <v>76</v>
      </c>
      <c r="E321" s="6" t="b">
        <v>1</v>
      </c>
      <c r="F321" s="6" t="s">
        <v>128</v>
      </c>
      <c r="G321" s="6" t="s">
        <v>3475</v>
      </c>
      <c r="H321" s="6" t="b">
        <v>0</v>
      </c>
      <c r="I321" s="6"/>
      <c r="J321" s="6" t="s">
        <v>2872</v>
      </c>
    </row>
    <row r="322" spans="1:10" ht="57.6" hidden="1" x14ac:dyDescent="0.3">
      <c r="A322" s="6" t="s">
        <v>3476</v>
      </c>
      <c r="B322" s="6" t="s">
        <v>2859</v>
      </c>
      <c r="C322" s="6" t="b">
        <v>0</v>
      </c>
      <c r="D322" s="6" t="s">
        <v>3477</v>
      </c>
      <c r="E322" s="6" t="b">
        <v>1</v>
      </c>
      <c r="F322" s="6" t="s">
        <v>117</v>
      </c>
      <c r="G322" s="6" t="s">
        <v>3478</v>
      </c>
      <c r="H322" s="6" t="b">
        <v>0</v>
      </c>
      <c r="I322" s="6"/>
      <c r="J322" s="6" t="s">
        <v>2872</v>
      </c>
    </row>
    <row r="323" spans="1:10" ht="28.8" hidden="1" x14ac:dyDescent="0.3">
      <c r="A323" s="6" t="s">
        <v>3479</v>
      </c>
      <c r="B323" s="6" t="s">
        <v>150</v>
      </c>
      <c r="C323" s="6" t="b">
        <v>0</v>
      </c>
      <c r="D323" s="6" t="s">
        <v>76</v>
      </c>
      <c r="E323" s="6" t="b">
        <v>1</v>
      </c>
      <c r="F323" s="6" t="s">
        <v>67</v>
      </c>
      <c r="G323" s="6" t="s">
        <v>2876</v>
      </c>
      <c r="H323" s="6" t="b">
        <v>0</v>
      </c>
      <c r="I323" s="6"/>
      <c r="J323" s="6" t="s">
        <v>3480</v>
      </c>
    </row>
    <row r="324" spans="1:10" hidden="1" x14ac:dyDescent="0.3">
      <c r="A324" s="6" t="s">
        <v>3481</v>
      </c>
      <c r="B324" s="6" t="s">
        <v>2778</v>
      </c>
      <c r="C324" s="6" t="b">
        <v>0</v>
      </c>
      <c r="D324" s="6" t="s">
        <v>70</v>
      </c>
      <c r="E324" s="6" t="b">
        <v>1</v>
      </c>
      <c r="F324" s="6" t="s">
        <v>3482</v>
      </c>
      <c r="G324" s="6" t="s">
        <v>299</v>
      </c>
      <c r="H324" s="6" t="b">
        <v>0</v>
      </c>
      <c r="I324" s="6"/>
      <c r="J324" s="6" t="s">
        <v>2872</v>
      </c>
    </row>
    <row r="325" spans="1:10" ht="129.6" hidden="1" x14ac:dyDescent="0.3">
      <c r="A325" s="6" t="s">
        <v>3483</v>
      </c>
      <c r="B325" s="6" t="s">
        <v>2778</v>
      </c>
      <c r="C325" s="6" t="b">
        <v>0</v>
      </c>
      <c r="D325" s="6" t="s">
        <v>70</v>
      </c>
      <c r="E325" s="6" t="b">
        <v>1</v>
      </c>
      <c r="F325" s="6" t="s">
        <v>67</v>
      </c>
      <c r="G325" s="6" t="s">
        <v>3484</v>
      </c>
      <c r="H325" s="6" t="b">
        <v>0</v>
      </c>
      <c r="I325" s="6"/>
      <c r="J325" s="6" t="s">
        <v>3485</v>
      </c>
    </row>
    <row r="326" spans="1:10" hidden="1" x14ac:dyDescent="0.3">
      <c r="A326" s="6" t="s">
        <v>3486</v>
      </c>
      <c r="B326" s="6" t="s">
        <v>2778</v>
      </c>
      <c r="C326" s="6" t="b">
        <v>0</v>
      </c>
      <c r="D326" s="6" t="s">
        <v>70</v>
      </c>
      <c r="E326" s="6" t="b">
        <v>0</v>
      </c>
      <c r="F326" s="6" t="s">
        <v>3482</v>
      </c>
      <c r="G326" s="6" t="s">
        <v>299</v>
      </c>
      <c r="H326" s="6" t="b">
        <v>0</v>
      </c>
      <c r="I326" s="6" t="s">
        <v>3487</v>
      </c>
      <c r="J326" s="6" t="s">
        <v>2872</v>
      </c>
    </row>
    <row r="327" spans="1:10" ht="86.4" hidden="1" x14ac:dyDescent="0.3">
      <c r="A327" s="6" t="s">
        <v>3488</v>
      </c>
      <c r="B327" s="6" t="s">
        <v>2778</v>
      </c>
      <c r="C327" s="6" t="b">
        <v>0</v>
      </c>
      <c r="D327" s="6" t="s">
        <v>76</v>
      </c>
      <c r="E327" s="6" t="b">
        <v>1</v>
      </c>
      <c r="F327" s="6" t="s">
        <v>67</v>
      </c>
      <c r="G327" s="6" t="s">
        <v>3489</v>
      </c>
      <c r="H327" s="6" t="b">
        <v>0</v>
      </c>
      <c r="I327" s="6" t="s">
        <v>3490</v>
      </c>
      <c r="J327" s="6" t="s">
        <v>3491</v>
      </c>
    </row>
    <row r="328" spans="1:10" ht="72" hidden="1" x14ac:dyDescent="0.3">
      <c r="A328" s="6" t="s">
        <v>3492</v>
      </c>
      <c r="B328" s="6" t="s">
        <v>2778</v>
      </c>
      <c r="C328" s="6" t="b">
        <v>0</v>
      </c>
      <c r="D328" s="6" t="s">
        <v>76</v>
      </c>
      <c r="E328" s="6" t="b">
        <v>1</v>
      </c>
      <c r="F328" s="6" t="s">
        <v>67</v>
      </c>
      <c r="G328" s="6" t="s">
        <v>3493</v>
      </c>
      <c r="H328" s="6" t="b">
        <v>0</v>
      </c>
      <c r="I328" s="6" t="s">
        <v>3494</v>
      </c>
      <c r="J328" s="6" t="s">
        <v>3495</v>
      </c>
    </row>
    <row r="329" spans="1:10" ht="72" hidden="1" x14ac:dyDescent="0.3">
      <c r="A329" s="6" t="s">
        <v>3496</v>
      </c>
      <c r="B329" s="6" t="s">
        <v>2778</v>
      </c>
      <c r="C329" s="6" t="b">
        <v>0</v>
      </c>
      <c r="D329" s="6" t="s">
        <v>70</v>
      </c>
      <c r="E329" s="6" t="b">
        <v>1</v>
      </c>
      <c r="F329" s="6" t="s">
        <v>67</v>
      </c>
      <c r="G329" s="6" t="s">
        <v>3497</v>
      </c>
      <c r="H329" s="6" t="b">
        <v>0</v>
      </c>
      <c r="I329" s="6" t="s">
        <v>2999</v>
      </c>
      <c r="J329" s="6" t="s">
        <v>3498</v>
      </c>
    </row>
    <row r="330" spans="1:10" ht="409.6" hidden="1" x14ac:dyDescent="0.3">
      <c r="A330" s="6" t="s">
        <v>3499</v>
      </c>
      <c r="B330" s="6" t="s">
        <v>2778</v>
      </c>
      <c r="C330" s="6" t="b">
        <v>0</v>
      </c>
      <c r="D330" s="6" t="s">
        <v>76</v>
      </c>
      <c r="E330" s="6" t="b">
        <v>1</v>
      </c>
      <c r="F330" s="6" t="s">
        <v>67</v>
      </c>
      <c r="G330" s="6" t="s">
        <v>3416</v>
      </c>
      <c r="H330" s="6" t="b">
        <v>0</v>
      </c>
      <c r="I330" s="6"/>
      <c r="J330" s="6" t="s">
        <v>3500</v>
      </c>
    </row>
    <row r="331" spans="1:10" ht="72" hidden="1" x14ac:dyDescent="0.3">
      <c r="A331" s="6" t="s">
        <v>3501</v>
      </c>
      <c r="B331" s="6" t="s">
        <v>2778</v>
      </c>
      <c r="C331" s="6" t="b">
        <v>0</v>
      </c>
      <c r="D331" s="6" t="s">
        <v>76</v>
      </c>
      <c r="E331" s="6" t="b">
        <v>1</v>
      </c>
      <c r="F331" s="6" t="s">
        <v>67</v>
      </c>
      <c r="G331" s="6" t="s">
        <v>299</v>
      </c>
      <c r="H331" s="6" t="b">
        <v>0</v>
      </c>
      <c r="I331" s="6" t="s">
        <v>3419</v>
      </c>
      <c r="J331" s="6" t="s">
        <v>3502</v>
      </c>
    </row>
    <row r="332" spans="1:10" ht="129.6" hidden="1" x14ac:dyDescent="0.3">
      <c r="A332" s="6" t="s">
        <v>3503</v>
      </c>
      <c r="B332" s="6" t="s">
        <v>2778</v>
      </c>
      <c r="C332" s="6" t="b">
        <v>0</v>
      </c>
      <c r="D332" s="6" t="s">
        <v>70</v>
      </c>
      <c r="E332" s="6" t="b">
        <v>1</v>
      </c>
      <c r="F332" s="6" t="s">
        <v>67</v>
      </c>
      <c r="G332" s="6" t="s">
        <v>3484</v>
      </c>
      <c r="H332" s="6" t="b">
        <v>0</v>
      </c>
      <c r="I332" s="6"/>
      <c r="J332" s="6" t="s">
        <v>3504</v>
      </c>
    </row>
    <row r="333" spans="1:10" ht="129.6" hidden="1" x14ac:dyDescent="0.3">
      <c r="A333" s="6" t="s">
        <v>3505</v>
      </c>
      <c r="B333" s="6" t="s">
        <v>2778</v>
      </c>
      <c r="C333" s="6" t="b">
        <v>0</v>
      </c>
      <c r="D333" s="6" t="s">
        <v>64</v>
      </c>
      <c r="E333" s="6" t="b">
        <v>1</v>
      </c>
      <c r="F333" s="6" t="s">
        <v>67</v>
      </c>
      <c r="G333" s="6" t="s">
        <v>3506</v>
      </c>
      <c r="H333" s="6" t="b">
        <v>0</v>
      </c>
      <c r="I333" s="6"/>
      <c r="J333" s="6" t="s">
        <v>3507</v>
      </c>
    </row>
    <row r="334" spans="1:10" ht="409.6" hidden="1" x14ac:dyDescent="0.3">
      <c r="A334" s="6" t="s">
        <v>3508</v>
      </c>
      <c r="B334" s="6" t="s">
        <v>2778</v>
      </c>
      <c r="C334" s="6" t="b">
        <v>0</v>
      </c>
      <c r="D334" s="6" t="s">
        <v>82</v>
      </c>
      <c r="E334" s="6" t="b">
        <v>1</v>
      </c>
      <c r="F334" s="6" t="s">
        <v>67</v>
      </c>
      <c r="G334" s="6" t="s">
        <v>3416</v>
      </c>
      <c r="H334" s="6" t="b">
        <v>0</v>
      </c>
      <c r="I334" s="6"/>
      <c r="J334" s="6" t="s">
        <v>3509</v>
      </c>
    </row>
    <row r="335" spans="1:10" ht="129.6" hidden="1" x14ac:dyDescent="0.3">
      <c r="A335" s="6" t="s">
        <v>3510</v>
      </c>
      <c r="B335" s="6" t="s">
        <v>2778</v>
      </c>
      <c r="C335" s="6" t="b">
        <v>0</v>
      </c>
      <c r="D335" s="6" t="s">
        <v>64</v>
      </c>
      <c r="E335" s="6" t="b">
        <v>1</v>
      </c>
      <c r="F335" s="6" t="s">
        <v>67</v>
      </c>
      <c r="G335" s="6" t="s">
        <v>3506</v>
      </c>
      <c r="H335" s="6" t="b">
        <v>0</v>
      </c>
      <c r="I335" s="6"/>
      <c r="J335" s="6" t="s">
        <v>3511</v>
      </c>
    </row>
    <row r="336" spans="1:10" ht="230.4" hidden="1" x14ac:dyDescent="0.3">
      <c r="A336" s="6" t="s">
        <v>3512</v>
      </c>
      <c r="B336" s="6" t="s">
        <v>2778</v>
      </c>
      <c r="C336" s="6" t="b">
        <v>0</v>
      </c>
      <c r="D336" s="6" t="s">
        <v>70</v>
      </c>
      <c r="E336" s="6" t="b">
        <v>1</v>
      </c>
      <c r="F336" s="6" t="s">
        <v>67</v>
      </c>
      <c r="G336" s="6" t="s">
        <v>3513</v>
      </c>
      <c r="H336" s="6" t="b">
        <v>0</v>
      </c>
      <c r="I336" s="6"/>
      <c r="J336" s="6" t="s">
        <v>3514</v>
      </c>
    </row>
    <row r="337" spans="1:10" ht="345.6" hidden="1" x14ac:dyDescent="0.3">
      <c r="A337" s="6" t="s">
        <v>3515</v>
      </c>
      <c r="B337" s="6" t="s">
        <v>2778</v>
      </c>
      <c r="C337" s="6" t="b">
        <v>0</v>
      </c>
      <c r="D337" s="6" t="s">
        <v>76</v>
      </c>
      <c r="E337" s="6" t="b">
        <v>1</v>
      </c>
      <c r="F337" s="6" t="s">
        <v>67</v>
      </c>
      <c r="G337" s="6" t="s">
        <v>299</v>
      </c>
      <c r="H337" s="6" t="b">
        <v>0</v>
      </c>
      <c r="I337" s="6"/>
      <c r="J337" s="6" t="s">
        <v>3516</v>
      </c>
    </row>
    <row r="338" spans="1:10" ht="72" hidden="1" x14ac:dyDescent="0.3">
      <c r="A338" s="6" t="s">
        <v>3517</v>
      </c>
      <c r="B338" s="6" t="s">
        <v>2778</v>
      </c>
      <c r="C338" s="6" t="b">
        <v>0</v>
      </c>
      <c r="D338" s="6" t="s">
        <v>70</v>
      </c>
      <c r="E338" s="6" t="b">
        <v>1</v>
      </c>
      <c r="F338" s="6" t="s">
        <v>67</v>
      </c>
      <c r="G338" s="6" t="s">
        <v>3506</v>
      </c>
      <c r="H338" s="6" t="b">
        <v>0</v>
      </c>
      <c r="I338" s="6"/>
      <c r="J338" s="6" t="s">
        <v>3518</v>
      </c>
    </row>
    <row r="339" spans="1:10" ht="43.2" hidden="1" x14ac:dyDescent="0.3">
      <c r="A339" s="6" t="s">
        <v>3519</v>
      </c>
      <c r="B339" s="6" t="s">
        <v>2859</v>
      </c>
      <c r="C339" s="6" t="b">
        <v>0</v>
      </c>
      <c r="D339" s="6" t="s">
        <v>70</v>
      </c>
      <c r="E339" s="6" t="b">
        <v>0</v>
      </c>
      <c r="F339" s="6" t="s">
        <v>67</v>
      </c>
      <c r="G339" s="6" t="s">
        <v>299</v>
      </c>
      <c r="H339" s="6" t="b">
        <v>0</v>
      </c>
      <c r="I339" s="6"/>
      <c r="J339" s="6" t="s">
        <v>3520</v>
      </c>
    </row>
    <row r="340" spans="1:10" ht="28.8" hidden="1" x14ac:dyDescent="0.3">
      <c r="A340" s="6" t="s">
        <v>3521</v>
      </c>
      <c r="B340" s="6" t="s">
        <v>2859</v>
      </c>
      <c r="C340" s="6" t="b">
        <v>0</v>
      </c>
      <c r="D340" s="6" t="s">
        <v>64</v>
      </c>
      <c r="E340" s="6" t="b">
        <v>1</v>
      </c>
      <c r="F340" s="6" t="s">
        <v>67</v>
      </c>
      <c r="G340" s="6" t="s">
        <v>299</v>
      </c>
      <c r="H340" s="6" t="b">
        <v>0</v>
      </c>
      <c r="I340" s="6"/>
      <c r="J340" s="6" t="s">
        <v>3522</v>
      </c>
    </row>
    <row r="341" spans="1:10" hidden="1" x14ac:dyDescent="0.3">
      <c r="A341" s="6" t="s">
        <v>3523</v>
      </c>
      <c r="B341" s="6" t="s">
        <v>2859</v>
      </c>
      <c r="C341" s="6" t="b">
        <v>0</v>
      </c>
      <c r="D341" s="6" t="s">
        <v>64</v>
      </c>
      <c r="E341" s="6" t="b">
        <v>1</v>
      </c>
      <c r="F341" s="6" t="s">
        <v>128</v>
      </c>
      <c r="G341" s="6" t="s">
        <v>299</v>
      </c>
      <c r="H341" s="6" t="b">
        <v>0</v>
      </c>
      <c r="I341" s="6"/>
      <c r="J341" s="6" t="s">
        <v>2872</v>
      </c>
    </row>
    <row r="342" spans="1:10" hidden="1" x14ac:dyDescent="0.3">
      <c r="A342" s="6" t="s">
        <v>3524</v>
      </c>
      <c r="B342" s="6" t="s">
        <v>2859</v>
      </c>
      <c r="C342" s="6" t="b">
        <v>0</v>
      </c>
      <c r="D342" s="6" t="s">
        <v>70</v>
      </c>
      <c r="E342" s="6" t="b">
        <v>1</v>
      </c>
      <c r="F342" s="6" t="s">
        <v>117</v>
      </c>
      <c r="G342" s="6" t="s">
        <v>299</v>
      </c>
      <c r="H342" s="6" t="b">
        <v>0</v>
      </c>
      <c r="I342" s="6"/>
      <c r="J342" s="6" t="s">
        <v>2872</v>
      </c>
    </row>
    <row r="343" spans="1:10" x14ac:dyDescent="0.3">
      <c r="A343" s="6" t="s">
        <v>3525</v>
      </c>
      <c r="B343" s="6" t="s">
        <v>2862</v>
      </c>
      <c r="C343" s="6" t="b">
        <v>0</v>
      </c>
      <c r="D343" s="6" t="s">
        <v>64</v>
      </c>
      <c r="E343" s="6" t="b">
        <v>0</v>
      </c>
      <c r="F343" s="6" t="s">
        <v>121</v>
      </c>
      <c r="G343" s="6" t="s">
        <v>299</v>
      </c>
      <c r="H343" s="6" t="b">
        <v>0</v>
      </c>
      <c r="I343" s="6"/>
      <c r="J343" s="6" t="s">
        <v>2872</v>
      </c>
    </row>
    <row r="344" spans="1:10" ht="129.6" x14ac:dyDescent="0.3">
      <c r="A344" s="6" t="s">
        <v>3526</v>
      </c>
      <c r="B344" s="6" t="s">
        <v>2862</v>
      </c>
      <c r="C344" s="6" t="b">
        <v>0</v>
      </c>
      <c r="D344" s="6" t="s">
        <v>70</v>
      </c>
      <c r="E344" s="6" t="b">
        <v>1</v>
      </c>
      <c r="F344" s="6" t="s">
        <v>67</v>
      </c>
      <c r="G344" s="6" t="s">
        <v>3462</v>
      </c>
      <c r="H344" s="6" t="b">
        <v>0</v>
      </c>
      <c r="I344" s="6"/>
      <c r="J344" s="6" t="s">
        <v>3527</v>
      </c>
    </row>
    <row r="345" spans="1:10" x14ac:dyDescent="0.3">
      <c r="A345" s="6" t="s">
        <v>3528</v>
      </c>
      <c r="B345" s="6" t="s">
        <v>2862</v>
      </c>
      <c r="C345" s="6" t="b">
        <v>0</v>
      </c>
      <c r="D345" s="6" t="s">
        <v>82</v>
      </c>
      <c r="E345" s="6" t="b">
        <v>1</v>
      </c>
      <c r="F345" s="6" t="s">
        <v>61</v>
      </c>
      <c r="G345" s="6" t="s">
        <v>3462</v>
      </c>
      <c r="H345" s="6" t="b">
        <v>0</v>
      </c>
      <c r="I345" s="6"/>
      <c r="J345" s="6" t="s">
        <v>2872</v>
      </c>
    </row>
    <row r="346" spans="1:10" ht="273.60000000000002" x14ac:dyDescent="0.3">
      <c r="A346" s="6" t="s">
        <v>3529</v>
      </c>
      <c r="B346" s="6" t="s">
        <v>2862</v>
      </c>
      <c r="C346" s="6" t="b">
        <v>0</v>
      </c>
      <c r="D346" s="6" t="s">
        <v>82</v>
      </c>
      <c r="E346" s="6" t="b">
        <v>1</v>
      </c>
      <c r="F346" s="6" t="s">
        <v>67</v>
      </c>
      <c r="G346" s="6" t="s">
        <v>3530</v>
      </c>
      <c r="H346" s="6" t="b">
        <v>0</v>
      </c>
      <c r="I346" s="6"/>
      <c r="J346" s="6" t="s">
        <v>3531</v>
      </c>
    </row>
    <row r="347" spans="1:10" hidden="1" x14ac:dyDescent="0.3">
      <c r="A347" s="6" t="s">
        <v>3532</v>
      </c>
      <c r="B347" s="6" t="s">
        <v>2859</v>
      </c>
      <c r="C347" s="6" t="b">
        <v>0</v>
      </c>
      <c r="D347" s="6" t="s">
        <v>88</v>
      </c>
      <c r="E347" s="6" t="b">
        <v>1</v>
      </c>
      <c r="F347" s="6" t="s">
        <v>67</v>
      </c>
      <c r="G347" s="6" t="s">
        <v>299</v>
      </c>
      <c r="H347" s="6" t="b">
        <v>0</v>
      </c>
      <c r="I347" s="6"/>
      <c r="J347" s="6" t="s">
        <v>2872</v>
      </c>
    </row>
    <row r="348" spans="1:10" ht="28.8" x14ac:dyDescent="0.3">
      <c r="A348" s="6" t="s">
        <v>3533</v>
      </c>
      <c r="B348" s="6" t="s">
        <v>2862</v>
      </c>
      <c r="C348" s="6" t="b">
        <v>0</v>
      </c>
      <c r="D348" s="6" t="s">
        <v>70</v>
      </c>
      <c r="E348" s="6" t="b">
        <v>1</v>
      </c>
      <c r="F348" s="6" t="s">
        <v>67</v>
      </c>
      <c r="G348" s="6" t="s">
        <v>3009</v>
      </c>
      <c r="H348" s="6" t="b">
        <v>0</v>
      </c>
      <c r="I348" s="6"/>
      <c r="J348" s="6" t="s">
        <v>3534</v>
      </c>
    </row>
    <row r="349" spans="1:10" ht="100.8" x14ac:dyDescent="0.3">
      <c r="A349" s="6" t="s">
        <v>3535</v>
      </c>
      <c r="B349" s="6" t="s">
        <v>2862</v>
      </c>
      <c r="C349" s="6" t="b">
        <v>0</v>
      </c>
      <c r="D349" s="6" t="s">
        <v>76</v>
      </c>
      <c r="E349" s="6" t="b">
        <v>1</v>
      </c>
      <c r="F349" s="6" t="s">
        <v>67</v>
      </c>
      <c r="G349" s="6" t="s">
        <v>3536</v>
      </c>
      <c r="H349" s="6" t="b">
        <v>0</v>
      </c>
      <c r="I349" s="6"/>
      <c r="J349" s="6" t="s">
        <v>3537</v>
      </c>
    </row>
    <row r="350" spans="1:10" ht="158.4" x14ac:dyDescent="0.3">
      <c r="A350" s="6" t="s">
        <v>3538</v>
      </c>
      <c r="B350" s="6" t="s">
        <v>2862</v>
      </c>
      <c r="C350" s="6" t="b">
        <v>0</v>
      </c>
      <c r="D350" s="6" t="s">
        <v>64</v>
      </c>
      <c r="E350" s="6" t="b">
        <v>1</v>
      </c>
      <c r="F350" s="6" t="s">
        <v>67</v>
      </c>
      <c r="G350" s="6" t="s">
        <v>3539</v>
      </c>
      <c r="H350" s="6" t="b">
        <v>0</v>
      </c>
      <c r="I350" s="6"/>
      <c r="J350" s="6" t="s">
        <v>3540</v>
      </c>
    </row>
    <row r="351" spans="1:10" ht="100.8" x14ac:dyDescent="0.3">
      <c r="A351" s="6" t="s">
        <v>3541</v>
      </c>
      <c r="B351" s="6" t="s">
        <v>2862</v>
      </c>
      <c r="C351" s="6" t="b">
        <v>0</v>
      </c>
      <c r="D351" s="6" t="s">
        <v>70</v>
      </c>
      <c r="E351" s="6" t="b">
        <v>1</v>
      </c>
      <c r="F351" s="6" t="s">
        <v>67</v>
      </c>
      <c r="G351" s="6" t="s">
        <v>3009</v>
      </c>
      <c r="H351" s="6" t="b">
        <v>0</v>
      </c>
      <c r="I351" s="6"/>
      <c r="J351" s="6" t="s">
        <v>3542</v>
      </c>
    </row>
    <row r="352" spans="1:10" ht="158.4" hidden="1" x14ac:dyDescent="0.3">
      <c r="A352" s="6" t="s">
        <v>3543</v>
      </c>
      <c r="B352" s="6" t="s">
        <v>2859</v>
      </c>
      <c r="C352" s="6" t="b">
        <v>0</v>
      </c>
      <c r="D352" s="6" t="s">
        <v>82</v>
      </c>
      <c r="E352" s="6" t="b">
        <v>1</v>
      </c>
      <c r="F352" s="6" t="s">
        <v>67</v>
      </c>
      <c r="G352" s="6" t="s">
        <v>2933</v>
      </c>
      <c r="H352" s="6" t="b">
        <v>0</v>
      </c>
      <c r="I352" s="6"/>
      <c r="J352" s="6" t="s">
        <v>3544</v>
      </c>
    </row>
    <row r="353" spans="1:10" ht="57.6" hidden="1" x14ac:dyDescent="0.3">
      <c r="A353" s="6" t="s">
        <v>3545</v>
      </c>
      <c r="B353" s="6" t="s">
        <v>2859</v>
      </c>
      <c r="C353" s="6" t="b">
        <v>0</v>
      </c>
      <c r="D353" s="6" t="s">
        <v>82</v>
      </c>
      <c r="E353" s="6" t="b">
        <v>1</v>
      </c>
      <c r="F353" s="6" t="s">
        <v>67</v>
      </c>
      <c r="G353" s="6" t="s">
        <v>299</v>
      </c>
      <c r="H353" s="6" t="b">
        <v>0</v>
      </c>
      <c r="I353" s="6"/>
      <c r="J353" s="6" t="s">
        <v>3546</v>
      </c>
    </row>
    <row r="354" spans="1:10" ht="158.4" hidden="1" x14ac:dyDescent="0.3">
      <c r="A354" s="6" t="s">
        <v>3547</v>
      </c>
      <c r="B354" s="6" t="s">
        <v>2859</v>
      </c>
      <c r="C354" s="6" t="b">
        <v>0</v>
      </c>
      <c r="D354" s="6" t="s">
        <v>82</v>
      </c>
      <c r="E354" s="6" t="b">
        <v>1</v>
      </c>
      <c r="F354" s="6" t="s">
        <v>67</v>
      </c>
      <c r="G354" s="6" t="s">
        <v>2935</v>
      </c>
      <c r="H354" s="6" t="b">
        <v>0</v>
      </c>
      <c r="I354" s="6"/>
      <c r="J354" s="6" t="s">
        <v>3548</v>
      </c>
    </row>
    <row r="355" spans="1:10" ht="115.2" hidden="1" x14ac:dyDescent="0.3">
      <c r="A355" s="6" t="s">
        <v>3549</v>
      </c>
      <c r="B355" s="6" t="s">
        <v>2777</v>
      </c>
      <c r="C355" s="6" t="b">
        <v>0</v>
      </c>
      <c r="D355" s="6" t="s">
        <v>70</v>
      </c>
      <c r="E355" s="6" t="b">
        <v>1</v>
      </c>
      <c r="F355" s="6" t="s">
        <v>67</v>
      </c>
      <c r="G355" s="6" t="s">
        <v>299</v>
      </c>
      <c r="H355" s="6" t="b">
        <v>0</v>
      </c>
      <c r="I355" s="6"/>
      <c r="J355" s="6" t="s">
        <v>3550</v>
      </c>
    </row>
    <row r="356" spans="1:10" x14ac:dyDescent="0.3">
      <c r="A356" s="6" t="s">
        <v>3551</v>
      </c>
      <c r="B356" s="6" t="s">
        <v>2862</v>
      </c>
      <c r="C356" s="6" t="b">
        <v>0</v>
      </c>
      <c r="D356" s="6" t="s">
        <v>82</v>
      </c>
      <c r="E356" s="6" t="b">
        <v>1</v>
      </c>
      <c r="F356" s="6" t="s">
        <v>121</v>
      </c>
      <c r="G356" s="6" t="s">
        <v>3006</v>
      </c>
      <c r="H356" s="6" t="b">
        <v>0</v>
      </c>
      <c r="I356" s="6"/>
      <c r="J356" s="6" t="s">
        <v>2872</v>
      </c>
    </row>
    <row r="357" spans="1:10" ht="57.6" hidden="1" x14ac:dyDescent="0.3">
      <c r="A357" s="6" t="s">
        <v>3552</v>
      </c>
      <c r="B357" s="6" t="s">
        <v>2859</v>
      </c>
      <c r="C357" s="6" t="b">
        <v>0</v>
      </c>
      <c r="D357" s="6" t="s">
        <v>76</v>
      </c>
      <c r="E357" s="6" t="b">
        <v>0</v>
      </c>
      <c r="F357" s="6" t="s">
        <v>67</v>
      </c>
      <c r="G357" s="6" t="s">
        <v>299</v>
      </c>
      <c r="H357" s="6" t="b">
        <v>0</v>
      </c>
      <c r="I357" s="6"/>
      <c r="J357" s="6" t="s">
        <v>3553</v>
      </c>
    </row>
    <row r="358" spans="1:10" ht="57.6" hidden="1" x14ac:dyDescent="0.3">
      <c r="A358" s="6" t="s">
        <v>3554</v>
      </c>
      <c r="B358" s="6" t="s">
        <v>2859</v>
      </c>
      <c r="C358" s="6" t="b">
        <v>0</v>
      </c>
      <c r="D358" s="6" t="s">
        <v>76</v>
      </c>
      <c r="E358" s="6" t="b">
        <v>0</v>
      </c>
      <c r="F358" s="6" t="s">
        <v>67</v>
      </c>
      <c r="G358" s="6" t="s">
        <v>299</v>
      </c>
      <c r="H358" s="6" t="b">
        <v>0</v>
      </c>
      <c r="I358" s="6"/>
      <c r="J358" s="6" t="s">
        <v>3555</v>
      </c>
    </row>
    <row r="359" spans="1:10" ht="187.2" hidden="1" x14ac:dyDescent="0.3">
      <c r="A359" s="6" t="s">
        <v>3556</v>
      </c>
      <c r="B359" s="6" t="s">
        <v>2859</v>
      </c>
      <c r="C359" s="6" t="b">
        <v>0</v>
      </c>
      <c r="D359" s="6" t="s">
        <v>82</v>
      </c>
      <c r="E359" s="6" t="b">
        <v>1</v>
      </c>
      <c r="F359" s="6" t="s">
        <v>67</v>
      </c>
      <c r="G359" s="6" t="s">
        <v>3557</v>
      </c>
      <c r="H359" s="6" t="b">
        <v>0</v>
      </c>
      <c r="I359" s="6"/>
      <c r="J359" s="6" t="s">
        <v>3558</v>
      </c>
    </row>
    <row r="360" spans="1:10" ht="57.6" hidden="1" x14ac:dyDescent="0.3">
      <c r="A360" s="6" t="s">
        <v>3559</v>
      </c>
      <c r="B360" s="6" t="s">
        <v>2859</v>
      </c>
      <c r="C360" s="6" t="b">
        <v>0</v>
      </c>
      <c r="D360" s="6" t="s">
        <v>76</v>
      </c>
      <c r="E360" s="6" t="b">
        <v>0</v>
      </c>
      <c r="F360" s="6" t="s">
        <v>67</v>
      </c>
      <c r="G360" s="6" t="s">
        <v>299</v>
      </c>
      <c r="H360" s="6" t="b">
        <v>0</v>
      </c>
      <c r="I360" s="6"/>
      <c r="J360" s="6" t="s">
        <v>3560</v>
      </c>
    </row>
    <row r="361" spans="1:10" ht="43.2" x14ac:dyDescent="0.3">
      <c r="A361" s="6" t="s">
        <v>3561</v>
      </c>
      <c r="B361" s="6" t="s">
        <v>2862</v>
      </c>
      <c r="C361" s="6" t="b">
        <v>0</v>
      </c>
      <c r="D361" s="6" t="s">
        <v>64</v>
      </c>
      <c r="E361" s="6" t="b">
        <v>1</v>
      </c>
      <c r="F361" s="6" t="s">
        <v>67</v>
      </c>
      <c r="G361" s="6" t="s">
        <v>3035</v>
      </c>
      <c r="H361" s="6" t="b">
        <v>0</v>
      </c>
      <c r="I361" s="6"/>
      <c r="J361" s="6" t="s">
        <v>3562</v>
      </c>
    </row>
    <row r="362" spans="1:10" ht="43.2" hidden="1" x14ac:dyDescent="0.3">
      <c r="A362" s="6" t="s">
        <v>3563</v>
      </c>
      <c r="B362" s="6" t="s">
        <v>2859</v>
      </c>
      <c r="C362" s="6" t="b">
        <v>1</v>
      </c>
      <c r="D362" s="6" t="s">
        <v>82</v>
      </c>
      <c r="E362" s="6" t="b">
        <v>0</v>
      </c>
      <c r="F362" s="6" t="s">
        <v>67</v>
      </c>
      <c r="G362" s="6" t="s">
        <v>299</v>
      </c>
      <c r="H362" s="6" t="b">
        <v>0</v>
      </c>
      <c r="I362" s="6"/>
      <c r="J362" s="6" t="s">
        <v>3564</v>
      </c>
    </row>
    <row r="363" spans="1:10" ht="28.8" x14ac:dyDescent="0.3">
      <c r="A363" s="6" t="s">
        <v>3565</v>
      </c>
      <c r="B363" s="6" t="s">
        <v>2862</v>
      </c>
      <c r="C363" s="6" t="b">
        <v>0</v>
      </c>
      <c r="D363" s="6" t="s">
        <v>70</v>
      </c>
      <c r="E363" s="6" t="b">
        <v>0</v>
      </c>
      <c r="F363" s="6" t="s">
        <v>67</v>
      </c>
      <c r="G363" s="6" t="s">
        <v>299</v>
      </c>
      <c r="H363" s="6" t="b">
        <v>0</v>
      </c>
      <c r="I363" s="6"/>
      <c r="J363" s="6" t="s">
        <v>3566</v>
      </c>
    </row>
    <row r="364" spans="1:10" ht="100.8" x14ac:dyDescent="0.3">
      <c r="A364" s="6" t="s">
        <v>3567</v>
      </c>
      <c r="B364" s="6" t="s">
        <v>2862</v>
      </c>
      <c r="C364" s="6" t="b">
        <v>0</v>
      </c>
      <c r="D364" s="6" t="s">
        <v>82</v>
      </c>
      <c r="E364" s="6" t="b">
        <v>1</v>
      </c>
      <c r="F364" s="6" t="s">
        <v>67</v>
      </c>
      <c r="G364" s="6" t="s">
        <v>3536</v>
      </c>
      <c r="H364" s="6" t="b">
        <v>0</v>
      </c>
      <c r="I364" s="6"/>
      <c r="J364" s="6" t="s">
        <v>3568</v>
      </c>
    </row>
    <row r="365" spans="1:10" ht="115.2" hidden="1" x14ac:dyDescent="0.3">
      <c r="A365" s="6" t="s">
        <v>3569</v>
      </c>
      <c r="B365" s="6" t="s">
        <v>2779</v>
      </c>
      <c r="C365" s="6" t="b">
        <v>0</v>
      </c>
      <c r="D365" s="6" t="s">
        <v>70</v>
      </c>
      <c r="E365" s="6" t="b">
        <v>1</v>
      </c>
      <c r="F365" s="6" t="s">
        <v>67</v>
      </c>
      <c r="G365" s="6" t="s">
        <v>3275</v>
      </c>
      <c r="H365" s="6" t="b">
        <v>0</v>
      </c>
      <c r="I365" s="6"/>
      <c r="J365" s="6" t="s">
        <v>3570</v>
      </c>
    </row>
    <row r="366" spans="1:10" ht="86.4" hidden="1" x14ac:dyDescent="0.3">
      <c r="A366" s="6" t="s">
        <v>3571</v>
      </c>
      <c r="B366" s="6" t="s">
        <v>2779</v>
      </c>
      <c r="C366" s="6" t="b">
        <v>0</v>
      </c>
      <c r="D366" s="6" t="s">
        <v>70</v>
      </c>
      <c r="E366" s="6" t="b">
        <v>1</v>
      </c>
      <c r="F366" s="6" t="s">
        <v>67</v>
      </c>
      <c r="G366" s="6" t="s">
        <v>299</v>
      </c>
      <c r="H366" s="6" t="b">
        <v>0</v>
      </c>
      <c r="I366" s="6"/>
      <c r="J366" s="6" t="s">
        <v>3572</v>
      </c>
    </row>
    <row r="367" spans="1:10" ht="28.8" hidden="1" x14ac:dyDescent="0.3">
      <c r="A367" s="6" t="s">
        <v>3573</v>
      </c>
      <c r="B367" s="6" t="s">
        <v>2779</v>
      </c>
      <c r="C367" s="6" t="b">
        <v>0</v>
      </c>
      <c r="D367" s="6" t="s">
        <v>64</v>
      </c>
      <c r="E367" s="6" t="b">
        <v>1</v>
      </c>
      <c r="F367" s="6" t="s">
        <v>128</v>
      </c>
      <c r="G367" s="6" t="s">
        <v>3275</v>
      </c>
      <c r="H367" s="6" t="b">
        <v>0</v>
      </c>
      <c r="I367" s="6"/>
      <c r="J367" s="6" t="s">
        <v>2872</v>
      </c>
    </row>
    <row r="368" spans="1:10" ht="216" hidden="1" x14ac:dyDescent="0.3">
      <c r="A368" s="6" t="s">
        <v>3574</v>
      </c>
      <c r="B368" s="6" t="s">
        <v>2779</v>
      </c>
      <c r="C368" s="6" t="b">
        <v>0</v>
      </c>
      <c r="D368" s="6" t="s">
        <v>70</v>
      </c>
      <c r="E368" s="6" t="b">
        <v>1</v>
      </c>
      <c r="F368" s="6" t="s">
        <v>67</v>
      </c>
      <c r="G368" s="6" t="s">
        <v>299</v>
      </c>
      <c r="H368" s="6" t="b">
        <v>0</v>
      </c>
      <c r="I368" s="6"/>
      <c r="J368" s="6" t="s">
        <v>3575</v>
      </c>
    </row>
    <row r="369" spans="1:10" ht="72" hidden="1" x14ac:dyDescent="0.3">
      <c r="A369" s="6" t="s">
        <v>3576</v>
      </c>
      <c r="B369" s="6" t="s">
        <v>2779</v>
      </c>
      <c r="C369" s="6" t="b">
        <v>0</v>
      </c>
      <c r="D369" s="6" t="s">
        <v>70</v>
      </c>
      <c r="E369" s="6" t="b">
        <v>1</v>
      </c>
      <c r="F369" s="6" t="s">
        <v>67</v>
      </c>
      <c r="G369" s="6" t="s">
        <v>3275</v>
      </c>
      <c r="H369" s="6" t="b">
        <v>0</v>
      </c>
      <c r="I369" s="6"/>
      <c r="J369" s="6" t="s">
        <v>3577</v>
      </c>
    </row>
    <row r="370" spans="1:10" ht="72" hidden="1" x14ac:dyDescent="0.3">
      <c r="A370" s="6" t="s">
        <v>3578</v>
      </c>
      <c r="B370" s="6" t="s">
        <v>2779</v>
      </c>
      <c r="C370" s="6" t="b">
        <v>0</v>
      </c>
      <c r="D370" s="6" t="s">
        <v>70</v>
      </c>
      <c r="E370" s="6" t="b">
        <v>1</v>
      </c>
      <c r="F370" s="6" t="s">
        <v>67</v>
      </c>
      <c r="G370" s="6" t="s">
        <v>3275</v>
      </c>
      <c r="H370" s="6" t="b">
        <v>0</v>
      </c>
      <c r="I370" s="6"/>
      <c r="J370" s="6" t="s">
        <v>3579</v>
      </c>
    </row>
    <row r="371" spans="1:10" ht="28.8" hidden="1" x14ac:dyDescent="0.3">
      <c r="A371" s="6" t="s">
        <v>3580</v>
      </c>
      <c r="B371" s="6" t="s">
        <v>2779</v>
      </c>
      <c r="C371" s="6" t="b">
        <v>0</v>
      </c>
      <c r="D371" s="6" t="s">
        <v>64</v>
      </c>
      <c r="E371" s="6" t="b">
        <v>0</v>
      </c>
      <c r="F371" s="6" t="s">
        <v>67</v>
      </c>
      <c r="G371" s="6" t="s">
        <v>299</v>
      </c>
      <c r="H371" s="6" t="b">
        <v>0</v>
      </c>
      <c r="I371" s="6"/>
      <c r="J371" s="6" t="s">
        <v>3581</v>
      </c>
    </row>
    <row r="372" spans="1:10" ht="72" hidden="1" x14ac:dyDescent="0.3">
      <c r="A372" s="6" t="s">
        <v>3582</v>
      </c>
      <c r="B372" s="6" t="s">
        <v>2779</v>
      </c>
      <c r="C372" s="6" t="b">
        <v>0</v>
      </c>
      <c r="D372" s="6" t="s">
        <v>64</v>
      </c>
      <c r="E372" s="6" t="b">
        <v>0</v>
      </c>
      <c r="F372" s="6" t="s">
        <v>67</v>
      </c>
      <c r="G372" s="6" t="s">
        <v>299</v>
      </c>
      <c r="H372" s="6" t="b">
        <v>0</v>
      </c>
      <c r="I372" s="6"/>
      <c r="J372" s="6" t="s">
        <v>3583</v>
      </c>
    </row>
    <row r="373" spans="1:10" hidden="1" x14ac:dyDescent="0.3">
      <c r="A373" s="6" t="s">
        <v>3584</v>
      </c>
      <c r="B373" s="6" t="s">
        <v>2779</v>
      </c>
      <c r="C373" s="6" t="b">
        <v>0</v>
      </c>
      <c r="D373" s="6" t="s">
        <v>88</v>
      </c>
      <c r="E373" s="6" t="b">
        <v>1</v>
      </c>
      <c r="F373" s="6" t="s">
        <v>67</v>
      </c>
      <c r="G373" s="6" t="s">
        <v>299</v>
      </c>
      <c r="H373" s="6" t="b">
        <v>0</v>
      </c>
      <c r="I373" s="6"/>
      <c r="J373" s="6" t="s">
        <v>2872</v>
      </c>
    </row>
    <row r="374" spans="1:10" ht="100.8" hidden="1" x14ac:dyDescent="0.3">
      <c r="A374" s="6" t="s">
        <v>3585</v>
      </c>
      <c r="B374" s="6" t="s">
        <v>2779</v>
      </c>
      <c r="C374" s="6" t="b">
        <v>0</v>
      </c>
      <c r="D374" s="6" t="s">
        <v>70</v>
      </c>
      <c r="E374" s="6" t="b">
        <v>1</v>
      </c>
      <c r="F374" s="6" t="s">
        <v>67</v>
      </c>
      <c r="G374" s="6" t="s">
        <v>3275</v>
      </c>
      <c r="H374" s="6" t="b">
        <v>0</v>
      </c>
      <c r="I374" s="6"/>
      <c r="J374" s="6" t="s">
        <v>3586</v>
      </c>
    </row>
    <row r="375" spans="1:10" ht="57.6" hidden="1" x14ac:dyDescent="0.3">
      <c r="A375" s="6" t="s">
        <v>3587</v>
      </c>
      <c r="B375" s="6" t="s">
        <v>2779</v>
      </c>
      <c r="C375" s="6" t="b">
        <v>0</v>
      </c>
      <c r="D375" s="6" t="s">
        <v>70</v>
      </c>
      <c r="E375" s="6" t="b">
        <v>1</v>
      </c>
      <c r="F375" s="6" t="s">
        <v>67</v>
      </c>
      <c r="G375" s="6" t="s">
        <v>3275</v>
      </c>
      <c r="H375" s="6" t="b">
        <v>0</v>
      </c>
      <c r="I375" s="6"/>
      <c r="J375" s="6" t="s">
        <v>3588</v>
      </c>
    </row>
    <row r="376" spans="1:10" ht="43.2" hidden="1" x14ac:dyDescent="0.3">
      <c r="A376" s="6" t="s">
        <v>3589</v>
      </c>
      <c r="B376" s="6" t="s">
        <v>2779</v>
      </c>
      <c r="C376" s="6" t="b">
        <v>0</v>
      </c>
      <c r="D376" s="6" t="s">
        <v>64</v>
      </c>
      <c r="E376" s="6" t="b">
        <v>0</v>
      </c>
      <c r="F376" s="6" t="s">
        <v>67</v>
      </c>
      <c r="G376" s="6" t="s">
        <v>299</v>
      </c>
      <c r="H376" s="6" t="b">
        <v>0</v>
      </c>
      <c r="I376" s="6"/>
      <c r="J376" s="6" t="s">
        <v>3590</v>
      </c>
    </row>
    <row r="377" spans="1:10" ht="28.8" hidden="1" x14ac:dyDescent="0.3">
      <c r="A377" s="6" t="s">
        <v>3591</v>
      </c>
      <c r="B377" s="6" t="s">
        <v>2779</v>
      </c>
      <c r="C377" s="6" t="b">
        <v>0</v>
      </c>
      <c r="D377" s="6" t="s">
        <v>64</v>
      </c>
      <c r="E377" s="6" t="b">
        <v>1</v>
      </c>
      <c r="F377" s="6" t="s">
        <v>67</v>
      </c>
      <c r="G377" s="6" t="s">
        <v>3275</v>
      </c>
      <c r="H377" s="6" t="b">
        <v>0</v>
      </c>
      <c r="I377" s="6"/>
      <c r="J377" s="6" t="s">
        <v>3592</v>
      </c>
    </row>
    <row r="378" spans="1:10" ht="28.8" hidden="1" x14ac:dyDescent="0.3">
      <c r="A378" s="6" t="s">
        <v>3593</v>
      </c>
      <c r="B378" s="6" t="s">
        <v>2779</v>
      </c>
      <c r="C378" s="6" t="b">
        <v>0</v>
      </c>
      <c r="D378" s="6" t="s">
        <v>70</v>
      </c>
      <c r="E378" s="6" t="b">
        <v>1</v>
      </c>
      <c r="F378" s="6" t="s">
        <v>67</v>
      </c>
      <c r="G378" s="6" t="s">
        <v>3275</v>
      </c>
      <c r="H378" s="6" t="b">
        <v>0</v>
      </c>
      <c r="I378" s="6"/>
      <c r="J378" s="6" t="s">
        <v>3592</v>
      </c>
    </row>
    <row r="379" spans="1:10" ht="28.8" hidden="1" x14ac:dyDescent="0.3">
      <c r="A379" s="6" t="s">
        <v>3594</v>
      </c>
      <c r="B379" s="6" t="s">
        <v>2779</v>
      </c>
      <c r="C379" s="6" t="b">
        <v>0</v>
      </c>
      <c r="D379" s="6" t="s">
        <v>76</v>
      </c>
      <c r="E379" s="6" t="b">
        <v>1</v>
      </c>
      <c r="F379" s="6" t="s">
        <v>67</v>
      </c>
      <c r="G379" s="6" t="s">
        <v>3275</v>
      </c>
      <c r="H379" s="6" t="b">
        <v>0</v>
      </c>
      <c r="I379" s="6"/>
      <c r="J379" s="6" t="s">
        <v>3592</v>
      </c>
    </row>
    <row r="380" spans="1:10" hidden="1" x14ac:dyDescent="0.3">
      <c r="A380" s="6" t="s">
        <v>3595</v>
      </c>
      <c r="B380" s="6" t="s">
        <v>2779</v>
      </c>
      <c r="C380" s="6" t="b">
        <v>0</v>
      </c>
      <c r="D380" s="6" t="s">
        <v>70</v>
      </c>
      <c r="E380" s="6" t="b">
        <v>1</v>
      </c>
      <c r="F380" s="6" t="s">
        <v>117</v>
      </c>
      <c r="G380" s="6" t="s">
        <v>299</v>
      </c>
      <c r="H380" s="6" t="b">
        <v>0</v>
      </c>
      <c r="I380" s="6"/>
      <c r="J380" s="6" t="s">
        <v>2872</v>
      </c>
    </row>
    <row r="381" spans="1:10" ht="57.6" hidden="1" x14ac:dyDescent="0.3">
      <c r="A381" s="6" t="s">
        <v>3596</v>
      </c>
      <c r="B381" s="6" t="s">
        <v>2779</v>
      </c>
      <c r="C381" s="6" t="b">
        <v>0</v>
      </c>
      <c r="D381" s="6" t="s">
        <v>64</v>
      </c>
      <c r="E381" s="6" t="b">
        <v>1</v>
      </c>
      <c r="F381" s="6" t="s">
        <v>67</v>
      </c>
      <c r="G381" s="6" t="s">
        <v>3275</v>
      </c>
      <c r="H381" s="6" t="b">
        <v>0</v>
      </c>
      <c r="I381" s="6"/>
      <c r="J381" s="6" t="s">
        <v>3597</v>
      </c>
    </row>
    <row r="382" spans="1:10" hidden="1" x14ac:dyDescent="0.3">
      <c r="A382" s="6" t="s">
        <v>3598</v>
      </c>
      <c r="B382" s="6" t="s">
        <v>2779</v>
      </c>
      <c r="C382" s="6" t="b">
        <v>0</v>
      </c>
      <c r="D382" s="6" t="s">
        <v>70</v>
      </c>
      <c r="E382" s="6" t="b">
        <v>0</v>
      </c>
      <c r="F382" s="6" t="s">
        <v>103</v>
      </c>
      <c r="G382" s="6" t="s">
        <v>299</v>
      </c>
      <c r="H382" s="6" t="b">
        <v>0</v>
      </c>
      <c r="I382" s="6"/>
      <c r="J382" s="6" t="s">
        <v>2872</v>
      </c>
    </row>
    <row r="383" spans="1:10" ht="409.6" hidden="1" x14ac:dyDescent="0.3">
      <c r="A383" s="6" t="s">
        <v>3599</v>
      </c>
      <c r="B383" s="6" t="s">
        <v>2779</v>
      </c>
      <c r="C383" s="6" t="b">
        <v>0</v>
      </c>
      <c r="D383" s="6" t="s">
        <v>70</v>
      </c>
      <c r="E383" s="6" t="b">
        <v>1</v>
      </c>
      <c r="F383" s="6" t="s">
        <v>67</v>
      </c>
      <c r="G383" s="6" t="s">
        <v>3275</v>
      </c>
      <c r="H383" s="6" t="b">
        <v>0</v>
      </c>
      <c r="I383" s="6"/>
      <c r="J383" s="6" t="s">
        <v>3600</v>
      </c>
    </row>
    <row r="384" spans="1:10" x14ac:dyDescent="0.3">
      <c r="A384" s="6" t="s">
        <v>3601</v>
      </c>
      <c r="B384" s="6" t="s">
        <v>2862</v>
      </c>
      <c r="C384" s="6" t="b">
        <v>0</v>
      </c>
      <c r="D384" s="6" t="s">
        <v>82</v>
      </c>
      <c r="E384" s="6" t="b">
        <v>1</v>
      </c>
      <c r="F384" s="6" t="s">
        <v>128</v>
      </c>
      <c r="G384" s="6" t="s">
        <v>3602</v>
      </c>
      <c r="H384" s="6" t="b">
        <v>0</v>
      </c>
      <c r="I384" s="6"/>
      <c r="J384" s="6" t="s">
        <v>2872</v>
      </c>
    </row>
    <row r="385" spans="1:10" ht="28.8" x14ac:dyDescent="0.3">
      <c r="A385" s="6" t="s">
        <v>3603</v>
      </c>
      <c r="B385" s="6" t="s">
        <v>2862</v>
      </c>
      <c r="C385" s="6" t="b">
        <v>0</v>
      </c>
      <c r="D385" s="6" t="s">
        <v>64</v>
      </c>
      <c r="E385" s="6" t="b">
        <v>0</v>
      </c>
      <c r="F385" s="6" t="s">
        <v>67</v>
      </c>
      <c r="G385" s="6" t="s">
        <v>299</v>
      </c>
      <c r="H385" s="6" t="b">
        <v>0</v>
      </c>
      <c r="I385" s="6"/>
      <c r="J385" s="6" t="s">
        <v>3604</v>
      </c>
    </row>
    <row r="386" spans="1:10" ht="28.8" x14ac:dyDescent="0.3">
      <c r="A386" s="6" t="s">
        <v>3605</v>
      </c>
      <c r="B386" s="6" t="s">
        <v>2862</v>
      </c>
      <c r="C386" s="6" t="b">
        <v>0</v>
      </c>
      <c r="D386" s="6" t="s">
        <v>70</v>
      </c>
      <c r="E386" s="6" t="b">
        <v>0</v>
      </c>
      <c r="F386" s="6" t="s">
        <v>67</v>
      </c>
      <c r="G386" s="6" t="s">
        <v>299</v>
      </c>
      <c r="H386" s="6" t="b">
        <v>0</v>
      </c>
      <c r="I386" s="6"/>
      <c r="J386" s="6" t="s">
        <v>3604</v>
      </c>
    </row>
    <row r="387" spans="1:10" ht="28.8" x14ac:dyDescent="0.3">
      <c r="A387" s="6" t="s">
        <v>3606</v>
      </c>
      <c r="B387" s="6" t="s">
        <v>2862</v>
      </c>
      <c r="C387" s="6" t="b">
        <v>0</v>
      </c>
      <c r="D387" s="6" t="s">
        <v>76</v>
      </c>
      <c r="E387" s="6" t="b">
        <v>0</v>
      </c>
      <c r="F387" s="6" t="s">
        <v>67</v>
      </c>
      <c r="G387" s="6" t="s">
        <v>299</v>
      </c>
      <c r="H387" s="6" t="b">
        <v>0</v>
      </c>
      <c r="I387" s="6"/>
      <c r="J387" s="6" t="s">
        <v>3604</v>
      </c>
    </row>
    <row r="388" spans="1:10" ht="72" x14ac:dyDescent="0.3">
      <c r="A388" s="6" t="s">
        <v>3607</v>
      </c>
      <c r="B388" s="6" t="s">
        <v>2862</v>
      </c>
      <c r="C388" s="6" t="b">
        <v>0</v>
      </c>
      <c r="D388" s="6" t="s">
        <v>64</v>
      </c>
      <c r="E388" s="6" t="b">
        <v>1</v>
      </c>
      <c r="F388" s="6" t="s">
        <v>67</v>
      </c>
      <c r="G388" s="6" t="s">
        <v>299</v>
      </c>
      <c r="H388" s="6" t="b">
        <v>0</v>
      </c>
      <c r="I388" s="6"/>
      <c r="J388" s="6" t="s">
        <v>3608</v>
      </c>
    </row>
    <row r="389" spans="1:10" hidden="1" x14ac:dyDescent="0.3">
      <c r="A389" s="6" t="s">
        <v>3609</v>
      </c>
      <c r="B389" s="6" t="s">
        <v>2859</v>
      </c>
      <c r="C389" s="6" t="b">
        <v>0</v>
      </c>
      <c r="D389" s="6" t="s">
        <v>70</v>
      </c>
      <c r="E389" s="6" t="b">
        <v>1</v>
      </c>
      <c r="F389" s="6" t="s">
        <v>121</v>
      </c>
      <c r="G389" s="6" t="s">
        <v>299</v>
      </c>
      <c r="H389" s="6" t="b">
        <v>0</v>
      </c>
      <c r="I389" s="6"/>
      <c r="J389" s="6" t="s">
        <v>2872</v>
      </c>
    </row>
    <row r="390" spans="1:10" ht="86.4" hidden="1" x14ac:dyDescent="0.3">
      <c r="A390" s="6" t="s">
        <v>3610</v>
      </c>
      <c r="B390" s="6" t="s">
        <v>2859</v>
      </c>
      <c r="C390" s="6" t="b">
        <v>0</v>
      </c>
      <c r="D390" s="6" t="s">
        <v>82</v>
      </c>
      <c r="E390" s="6" t="b">
        <v>0</v>
      </c>
      <c r="F390" s="6" t="s">
        <v>67</v>
      </c>
      <c r="G390" s="6" t="s">
        <v>299</v>
      </c>
      <c r="H390" s="6" t="b">
        <v>0</v>
      </c>
      <c r="I390" s="6"/>
      <c r="J390" s="6" t="s">
        <v>3611</v>
      </c>
    </row>
    <row r="391" spans="1:10" hidden="1" x14ac:dyDescent="0.3">
      <c r="A391" s="6" t="s">
        <v>3612</v>
      </c>
      <c r="B391" s="6" t="s">
        <v>2859</v>
      </c>
      <c r="C391" s="6" t="b">
        <v>0</v>
      </c>
      <c r="D391" s="6" t="s">
        <v>82</v>
      </c>
      <c r="E391" s="6" t="b">
        <v>1</v>
      </c>
      <c r="F391" s="6"/>
      <c r="G391" s="6" t="s">
        <v>299</v>
      </c>
      <c r="H391" s="6" t="b">
        <v>0</v>
      </c>
      <c r="I391" s="6"/>
      <c r="J391" s="6" t="s">
        <v>2872</v>
      </c>
    </row>
    <row r="392" spans="1:10" ht="57.6" hidden="1" x14ac:dyDescent="0.3">
      <c r="A392" s="6" t="s">
        <v>3613</v>
      </c>
      <c r="B392" s="6" t="s">
        <v>2859</v>
      </c>
      <c r="C392" s="6" t="b">
        <v>0</v>
      </c>
      <c r="D392" s="6" t="s">
        <v>64</v>
      </c>
      <c r="E392" s="6" t="b">
        <v>0</v>
      </c>
      <c r="F392" s="6" t="s">
        <v>67</v>
      </c>
      <c r="G392" s="6" t="s">
        <v>299</v>
      </c>
      <c r="H392" s="6" t="b">
        <v>0</v>
      </c>
      <c r="I392" s="6"/>
      <c r="J392" s="6" t="s">
        <v>3614</v>
      </c>
    </row>
    <row r="393" spans="1:10" x14ac:dyDescent="0.3">
      <c r="A393" s="6" t="s">
        <v>3615</v>
      </c>
      <c r="B393" s="6" t="s">
        <v>2862</v>
      </c>
      <c r="C393" s="6" t="b">
        <v>0</v>
      </c>
      <c r="D393" s="6" t="s">
        <v>82</v>
      </c>
      <c r="E393" s="6" t="b">
        <v>1</v>
      </c>
      <c r="F393" s="6" t="s">
        <v>121</v>
      </c>
      <c r="G393" s="6" t="s">
        <v>2930</v>
      </c>
      <c r="H393" s="6" t="b">
        <v>0</v>
      </c>
      <c r="I393" s="6"/>
      <c r="J393" s="6" t="s">
        <v>2872</v>
      </c>
    </row>
    <row r="394" spans="1:10" hidden="1" x14ac:dyDescent="0.3">
      <c r="A394" s="6" t="s">
        <v>3616</v>
      </c>
      <c r="B394" s="6" t="s">
        <v>2859</v>
      </c>
      <c r="C394" s="6" t="b">
        <v>0</v>
      </c>
      <c r="D394" s="6" t="s">
        <v>64</v>
      </c>
      <c r="E394" s="6" t="b">
        <v>1</v>
      </c>
      <c r="F394" s="6" t="s">
        <v>67</v>
      </c>
      <c r="G394" s="6" t="s">
        <v>299</v>
      </c>
      <c r="H394" s="6" t="b">
        <v>0</v>
      </c>
      <c r="I394" s="6"/>
      <c r="J394" s="6" t="s">
        <v>2872</v>
      </c>
    </row>
    <row r="395" spans="1:10" hidden="1" x14ac:dyDescent="0.3">
      <c r="A395" s="6" t="s">
        <v>3617</v>
      </c>
      <c r="B395" s="6" t="s">
        <v>2859</v>
      </c>
      <c r="C395" s="6" t="b">
        <v>0</v>
      </c>
      <c r="D395" s="6" t="s">
        <v>70</v>
      </c>
      <c r="E395" s="6" t="b">
        <v>1</v>
      </c>
      <c r="F395" s="6" t="s">
        <v>67</v>
      </c>
      <c r="G395" s="6" t="s">
        <v>299</v>
      </c>
      <c r="H395" s="6" t="b">
        <v>0</v>
      </c>
      <c r="I395" s="6"/>
      <c r="J395" s="6" t="s">
        <v>2872</v>
      </c>
    </row>
    <row r="396" spans="1:10" hidden="1" x14ac:dyDescent="0.3">
      <c r="A396" s="6" t="s">
        <v>3618</v>
      </c>
      <c r="B396" s="6" t="s">
        <v>2859</v>
      </c>
      <c r="C396" s="6" t="b">
        <v>0</v>
      </c>
      <c r="D396" s="6" t="s">
        <v>64</v>
      </c>
      <c r="E396" s="6" t="b">
        <v>1</v>
      </c>
      <c r="F396" s="6" t="s">
        <v>121</v>
      </c>
      <c r="G396" s="6" t="s">
        <v>299</v>
      </c>
      <c r="H396" s="6" t="b">
        <v>0</v>
      </c>
      <c r="I396" s="6"/>
      <c r="J396" s="6" t="s">
        <v>2872</v>
      </c>
    </row>
    <row r="397" spans="1:10" hidden="1" x14ac:dyDescent="0.3">
      <c r="A397" s="6" t="s">
        <v>3619</v>
      </c>
      <c r="B397" s="6" t="s">
        <v>2859</v>
      </c>
      <c r="C397" s="6" t="b">
        <v>0</v>
      </c>
      <c r="D397" s="6" t="s">
        <v>88</v>
      </c>
      <c r="E397" s="6" t="b">
        <v>0</v>
      </c>
      <c r="F397" s="6" t="s">
        <v>125</v>
      </c>
      <c r="G397" s="6" t="s">
        <v>299</v>
      </c>
      <c r="H397" s="6" t="b">
        <v>0</v>
      </c>
      <c r="I397" s="6"/>
      <c r="J397" s="6" t="s">
        <v>2872</v>
      </c>
    </row>
    <row r="398" spans="1:10" ht="28.8" hidden="1" x14ac:dyDescent="0.3">
      <c r="A398" s="6" t="s">
        <v>3620</v>
      </c>
      <c r="B398" s="6" t="s">
        <v>2859</v>
      </c>
      <c r="C398" s="6" t="b">
        <v>0</v>
      </c>
      <c r="D398" s="6" t="s">
        <v>3621</v>
      </c>
      <c r="E398" s="6" t="b">
        <v>1</v>
      </c>
      <c r="F398" s="6" t="s">
        <v>3622</v>
      </c>
      <c r="G398" s="6" t="s">
        <v>299</v>
      </c>
      <c r="H398" s="6" t="b">
        <v>0</v>
      </c>
      <c r="I398" s="6" t="s">
        <v>3623</v>
      </c>
      <c r="J398" s="6" t="s">
        <v>3624</v>
      </c>
    </row>
    <row r="399" spans="1:10" hidden="1" x14ac:dyDescent="0.3">
      <c r="A399" s="6" t="s">
        <v>3625</v>
      </c>
      <c r="B399" s="6" t="s">
        <v>3356</v>
      </c>
      <c r="C399" s="6" t="b">
        <v>0</v>
      </c>
      <c r="D399" s="6" t="s">
        <v>64</v>
      </c>
      <c r="E399" s="6" t="b">
        <v>1</v>
      </c>
      <c r="F399" s="6" t="s">
        <v>3622</v>
      </c>
      <c r="G399" s="6" t="s">
        <v>299</v>
      </c>
      <c r="H399" s="6" t="b">
        <v>0</v>
      </c>
      <c r="I399" s="6"/>
      <c r="J399" s="6" t="s">
        <v>3626</v>
      </c>
    </row>
    <row r="400" spans="1:10" ht="57.6" hidden="1" x14ac:dyDescent="0.3">
      <c r="A400" s="6" t="s">
        <v>3627</v>
      </c>
      <c r="B400" s="6" t="s">
        <v>2859</v>
      </c>
      <c r="C400" s="6" t="b">
        <v>0</v>
      </c>
      <c r="D400" s="6" t="s">
        <v>76</v>
      </c>
      <c r="E400" s="6" t="b">
        <v>1</v>
      </c>
      <c r="F400" s="6" t="s">
        <v>3622</v>
      </c>
      <c r="G400" s="6" t="s">
        <v>299</v>
      </c>
      <c r="H400" s="6" t="b">
        <v>0</v>
      </c>
      <c r="I400" s="6" t="s">
        <v>3189</v>
      </c>
      <c r="J400" s="6" t="s">
        <v>3628</v>
      </c>
    </row>
    <row r="401" spans="1:10" hidden="1" x14ac:dyDescent="0.3">
      <c r="A401" s="6" t="s">
        <v>3629</v>
      </c>
      <c r="B401" s="6" t="s">
        <v>2859</v>
      </c>
      <c r="C401" s="6" t="b">
        <v>0</v>
      </c>
      <c r="D401" s="6" t="s">
        <v>64</v>
      </c>
      <c r="E401" s="6" t="b">
        <v>1</v>
      </c>
      <c r="F401" s="6" t="s">
        <v>3622</v>
      </c>
      <c r="G401" s="6" t="s">
        <v>299</v>
      </c>
      <c r="H401" s="6" t="b">
        <v>0</v>
      </c>
      <c r="I401" s="6" t="s">
        <v>3381</v>
      </c>
      <c r="J401" s="6" t="s">
        <v>3630</v>
      </c>
    </row>
    <row r="402" spans="1:10" ht="72" hidden="1" x14ac:dyDescent="0.3">
      <c r="A402" s="6" t="s">
        <v>3631</v>
      </c>
      <c r="B402" s="6" t="s">
        <v>150</v>
      </c>
      <c r="C402" s="6" t="b">
        <v>0</v>
      </c>
      <c r="D402" s="6" t="s">
        <v>3632</v>
      </c>
      <c r="E402" s="6" t="b">
        <v>0</v>
      </c>
      <c r="F402" s="6" t="s">
        <v>3622</v>
      </c>
      <c r="G402" s="6" t="s">
        <v>3633</v>
      </c>
      <c r="H402" s="6" t="b">
        <v>0</v>
      </c>
      <c r="I402" s="6"/>
      <c r="J402" s="6" t="s">
        <v>3634</v>
      </c>
    </row>
    <row r="403" spans="1:10" ht="172.8" hidden="1" x14ac:dyDescent="0.3">
      <c r="A403" s="6" t="s">
        <v>3635</v>
      </c>
      <c r="B403" s="6" t="s">
        <v>2859</v>
      </c>
      <c r="C403" s="6" t="b">
        <v>0</v>
      </c>
      <c r="D403" s="6" t="s">
        <v>70</v>
      </c>
      <c r="E403" s="6" t="b">
        <v>0</v>
      </c>
      <c r="F403" s="6" t="s">
        <v>3622</v>
      </c>
      <c r="G403" s="6" t="s">
        <v>299</v>
      </c>
      <c r="H403" s="6" t="b">
        <v>0</v>
      </c>
      <c r="I403" s="6"/>
      <c r="J403" s="6" t="s">
        <v>3636</v>
      </c>
    </row>
    <row r="404" spans="1:10" ht="115.2" hidden="1" x14ac:dyDescent="0.3">
      <c r="A404" s="6" t="s">
        <v>3637</v>
      </c>
      <c r="B404" s="6" t="s">
        <v>2859</v>
      </c>
      <c r="C404" s="6" t="b">
        <v>1</v>
      </c>
      <c r="D404" s="6" t="s">
        <v>3638</v>
      </c>
      <c r="E404" s="6" t="b">
        <v>0</v>
      </c>
      <c r="F404" s="6" t="s">
        <v>3622</v>
      </c>
      <c r="G404" s="6" t="s">
        <v>299</v>
      </c>
      <c r="H404" s="6" t="b">
        <v>0</v>
      </c>
      <c r="I404" s="6"/>
      <c r="J404" s="6" t="s">
        <v>3639</v>
      </c>
    </row>
    <row r="405" spans="1:10" ht="86.4" hidden="1" x14ac:dyDescent="0.3">
      <c r="A405" s="6" t="s">
        <v>3640</v>
      </c>
      <c r="B405" s="6" t="s">
        <v>3641</v>
      </c>
      <c r="C405" s="6" t="b">
        <v>0</v>
      </c>
      <c r="D405" s="6" t="s">
        <v>3632</v>
      </c>
      <c r="E405" s="6" t="b">
        <v>1</v>
      </c>
      <c r="F405" s="6" t="s">
        <v>3622</v>
      </c>
      <c r="G405" s="6" t="s">
        <v>765</v>
      </c>
      <c r="H405" s="6" t="b">
        <v>0</v>
      </c>
      <c r="I405" s="6" t="b">
        <v>1</v>
      </c>
      <c r="J405" s="6" t="s">
        <v>3642</v>
      </c>
    </row>
    <row r="406" spans="1:10" ht="28.8" hidden="1" x14ac:dyDescent="0.3">
      <c r="A406" s="6" t="s">
        <v>3643</v>
      </c>
      <c r="B406" s="6" t="s">
        <v>2859</v>
      </c>
      <c r="C406" s="6" t="b">
        <v>0</v>
      </c>
      <c r="D406" s="6" t="s">
        <v>76</v>
      </c>
      <c r="E406" s="6" t="b">
        <v>0</v>
      </c>
      <c r="F406" s="6" t="s">
        <v>3622</v>
      </c>
      <c r="G406" s="6" t="s">
        <v>299</v>
      </c>
      <c r="H406" s="6" t="b">
        <v>0</v>
      </c>
      <c r="I406" s="6" t="b">
        <v>1</v>
      </c>
      <c r="J406" s="6" t="s">
        <v>3644</v>
      </c>
    </row>
    <row r="407" spans="1:10" ht="129.6" hidden="1" x14ac:dyDescent="0.3">
      <c r="A407" s="6" t="s">
        <v>3645</v>
      </c>
      <c r="B407" s="6" t="s">
        <v>2859</v>
      </c>
      <c r="C407" s="6" t="b">
        <v>0</v>
      </c>
      <c r="D407" s="6" t="s">
        <v>3646</v>
      </c>
      <c r="E407" s="6" t="b">
        <v>0</v>
      </c>
      <c r="F407" s="6" t="s">
        <v>3622</v>
      </c>
      <c r="G407" s="6" t="s">
        <v>299</v>
      </c>
      <c r="H407" s="6" t="b">
        <v>0</v>
      </c>
      <c r="I407" s="6" t="b">
        <v>1</v>
      </c>
      <c r="J407" s="6" t="s">
        <v>3647</v>
      </c>
    </row>
    <row r="408" spans="1:10" ht="187.2" x14ac:dyDescent="0.3">
      <c r="A408" s="6" t="s">
        <v>3648</v>
      </c>
      <c r="B408" s="6" t="s">
        <v>2862</v>
      </c>
      <c r="C408" s="6" t="b">
        <v>0</v>
      </c>
      <c r="D408" s="6" t="s">
        <v>82</v>
      </c>
      <c r="E408" s="6" t="b">
        <v>1</v>
      </c>
      <c r="F408" s="6" t="s">
        <v>3622</v>
      </c>
      <c r="G408" s="6" t="s">
        <v>3006</v>
      </c>
      <c r="H408" s="6" t="b">
        <v>0</v>
      </c>
      <c r="I408" s="6"/>
      <c r="J408" s="6" t="s">
        <v>3649</v>
      </c>
    </row>
    <row r="409" spans="1:10" ht="86.4" hidden="1" x14ac:dyDescent="0.3">
      <c r="A409" s="6" t="s">
        <v>3650</v>
      </c>
      <c r="B409" s="6" t="s">
        <v>2778</v>
      </c>
      <c r="C409" s="6" t="b">
        <v>0</v>
      </c>
      <c r="D409" s="6" t="s">
        <v>64</v>
      </c>
      <c r="E409" s="6" t="b">
        <v>1</v>
      </c>
      <c r="F409" s="6" t="s">
        <v>3622</v>
      </c>
      <c r="G409" s="6" t="s">
        <v>299</v>
      </c>
      <c r="H409" s="6" t="b">
        <v>0</v>
      </c>
      <c r="I409" s="6"/>
      <c r="J409" s="6" t="s">
        <v>3651</v>
      </c>
    </row>
    <row r="410" spans="1:10" ht="57.6" hidden="1" x14ac:dyDescent="0.3">
      <c r="A410" s="6" t="s">
        <v>3652</v>
      </c>
      <c r="B410" s="6" t="s">
        <v>2859</v>
      </c>
      <c r="C410" s="6" t="b">
        <v>0</v>
      </c>
      <c r="D410" s="6" t="s">
        <v>64</v>
      </c>
      <c r="E410" s="6" t="b">
        <v>1</v>
      </c>
      <c r="F410" s="6" t="s">
        <v>3622</v>
      </c>
      <c r="G410" s="6" t="s">
        <v>299</v>
      </c>
      <c r="H410" s="6" t="b">
        <v>0</v>
      </c>
      <c r="I410" s="6"/>
      <c r="J410" s="6" t="s">
        <v>3653</v>
      </c>
    </row>
    <row r="411" spans="1:10" ht="144" x14ac:dyDescent="0.3">
      <c r="A411" s="6" t="s">
        <v>3654</v>
      </c>
      <c r="B411" s="6" t="s">
        <v>2862</v>
      </c>
      <c r="C411" s="6" t="b">
        <v>0</v>
      </c>
      <c r="D411" s="6" t="s">
        <v>70</v>
      </c>
      <c r="E411" s="6" t="b">
        <v>1</v>
      </c>
      <c r="F411" s="6" t="s">
        <v>3622</v>
      </c>
      <c r="G411" s="6" t="s">
        <v>3655</v>
      </c>
      <c r="H411" s="6" t="b">
        <v>0</v>
      </c>
      <c r="I411" s="6"/>
      <c r="J411" s="6" t="s">
        <v>3656</v>
      </c>
    </row>
    <row r="412" spans="1:10" ht="144" x14ac:dyDescent="0.3">
      <c r="A412" s="6" t="s">
        <v>3657</v>
      </c>
      <c r="B412" s="6" t="s">
        <v>2862</v>
      </c>
      <c r="C412" s="6" t="b">
        <v>0</v>
      </c>
      <c r="D412" s="6"/>
      <c r="E412" s="6" t="b">
        <v>1</v>
      </c>
      <c r="F412" s="6" t="s">
        <v>3622</v>
      </c>
      <c r="G412" s="6" t="s">
        <v>3462</v>
      </c>
      <c r="H412" s="6" t="b">
        <v>0</v>
      </c>
      <c r="I412" s="6"/>
      <c r="J412" s="6" t="s">
        <v>3658</v>
      </c>
    </row>
    <row r="413" spans="1:10" ht="100.8" hidden="1" x14ac:dyDescent="0.3">
      <c r="A413" s="6" t="s">
        <v>3659</v>
      </c>
      <c r="B413" s="6" t="s">
        <v>2778</v>
      </c>
      <c r="C413" s="6" t="b">
        <v>0</v>
      </c>
      <c r="D413" s="6" t="s">
        <v>76</v>
      </c>
      <c r="E413" s="6" t="b">
        <v>1</v>
      </c>
      <c r="F413" s="6" t="s">
        <v>3622</v>
      </c>
      <c r="G413" s="6" t="s">
        <v>299</v>
      </c>
      <c r="H413" s="6" t="b">
        <v>0</v>
      </c>
      <c r="I413" s="6" t="s">
        <v>3189</v>
      </c>
      <c r="J413" s="6" t="s">
        <v>3660</v>
      </c>
    </row>
    <row r="414" spans="1:10" ht="273.60000000000002" hidden="1" x14ac:dyDescent="0.3">
      <c r="A414" s="6" t="s">
        <v>3661</v>
      </c>
      <c r="B414" s="6" t="s">
        <v>3453</v>
      </c>
      <c r="C414" s="6" t="b">
        <v>1</v>
      </c>
      <c r="D414" s="6" t="s">
        <v>57</v>
      </c>
      <c r="E414" s="6" t="b">
        <v>0</v>
      </c>
      <c r="F414" s="6" t="s">
        <v>67</v>
      </c>
      <c r="G414" s="6" t="s">
        <v>299</v>
      </c>
      <c r="H414" s="6" t="b">
        <v>0</v>
      </c>
      <c r="I414" s="6"/>
      <c r="J414" s="6" t="s">
        <v>3662</v>
      </c>
    </row>
    <row r="415" spans="1:10" ht="273.60000000000002" hidden="1" x14ac:dyDescent="0.3">
      <c r="A415" s="6" t="s">
        <v>3663</v>
      </c>
      <c r="B415" s="6" t="s">
        <v>3453</v>
      </c>
      <c r="C415" s="6" t="b">
        <v>1</v>
      </c>
      <c r="D415" s="6" t="s">
        <v>57</v>
      </c>
      <c r="E415" s="6" t="b">
        <v>0</v>
      </c>
      <c r="F415" s="6" t="s">
        <v>67</v>
      </c>
      <c r="G415" s="6" t="s">
        <v>299</v>
      </c>
      <c r="H415" s="6" t="b">
        <v>0</v>
      </c>
      <c r="I415" s="6"/>
      <c r="J415" s="6" t="s">
        <v>3664</v>
      </c>
    </row>
    <row r="416" spans="1:10" ht="273.60000000000002" hidden="1" x14ac:dyDescent="0.3">
      <c r="A416" s="6" t="s">
        <v>3665</v>
      </c>
      <c r="B416" s="6" t="s">
        <v>3453</v>
      </c>
      <c r="C416" s="6" t="b">
        <v>1</v>
      </c>
      <c r="D416" s="6" t="s">
        <v>64</v>
      </c>
      <c r="E416" s="6" t="b">
        <v>0</v>
      </c>
      <c r="F416" s="6" t="s">
        <v>67</v>
      </c>
      <c r="G416" s="6" t="s">
        <v>299</v>
      </c>
      <c r="H416" s="6" t="b">
        <v>0</v>
      </c>
      <c r="I416" s="6"/>
      <c r="J416" s="6" t="s">
        <v>3666</v>
      </c>
    </row>
    <row r="417" spans="1:10" ht="273.60000000000002" hidden="1" x14ac:dyDescent="0.3">
      <c r="A417" s="6" t="s">
        <v>3667</v>
      </c>
      <c r="B417" s="6" t="s">
        <v>3453</v>
      </c>
      <c r="C417" s="6" t="b">
        <v>1</v>
      </c>
      <c r="D417" s="6" t="s">
        <v>64</v>
      </c>
      <c r="E417" s="6" t="b">
        <v>0</v>
      </c>
      <c r="F417" s="6" t="s">
        <v>67</v>
      </c>
      <c r="G417" s="6" t="s">
        <v>299</v>
      </c>
      <c r="H417" s="6" t="b">
        <v>0</v>
      </c>
      <c r="I417" s="6"/>
      <c r="J417" s="6" t="s">
        <v>3668</v>
      </c>
    </row>
    <row r="418" spans="1:10" ht="273.60000000000002" hidden="1" x14ac:dyDescent="0.3">
      <c r="A418" s="6" t="s">
        <v>3669</v>
      </c>
      <c r="B418" s="6" t="s">
        <v>3453</v>
      </c>
      <c r="C418" s="6" t="b">
        <v>1</v>
      </c>
      <c r="D418" s="6" t="s">
        <v>70</v>
      </c>
      <c r="E418" s="6" t="b">
        <v>0</v>
      </c>
      <c r="F418" s="6" t="s">
        <v>67</v>
      </c>
      <c r="G418" s="6" t="s">
        <v>299</v>
      </c>
      <c r="H418" s="6" t="b">
        <v>0</v>
      </c>
      <c r="I418" s="6"/>
      <c r="J418" s="6" t="s">
        <v>3670</v>
      </c>
    </row>
    <row r="419" spans="1:10" ht="273.60000000000002" hidden="1" x14ac:dyDescent="0.3">
      <c r="A419" s="6" t="s">
        <v>3671</v>
      </c>
      <c r="B419" s="6" t="s">
        <v>3453</v>
      </c>
      <c r="C419" s="6" t="b">
        <v>1</v>
      </c>
      <c r="D419" s="6" t="s">
        <v>70</v>
      </c>
      <c r="E419" s="6" t="b">
        <v>0</v>
      </c>
      <c r="F419" s="6" t="s">
        <v>67</v>
      </c>
      <c r="G419" s="6" t="s">
        <v>299</v>
      </c>
      <c r="H419" s="6" t="b">
        <v>0</v>
      </c>
      <c r="I419" s="6"/>
      <c r="J419" s="6" t="s">
        <v>3672</v>
      </c>
    </row>
    <row r="420" spans="1:10" ht="273.60000000000002" hidden="1" x14ac:dyDescent="0.3">
      <c r="A420" s="6" t="s">
        <v>3673</v>
      </c>
      <c r="B420" s="6" t="s">
        <v>3453</v>
      </c>
      <c r="C420" s="6" t="b">
        <v>1</v>
      </c>
      <c r="D420" s="6" t="s">
        <v>76</v>
      </c>
      <c r="E420" s="6" t="b">
        <v>0</v>
      </c>
      <c r="F420" s="6" t="s">
        <v>67</v>
      </c>
      <c r="G420" s="6" t="s">
        <v>299</v>
      </c>
      <c r="H420" s="6" t="b">
        <v>0</v>
      </c>
      <c r="I420" s="6"/>
      <c r="J420" s="6" t="s">
        <v>3674</v>
      </c>
    </row>
    <row r="421" spans="1:10" ht="273.60000000000002" hidden="1" x14ac:dyDescent="0.3">
      <c r="A421" s="6" t="s">
        <v>3675</v>
      </c>
      <c r="B421" s="6" t="s">
        <v>3453</v>
      </c>
      <c r="C421" s="6" t="b">
        <v>1</v>
      </c>
      <c r="D421" s="6" t="s">
        <v>76</v>
      </c>
      <c r="E421" s="6" t="b">
        <v>0</v>
      </c>
      <c r="F421" s="6" t="s">
        <v>67</v>
      </c>
      <c r="G421" s="6" t="s">
        <v>299</v>
      </c>
      <c r="H421" s="6" t="b">
        <v>0</v>
      </c>
      <c r="I421" s="6"/>
      <c r="J421" s="6" t="s">
        <v>3676</v>
      </c>
    </row>
    <row r="422" spans="1:10" ht="273.60000000000002" hidden="1" x14ac:dyDescent="0.3">
      <c r="A422" s="6" t="s">
        <v>3677</v>
      </c>
      <c r="B422" s="6" t="s">
        <v>3453</v>
      </c>
      <c r="C422" s="6" t="b">
        <v>1</v>
      </c>
      <c r="D422" s="6" t="s">
        <v>76</v>
      </c>
      <c r="E422" s="6" t="b">
        <v>0</v>
      </c>
      <c r="F422" s="6" t="s">
        <v>67</v>
      </c>
      <c r="G422" s="6" t="s">
        <v>299</v>
      </c>
      <c r="H422" s="6" t="b">
        <v>0</v>
      </c>
      <c r="I422" s="6"/>
      <c r="J422" s="6" t="s">
        <v>3678</v>
      </c>
    </row>
    <row r="423" spans="1:10" ht="273.60000000000002" hidden="1" x14ac:dyDescent="0.3">
      <c r="A423" s="6" t="s">
        <v>3679</v>
      </c>
      <c r="B423" s="6" t="s">
        <v>3453</v>
      </c>
      <c r="C423" s="6" t="b">
        <v>1</v>
      </c>
      <c r="D423" s="6" t="s">
        <v>82</v>
      </c>
      <c r="E423" s="6" t="b">
        <v>0</v>
      </c>
      <c r="F423" s="6" t="s">
        <v>67</v>
      </c>
      <c r="G423" s="6" t="s">
        <v>299</v>
      </c>
      <c r="H423" s="6" t="b">
        <v>0</v>
      </c>
      <c r="I423" s="6"/>
      <c r="J423" s="6" t="s">
        <v>3680</v>
      </c>
    </row>
    <row r="424" spans="1:10" ht="187.2" hidden="1" x14ac:dyDescent="0.3">
      <c r="A424" s="6" t="s">
        <v>3681</v>
      </c>
      <c r="B424" s="6" t="s">
        <v>2859</v>
      </c>
      <c r="C424" s="6" t="b">
        <v>1</v>
      </c>
      <c r="D424" s="6" t="s">
        <v>76</v>
      </c>
      <c r="E424" s="6" t="b">
        <v>0</v>
      </c>
      <c r="F424" s="6" t="s">
        <v>143</v>
      </c>
      <c r="G424" s="6" t="s">
        <v>299</v>
      </c>
      <c r="H424" s="6" t="b">
        <v>0</v>
      </c>
      <c r="I424" s="6"/>
      <c r="J424" s="6" t="s">
        <v>3682</v>
      </c>
    </row>
    <row r="425" spans="1:10" ht="144" hidden="1" x14ac:dyDescent="0.3">
      <c r="A425" s="6" t="s">
        <v>3683</v>
      </c>
      <c r="B425" s="6" t="s">
        <v>2859</v>
      </c>
      <c r="C425" s="6" t="b">
        <v>0</v>
      </c>
      <c r="D425" s="6" t="s">
        <v>70</v>
      </c>
      <c r="E425" s="6" t="b">
        <v>0</v>
      </c>
      <c r="F425" s="6" t="s">
        <v>143</v>
      </c>
      <c r="G425" s="6" t="s">
        <v>299</v>
      </c>
      <c r="H425" s="6" t="b">
        <v>0</v>
      </c>
      <c r="I425" s="6"/>
      <c r="J425" s="6" t="s">
        <v>3684</v>
      </c>
    </row>
    <row r="426" spans="1:10" ht="129.6" hidden="1" x14ac:dyDescent="0.3">
      <c r="A426" s="6" t="s">
        <v>3685</v>
      </c>
      <c r="B426" s="6" t="s">
        <v>2859</v>
      </c>
      <c r="C426" s="6" t="b">
        <v>0</v>
      </c>
      <c r="D426" s="6" t="s">
        <v>70</v>
      </c>
      <c r="E426" s="6" t="b">
        <v>0</v>
      </c>
      <c r="F426" s="6" t="s">
        <v>143</v>
      </c>
      <c r="G426" s="6" t="s">
        <v>299</v>
      </c>
      <c r="H426" s="6" t="b">
        <v>0</v>
      </c>
      <c r="I426" s="6"/>
      <c r="J426" s="6" t="s">
        <v>3686</v>
      </c>
    </row>
    <row r="427" spans="1:10" ht="72" hidden="1" x14ac:dyDescent="0.3">
      <c r="A427" s="6" t="s">
        <v>3687</v>
      </c>
      <c r="B427" s="6" t="s">
        <v>2859</v>
      </c>
      <c r="C427" s="6" t="b">
        <v>0</v>
      </c>
      <c r="D427" s="6" t="s">
        <v>57</v>
      </c>
      <c r="E427" s="6" t="b">
        <v>0</v>
      </c>
      <c r="F427" s="6" t="s">
        <v>143</v>
      </c>
      <c r="G427" s="6" t="s">
        <v>299</v>
      </c>
      <c r="H427" s="6" t="b">
        <v>0</v>
      </c>
      <c r="I427" s="6"/>
      <c r="J427" s="6" t="s">
        <v>3688</v>
      </c>
    </row>
    <row r="428" spans="1:10" ht="72" hidden="1" x14ac:dyDescent="0.3">
      <c r="A428" s="6" t="s">
        <v>3689</v>
      </c>
      <c r="B428" s="6" t="s">
        <v>2859</v>
      </c>
      <c r="C428" s="6" t="b">
        <v>0</v>
      </c>
      <c r="D428" s="6" t="s">
        <v>57</v>
      </c>
      <c r="E428" s="6" t="b">
        <v>0</v>
      </c>
      <c r="F428" s="6" t="s">
        <v>143</v>
      </c>
      <c r="G428" s="6" t="s">
        <v>299</v>
      </c>
      <c r="H428" s="6" t="b">
        <v>0</v>
      </c>
      <c r="I428" s="6"/>
      <c r="J428" s="6" t="s">
        <v>3690</v>
      </c>
    </row>
    <row r="429" spans="1:10" ht="72" hidden="1" x14ac:dyDescent="0.3">
      <c r="A429" s="6" t="s">
        <v>3691</v>
      </c>
      <c r="B429" s="6" t="s">
        <v>2859</v>
      </c>
      <c r="C429" s="6" t="b">
        <v>0</v>
      </c>
      <c r="D429" s="6" t="s">
        <v>57</v>
      </c>
      <c r="E429" s="6" t="b">
        <v>0</v>
      </c>
      <c r="F429" s="6" t="s">
        <v>143</v>
      </c>
      <c r="G429" s="6" t="s">
        <v>299</v>
      </c>
      <c r="H429" s="6" t="b">
        <v>0</v>
      </c>
      <c r="I429" s="6"/>
      <c r="J429" s="6" t="s">
        <v>3692</v>
      </c>
    </row>
    <row r="430" spans="1:10" ht="72" hidden="1" x14ac:dyDescent="0.3">
      <c r="A430" s="6" t="s">
        <v>3693</v>
      </c>
      <c r="B430" s="6" t="s">
        <v>2859</v>
      </c>
      <c r="C430" s="6" t="b">
        <v>0</v>
      </c>
      <c r="D430" s="6" t="s">
        <v>57</v>
      </c>
      <c r="E430" s="6" t="b">
        <v>0</v>
      </c>
      <c r="F430" s="6" t="s">
        <v>143</v>
      </c>
      <c r="G430" s="6" t="s">
        <v>299</v>
      </c>
      <c r="H430" s="6" t="b">
        <v>0</v>
      </c>
      <c r="I430" s="6"/>
      <c r="J430" s="6" t="s">
        <v>3694</v>
      </c>
    </row>
    <row r="431" spans="1:10" ht="72" hidden="1" x14ac:dyDescent="0.3">
      <c r="A431" s="6" t="s">
        <v>3695</v>
      </c>
      <c r="B431" s="6" t="s">
        <v>2859</v>
      </c>
      <c r="C431" s="6" t="b">
        <v>0</v>
      </c>
      <c r="D431" s="6" t="s">
        <v>57</v>
      </c>
      <c r="E431" s="6" t="b">
        <v>0</v>
      </c>
      <c r="F431" s="6" t="s">
        <v>143</v>
      </c>
      <c r="G431" s="6" t="s">
        <v>299</v>
      </c>
      <c r="H431" s="6" t="b">
        <v>0</v>
      </c>
      <c r="I431" s="6"/>
      <c r="J431" s="6" t="s">
        <v>3696</v>
      </c>
    </row>
    <row r="432" spans="1:10" ht="72" hidden="1" x14ac:dyDescent="0.3">
      <c r="A432" s="6" t="s">
        <v>3697</v>
      </c>
      <c r="B432" s="6" t="s">
        <v>2859</v>
      </c>
      <c r="C432" s="6" t="b">
        <v>0</v>
      </c>
      <c r="D432" s="6" t="s">
        <v>57</v>
      </c>
      <c r="E432" s="6" t="b">
        <v>0</v>
      </c>
      <c r="F432" s="6" t="s">
        <v>143</v>
      </c>
      <c r="G432" s="6" t="s">
        <v>299</v>
      </c>
      <c r="H432" s="6" t="b">
        <v>0</v>
      </c>
      <c r="I432" s="6"/>
      <c r="J432" s="6" t="s">
        <v>3698</v>
      </c>
    </row>
    <row r="433" spans="1:10" ht="72" hidden="1" x14ac:dyDescent="0.3">
      <c r="A433" s="6" t="s">
        <v>3699</v>
      </c>
      <c r="B433" s="6" t="s">
        <v>2859</v>
      </c>
      <c r="C433" s="6" t="b">
        <v>0</v>
      </c>
      <c r="D433" s="6" t="s">
        <v>57</v>
      </c>
      <c r="E433" s="6" t="b">
        <v>0</v>
      </c>
      <c r="F433" s="6" t="s">
        <v>143</v>
      </c>
      <c r="G433" s="6" t="s">
        <v>299</v>
      </c>
      <c r="H433" s="6" t="b">
        <v>0</v>
      </c>
      <c r="I433" s="6"/>
      <c r="J433" s="6" t="s">
        <v>3700</v>
      </c>
    </row>
    <row r="434" spans="1:10" ht="72" hidden="1" x14ac:dyDescent="0.3">
      <c r="A434" s="6" t="s">
        <v>3701</v>
      </c>
      <c r="B434" s="6" t="s">
        <v>2859</v>
      </c>
      <c r="C434" s="6" t="b">
        <v>0</v>
      </c>
      <c r="D434" s="6" t="s">
        <v>57</v>
      </c>
      <c r="E434" s="6" t="b">
        <v>0</v>
      </c>
      <c r="F434" s="6" t="s">
        <v>143</v>
      </c>
      <c r="G434" s="6" t="s">
        <v>299</v>
      </c>
      <c r="H434" s="6" t="b">
        <v>0</v>
      </c>
      <c r="I434" s="6"/>
      <c r="J434" s="6" t="s">
        <v>3702</v>
      </c>
    </row>
    <row r="435" spans="1:10" ht="72" hidden="1" x14ac:dyDescent="0.3">
      <c r="A435" s="6" t="s">
        <v>3703</v>
      </c>
      <c r="B435" s="6" t="s">
        <v>2859</v>
      </c>
      <c r="C435" s="6" t="b">
        <v>0</v>
      </c>
      <c r="D435" s="6" t="s">
        <v>57</v>
      </c>
      <c r="E435" s="6" t="b">
        <v>0</v>
      </c>
      <c r="F435" s="6" t="s">
        <v>143</v>
      </c>
      <c r="G435" s="6" t="s">
        <v>299</v>
      </c>
      <c r="H435" s="6" t="b">
        <v>0</v>
      </c>
      <c r="I435" s="6"/>
      <c r="J435" s="6" t="s">
        <v>3704</v>
      </c>
    </row>
    <row r="436" spans="1:10" ht="72" hidden="1" x14ac:dyDescent="0.3">
      <c r="A436" s="6" t="s">
        <v>3705</v>
      </c>
      <c r="B436" s="6" t="s">
        <v>2859</v>
      </c>
      <c r="C436" s="6" t="b">
        <v>0</v>
      </c>
      <c r="D436" s="6" t="s">
        <v>57</v>
      </c>
      <c r="E436" s="6" t="b">
        <v>0</v>
      </c>
      <c r="F436" s="6" t="s">
        <v>143</v>
      </c>
      <c r="G436" s="6" t="s">
        <v>299</v>
      </c>
      <c r="H436" s="6" t="b">
        <v>0</v>
      </c>
      <c r="I436" s="6"/>
      <c r="J436" s="6" t="s">
        <v>3706</v>
      </c>
    </row>
    <row r="437" spans="1:10" ht="331.2" hidden="1" x14ac:dyDescent="0.3">
      <c r="A437" s="6" t="s">
        <v>3707</v>
      </c>
      <c r="B437" s="6" t="s">
        <v>2859</v>
      </c>
      <c r="C437" s="6" t="b">
        <v>0</v>
      </c>
      <c r="D437" s="6" t="s">
        <v>70</v>
      </c>
      <c r="E437" s="6" t="b">
        <v>0</v>
      </c>
      <c r="F437" s="6" t="s">
        <v>143</v>
      </c>
      <c r="G437" s="6" t="s">
        <v>299</v>
      </c>
      <c r="H437" s="6" t="b">
        <v>0</v>
      </c>
      <c r="I437" s="6"/>
      <c r="J437" s="6" t="s">
        <v>3708</v>
      </c>
    </row>
    <row r="438" spans="1:10" ht="86.4" hidden="1" x14ac:dyDescent="0.3">
      <c r="A438" s="6" t="s">
        <v>3709</v>
      </c>
      <c r="B438" s="6" t="s">
        <v>2859</v>
      </c>
      <c r="C438" s="6" t="b">
        <v>0</v>
      </c>
      <c r="D438" s="6" t="s">
        <v>64</v>
      </c>
      <c r="E438" s="6" t="b">
        <v>1</v>
      </c>
      <c r="F438" s="6" t="s">
        <v>143</v>
      </c>
      <c r="G438" s="6" t="s">
        <v>299</v>
      </c>
      <c r="H438" s="6" t="b">
        <v>0</v>
      </c>
      <c r="I438" s="6" t="s">
        <v>3710</v>
      </c>
      <c r="J438" s="6" t="s">
        <v>3711</v>
      </c>
    </row>
    <row r="439" spans="1:10" ht="43.2" hidden="1" x14ac:dyDescent="0.3">
      <c r="A439" s="6" t="s">
        <v>3712</v>
      </c>
      <c r="B439" s="6" t="s">
        <v>3453</v>
      </c>
      <c r="C439" s="6" t="b">
        <v>1</v>
      </c>
      <c r="D439" s="6" t="s">
        <v>82</v>
      </c>
      <c r="E439" s="6" t="b">
        <v>0</v>
      </c>
      <c r="F439" s="6" t="s">
        <v>143</v>
      </c>
      <c r="G439" s="6" t="s">
        <v>299</v>
      </c>
      <c r="H439" s="6" t="b">
        <v>0</v>
      </c>
      <c r="I439" s="6"/>
      <c r="J439" s="6" t="s">
        <v>3713</v>
      </c>
    </row>
    <row r="440" spans="1:10" ht="100.8" hidden="1" x14ac:dyDescent="0.3">
      <c r="A440" s="6" t="s">
        <v>3714</v>
      </c>
      <c r="B440" s="6" t="s">
        <v>3453</v>
      </c>
      <c r="C440" s="6" t="b">
        <v>1</v>
      </c>
      <c r="D440" s="6" t="s">
        <v>82</v>
      </c>
      <c r="E440" s="6" t="b">
        <v>0</v>
      </c>
      <c r="F440" s="6" t="s">
        <v>143</v>
      </c>
      <c r="G440" s="6" t="s">
        <v>299</v>
      </c>
      <c r="H440" s="6" t="b">
        <v>0</v>
      </c>
      <c r="I440" s="6"/>
      <c r="J440" s="6" t="s">
        <v>3715</v>
      </c>
    </row>
    <row r="441" spans="1:10" ht="28.8" hidden="1" x14ac:dyDescent="0.3">
      <c r="A441" s="6" t="s">
        <v>3716</v>
      </c>
      <c r="B441" s="6" t="s">
        <v>2859</v>
      </c>
      <c r="C441" s="6" t="b">
        <v>0</v>
      </c>
      <c r="D441" s="6" t="s">
        <v>3638</v>
      </c>
      <c r="E441" s="6" t="b">
        <v>0</v>
      </c>
      <c r="F441" s="6" t="s">
        <v>143</v>
      </c>
      <c r="G441" s="6" t="s">
        <v>299</v>
      </c>
      <c r="H441" s="6" t="b">
        <v>0</v>
      </c>
      <c r="I441" s="6"/>
      <c r="J441" s="6" t="s">
        <v>3717</v>
      </c>
    </row>
    <row r="442" spans="1:10" ht="409.6" hidden="1" x14ac:dyDescent="0.3">
      <c r="A442" s="6" t="s">
        <v>3718</v>
      </c>
      <c r="B442" s="6" t="s">
        <v>2859</v>
      </c>
      <c r="C442" s="6" t="b">
        <v>0</v>
      </c>
      <c r="D442" s="6" t="s">
        <v>82</v>
      </c>
      <c r="E442" s="6" t="b">
        <v>1</v>
      </c>
      <c r="F442" s="6" t="s">
        <v>143</v>
      </c>
      <c r="G442" s="6" t="s">
        <v>299</v>
      </c>
      <c r="H442" s="6" t="b">
        <v>0</v>
      </c>
      <c r="I442" s="6" t="s">
        <v>3719</v>
      </c>
      <c r="J442" s="6" t="s">
        <v>3720</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
    <tabColor rgb="FFC9C9C9"/>
  </sheetPr>
  <dimension ref="A1:I8"/>
  <sheetViews>
    <sheetView topLeftCell="A5" workbookViewId="0">
      <selection activeCell="D14" sqref="D14"/>
    </sheetView>
  </sheetViews>
  <sheetFormatPr defaultColWidth="9.109375" defaultRowHeight="14.4" x14ac:dyDescent="0.3"/>
  <cols>
    <col min="1" max="1" width="16.5546875" style="35" bestFit="1" customWidth="1"/>
    <col min="2" max="2" width="37.44140625" style="70" bestFit="1" customWidth="1"/>
    <col min="3" max="3" width="0" style="35" hidden="1" customWidth="1"/>
    <col min="4" max="4" width="18.5546875" style="35" customWidth="1"/>
    <col min="5" max="5" width="42.5546875" style="70" customWidth="1"/>
    <col min="6" max="6" width="0" style="35" hidden="1" customWidth="1"/>
    <col min="7" max="7" width="22.88671875" style="35" customWidth="1"/>
    <col min="8" max="8" width="55.44140625" style="70" customWidth="1"/>
    <col min="9" max="9" width="0" style="35" hidden="1" customWidth="1"/>
    <col min="10" max="16384" width="9.109375" style="35"/>
  </cols>
  <sheetData>
    <row r="1" spans="1:9" x14ac:dyDescent="0.3">
      <c r="A1" t="s">
        <v>5496</v>
      </c>
      <c r="B1" s="6" t="s">
        <v>152</v>
      </c>
      <c r="C1"/>
      <c r="D1" t="s">
        <v>5497</v>
      </c>
      <c r="E1" s="6" t="s">
        <v>152</v>
      </c>
      <c r="F1"/>
      <c r="G1" t="s">
        <v>5498</v>
      </c>
      <c r="H1" s="6" t="s">
        <v>152</v>
      </c>
      <c r="I1"/>
    </row>
    <row r="2" spans="1:9" ht="72" x14ac:dyDescent="0.3">
      <c r="A2" t="s">
        <v>5499</v>
      </c>
      <c r="B2" s="6" t="s">
        <v>5500</v>
      </c>
      <c r="C2"/>
      <c r="D2" t="s">
        <v>5501</v>
      </c>
      <c r="E2" s="6" t="s">
        <v>432</v>
      </c>
      <c r="F2"/>
      <c r="G2" t="s">
        <v>5501</v>
      </c>
      <c r="H2" s="6" t="s">
        <v>432</v>
      </c>
      <c r="I2"/>
    </row>
    <row r="3" spans="1:9" ht="129.6" x14ac:dyDescent="0.3">
      <c r="A3" t="s">
        <v>5502</v>
      </c>
      <c r="B3" s="6" t="s">
        <v>5503</v>
      </c>
      <c r="C3"/>
      <c r="D3" t="s">
        <v>5504</v>
      </c>
      <c r="E3" s="6" t="s">
        <v>5505</v>
      </c>
      <c r="F3"/>
      <c r="G3" t="s">
        <v>5506</v>
      </c>
      <c r="H3" s="6" t="s">
        <v>5507</v>
      </c>
      <c r="I3"/>
    </row>
    <row r="4" spans="1:9" ht="172.8" x14ac:dyDescent="0.3">
      <c r="A4" t="s">
        <v>5508</v>
      </c>
      <c r="B4" s="6" t="s">
        <v>5509</v>
      </c>
      <c r="C4"/>
      <c r="D4" t="s">
        <v>5510</v>
      </c>
      <c r="E4" s="6" t="s">
        <v>5511</v>
      </c>
      <c r="F4"/>
      <c r="G4" t="s">
        <v>5512</v>
      </c>
      <c r="H4" s="6" t="s">
        <v>5513</v>
      </c>
      <c r="I4"/>
    </row>
    <row r="5" spans="1:9" ht="216" x14ac:dyDescent="0.3">
      <c r="A5" t="s">
        <v>5514</v>
      </c>
      <c r="B5" s="6" t="s">
        <v>5515</v>
      </c>
      <c r="C5"/>
      <c r="D5" t="s">
        <v>5516</v>
      </c>
      <c r="E5" s="6" t="s">
        <v>5517</v>
      </c>
      <c r="F5"/>
      <c r="G5" t="s">
        <v>5518</v>
      </c>
      <c r="H5" s="6" t="s">
        <v>5519</v>
      </c>
      <c r="I5"/>
    </row>
    <row r="6" spans="1:9" ht="144" x14ac:dyDescent="0.3">
      <c r="A6" t="s">
        <v>4246</v>
      </c>
      <c r="B6" s="6" t="s">
        <v>5520</v>
      </c>
      <c r="C6"/>
      <c r="D6" t="s">
        <v>5521</v>
      </c>
      <c r="E6" s="6" t="s">
        <v>5522</v>
      </c>
      <c r="F6"/>
      <c r="G6" t="s">
        <v>5523</v>
      </c>
      <c r="H6" s="6" t="s">
        <v>5524</v>
      </c>
      <c r="I6"/>
    </row>
    <row r="7" spans="1:9" ht="100.8" x14ac:dyDescent="0.3">
      <c r="C7"/>
      <c r="D7" t="s">
        <v>5525</v>
      </c>
      <c r="E7" s="6" t="s">
        <v>5526</v>
      </c>
      <c r="F7"/>
      <c r="G7" t="s">
        <v>5527</v>
      </c>
      <c r="H7" s="6" t="s">
        <v>5528</v>
      </c>
      <c r="I7"/>
    </row>
    <row r="8" spans="1:9" ht="57.6" x14ac:dyDescent="0.3">
      <c r="C8"/>
      <c r="F8"/>
      <c r="G8" t="s">
        <v>5529</v>
      </c>
      <c r="H8" s="6" t="s">
        <v>5530</v>
      </c>
      <c r="I8"/>
    </row>
  </sheetData>
  <pageMargins left="0.7" right="0.7" top="0.75" bottom="0.75" header="0.3" footer="0.3"/>
  <tableParts count="3">
    <tablePart r:id="rId1"/>
    <tablePart r:id="rId2"/>
    <tablePart r:id="rId3"/>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C9C9C9"/>
  </sheetPr>
  <dimension ref="A1:E116"/>
  <sheetViews>
    <sheetView workbookViewId="0">
      <selection activeCell="B125" sqref="B125"/>
    </sheetView>
  </sheetViews>
  <sheetFormatPr defaultColWidth="9.109375" defaultRowHeight="14.4" x14ac:dyDescent="0.3"/>
  <cols>
    <col min="1" max="1" width="20.5546875" style="35" bestFit="1" customWidth="1"/>
    <col min="2" max="2" width="60" style="35" bestFit="1" customWidth="1"/>
    <col min="3" max="3" width="30.109375" style="35" customWidth="1"/>
    <col min="4" max="4" width="9.109375" style="35"/>
    <col min="5" max="5" width="56.5546875" style="35" customWidth="1"/>
    <col min="6" max="16384" width="9.109375" style="35"/>
  </cols>
  <sheetData>
    <row r="1" spans="1:5" ht="15" thickBot="1" x14ac:dyDescent="0.35">
      <c r="A1" s="6" t="s">
        <v>165</v>
      </c>
      <c r="B1" s="6" t="s">
        <v>5531</v>
      </c>
      <c r="C1" s="6" t="s">
        <v>5532</v>
      </c>
      <c r="E1" s="71" t="s">
        <v>5533</v>
      </c>
    </row>
    <row r="2" spans="1:5" ht="43.8" thickBot="1" x14ac:dyDescent="0.35">
      <c r="A2" s="6" t="s">
        <v>5534</v>
      </c>
      <c r="B2" s="6" t="s">
        <v>5535</v>
      </c>
      <c r="C2" s="6"/>
      <c r="E2" s="72" t="s">
        <v>5536</v>
      </c>
    </row>
    <row r="3" spans="1:5" x14ac:dyDescent="0.3">
      <c r="A3" s="6" t="s">
        <v>5534</v>
      </c>
      <c r="B3" s="6" t="s">
        <v>5537</v>
      </c>
      <c r="C3" s="6"/>
    </row>
    <row r="4" spans="1:5" x14ac:dyDescent="0.3">
      <c r="A4" s="6" t="s">
        <v>5534</v>
      </c>
      <c r="B4" s="6" t="s">
        <v>5538</v>
      </c>
      <c r="C4" s="6"/>
    </row>
    <row r="5" spans="1:5" x14ac:dyDescent="0.3">
      <c r="A5" s="6" t="s">
        <v>5534</v>
      </c>
      <c r="B5" s="6" t="s">
        <v>5539</v>
      </c>
      <c r="C5" s="6"/>
    </row>
    <row r="6" spans="1:5" x14ac:dyDescent="0.3">
      <c r="A6" s="6" t="s">
        <v>5534</v>
      </c>
      <c r="B6" s="6" t="s">
        <v>5540</v>
      </c>
      <c r="C6" s="6"/>
    </row>
    <row r="7" spans="1:5" x14ac:dyDescent="0.3">
      <c r="A7" s="6" t="s">
        <v>5534</v>
      </c>
      <c r="B7" s="6" t="s">
        <v>5541</v>
      </c>
      <c r="C7" s="6"/>
    </row>
    <row r="8" spans="1:5" x14ac:dyDescent="0.3">
      <c r="A8" s="6" t="s">
        <v>5534</v>
      </c>
      <c r="B8" s="6" t="s">
        <v>5542</v>
      </c>
      <c r="C8" s="6"/>
    </row>
    <row r="9" spans="1:5" x14ac:dyDescent="0.3">
      <c r="A9" s="6" t="s">
        <v>5534</v>
      </c>
      <c r="B9" s="6" t="s">
        <v>5543</v>
      </c>
      <c r="C9" s="6"/>
    </row>
    <row r="10" spans="1:5" x14ac:dyDescent="0.3">
      <c r="A10" s="6" t="s">
        <v>5534</v>
      </c>
      <c r="B10" s="6" t="s">
        <v>5544</v>
      </c>
      <c r="C10" s="6" t="s">
        <v>5545</v>
      </c>
    </row>
    <row r="11" spans="1:5" x14ac:dyDescent="0.3">
      <c r="A11" s="6" t="s">
        <v>5534</v>
      </c>
      <c r="B11" s="6" t="s">
        <v>5546</v>
      </c>
      <c r="C11" s="6" t="s">
        <v>5547</v>
      </c>
    </row>
    <row r="12" spans="1:5" x14ac:dyDescent="0.3">
      <c r="A12" s="6" t="s">
        <v>5534</v>
      </c>
      <c r="B12" s="6" t="s">
        <v>5548</v>
      </c>
      <c r="C12" s="6" t="s">
        <v>5549</v>
      </c>
    </row>
    <row r="13" spans="1:5" x14ac:dyDescent="0.3">
      <c r="A13" s="6" t="s">
        <v>5534</v>
      </c>
      <c r="B13" s="6" t="s">
        <v>5550</v>
      </c>
      <c r="C13" s="6"/>
    </row>
    <row r="14" spans="1:5" x14ac:dyDescent="0.3">
      <c r="A14" s="6" t="s">
        <v>5534</v>
      </c>
      <c r="B14" s="6" t="s">
        <v>5551</v>
      </c>
      <c r="C14" s="6"/>
    </row>
    <row r="15" spans="1:5" x14ac:dyDescent="0.3">
      <c r="A15" s="6" t="s">
        <v>5534</v>
      </c>
      <c r="B15" s="6" t="s">
        <v>5552</v>
      </c>
      <c r="C15" s="6"/>
    </row>
    <row r="16" spans="1:5" x14ac:dyDescent="0.3">
      <c r="A16" s="6" t="s">
        <v>5534</v>
      </c>
      <c r="B16" s="6" t="s">
        <v>5553</v>
      </c>
      <c r="C16" s="6"/>
    </row>
    <row r="17" spans="1:3" x14ac:dyDescent="0.3">
      <c r="A17" s="6" t="s">
        <v>5534</v>
      </c>
      <c r="B17" s="6" t="s">
        <v>5554</v>
      </c>
      <c r="C17" s="6" t="s">
        <v>5555</v>
      </c>
    </row>
    <row r="18" spans="1:3" ht="72" x14ac:dyDescent="0.3">
      <c r="A18" s="6" t="s">
        <v>5534</v>
      </c>
      <c r="B18" s="6" t="s">
        <v>5556</v>
      </c>
      <c r="C18" s="6" t="s">
        <v>5557</v>
      </c>
    </row>
    <row r="19" spans="1:3" ht="144" x14ac:dyDescent="0.3">
      <c r="A19" s="6" t="s">
        <v>5558</v>
      </c>
      <c r="B19" s="6" t="s">
        <v>5559</v>
      </c>
      <c r="C19" s="6" t="s">
        <v>5560</v>
      </c>
    </row>
    <row r="20" spans="1:3" x14ac:dyDescent="0.3">
      <c r="A20" s="6" t="s">
        <v>5558</v>
      </c>
      <c r="B20" s="6" t="s">
        <v>5561</v>
      </c>
      <c r="C20" s="6"/>
    </row>
    <row r="21" spans="1:3" x14ac:dyDescent="0.3">
      <c r="A21" s="6" t="s">
        <v>5558</v>
      </c>
      <c r="B21" s="6" t="s">
        <v>5562</v>
      </c>
      <c r="C21" s="6"/>
    </row>
    <row r="22" spans="1:3" x14ac:dyDescent="0.3">
      <c r="A22" s="6" t="s">
        <v>5558</v>
      </c>
      <c r="B22" s="6" t="s">
        <v>5563</v>
      </c>
      <c r="C22" s="6"/>
    </row>
    <row r="23" spans="1:3" x14ac:dyDescent="0.3">
      <c r="A23" s="6" t="s">
        <v>5558</v>
      </c>
      <c r="B23" s="6" t="s">
        <v>5564</v>
      </c>
      <c r="C23" s="6"/>
    </row>
    <row r="24" spans="1:3" ht="43.2" x14ac:dyDescent="0.3">
      <c r="A24" s="6" t="s">
        <v>5558</v>
      </c>
      <c r="B24" s="6" t="s">
        <v>5565</v>
      </c>
      <c r="C24" s="6" t="s">
        <v>5566</v>
      </c>
    </row>
    <row r="25" spans="1:3" x14ac:dyDescent="0.3">
      <c r="A25" s="6" t="s">
        <v>5558</v>
      </c>
      <c r="B25" s="6" t="s">
        <v>5567</v>
      </c>
      <c r="C25" s="6"/>
    </row>
    <row r="26" spans="1:3" ht="115.2" x14ac:dyDescent="0.3">
      <c r="A26" s="6" t="s">
        <v>5558</v>
      </c>
      <c r="B26" s="6" t="s">
        <v>5568</v>
      </c>
      <c r="C26" s="6" t="s">
        <v>5569</v>
      </c>
    </row>
    <row r="27" spans="1:3" x14ac:dyDescent="0.3">
      <c r="A27" s="6" t="s">
        <v>5558</v>
      </c>
      <c r="B27" s="6" t="s">
        <v>5570</v>
      </c>
      <c r="C27" s="6"/>
    </row>
    <row r="28" spans="1:3" ht="28.8" x14ac:dyDescent="0.3">
      <c r="A28" s="6" t="s">
        <v>5558</v>
      </c>
      <c r="B28" s="6" t="s">
        <v>5571</v>
      </c>
      <c r="C28" s="6" t="s">
        <v>5572</v>
      </c>
    </row>
    <row r="29" spans="1:3" ht="72" x14ac:dyDescent="0.3">
      <c r="A29" s="6" t="s">
        <v>5558</v>
      </c>
      <c r="B29" s="6" t="s">
        <v>5573</v>
      </c>
      <c r="C29" s="6" t="s">
        <v>5574</v>
      </c>
    </row>
    <row r="30" spans="1:3" x14ac:dyDescent="0.3">
      <c r="A30" s="6" t="s">
        <v>5558</v>
      </c>
      <c r="B30" s="6" t="s">
        <v>5575</v>
      </c>
      <c r="C30" s="6" t="s">
        <v>5576</v>
      </c>
    </row>
    <row r="31" spans="1:3" ht="100.8" x14ac:dyDescent="0.3">
      <c r="A31" s="6" t="s">
        <v>5558</v>
      </c>
      <c r="B31" s="6" t="s">
        <v>5577</v>
      </c>
      <c r="C31" s="6" t="s">
        <v>5578</v>
      </c>
    </row>
    <row r="32" spans="1:3" x14ac:dyDescent="0.3">
      <c r="A32" s="6" t="s">
        <v>5558</v>
      </c>
      <c r="B32" s="6" t="s">
        <v>5579</v>
      </c>
      <c r="C32" s="6" t="s">
        <v>5580</v>
      </c>
    </row>
    <row r="33" spans="1:3" x14ac:dyDescent="0.3">
      <c r="A33" s="6" t="s">
        <v>5558</v>
      </c>
      <c r="B33" s="6" t="s">
        <v>5581</v>
      </c>
      <c r="C33" s="6"/>
    </row>
    <row r="34" spans="1:3" x14ac:dyDescent="0.3">
      <c r="A34" s="6" t="s">
        <v>5558</v>
      </c>
      <c r="B34" s="6" t="s">
        <v>5582</v>
      </c>
      <c r="C34" s="6"/>
    </row>
    <row r="35" spans="1:3" x14ac:dyDescent="0.3">
      <c r="A35" s="6" t="s">
        <v>5558</v>
      </c>
      <c r="B35" s="6" t="s">
        <v>5583</v>
      </c>
      <c r="C35" s="6"/>
    </row>
    <row r="36" spans="1:3" ht="43.2" x14ac:dyDescent="0.3">
      <c r="A36" s="6" t="s">
        <v>5584</v>
      </c>
      <c r="B36" s="6" t="s">
        <v>5585</v>
      </c>
      <c r="C36" s="6" t="s">
        <v>5586</v>
      </c>
    </row>
    <row r="37" spans="1:3" ht="43.2" x14ac:dyDescent="0.3">
      <c r="A37" s="6" t="s">
        <v>5584</v>
      </c>
      <c r="B37" s="6" t="s">
        <v>5587</v>
      </c>
      <c r="C37" s="6" t="s">
        <v>5588</v>
      </c>
    </row>
    <row r="38" spans="1:3" ht="43.2" x14ac:dyDescent="0.3">
      <c r="A38" s="6" t="s">
        <v>5584</v>
      </c>
      <c r="B38" s="6" t="s">
        <v>5589</v>
      </c>
      <c r="C38" s="6" t="s">
        <v>5590</v>
      </c>
    </row>
    <row r="39" spans="1:3" ht="230.4" x14ac:dyDescent="0.3">
      <c r="A39" s="6" t="s">
        <v>5584</v>
      </c>
      <c r="B39" s="6" t="s">
        <v>5591</v>
      </c>
      <c r="C39" s="6" t="s">
        <v>5592</v>
      </c>
    </row>
    <row r="40" spans="1:3" ht="86.4" x14ac:dyDescent="0.3">
      <c r="A40" s="6" t="s">
        <v>5584</v>
      </c>
      <c r="B40" s="6" t="s">
        <v>5593</v>
      </c>
      <c r="C40" s="6" t="s">
        <v>5594</v>
      </c>
    </row>
    <row r="41" spans="1:3" ht="57.6" x14ac:dyDescent="0.3">
      <c r="A41" s="6" t="s">
        <v>5584</v>
      </c>
      <c r="B41" s="6" t="s">
        <v>5595</v>
      </c>
      <c r="C41" s="6" t="s">
        <v>5596</v>
      </c>
    </row>
    <row r="42" spans="1:3" x14ac:dyDescent="0.3">
      <c r="A42" s="6" t="s">
        <v>5584</v>
      </c>
      <c r="B42" s="6" t="s">
        <v>5597</v>
      </c>
      <c r="C42" s="6"/>
    </row>
    <row r="43" spans="1:3" x14ac:dyDescent="0.3">
      <c r="A43" s="6" t="s">
        <v>5584</v>
      </c>
      <c r="B43" s="6" t="s">
        <v>5598</v>
      </c>
      <c r="C43" s="6"/>
    </row>
    <row r="44" spans="1:3" ht="345.6" x14ac:dyDescent="0.3">
      <c r="A44" s="6" t="s">
        <v>5599</v>
      </c>
      <c r="B44" s="6" t="s">
        <v>5600</v>
      </c>
      <c r="C44" s="6" t="s">
        <v>5601</v>
      </c>
    </row>
    <row r="45" spans="1:3" x14ac:dyDescent="0.3">
      <c r="A45" s="6" t="s">
        <v>5599</v>
      </c>
      <c r="B45" s="6" t="s">
        <v>5602</v>
      </c>
      <c r="C45" s="6"/>
    </row>
    <row r="46" spans="1:3" x14ac:dyDescent="0.3">
      <c r="A46" s="6" t="s">
        <v>5599</v>
      </c>
      <c r="B46" s="6" t="s">
        <v>5603</v>
      </c>
      <c r="C46" s="6"/>
    </row>
    <row r="47" spans="1:3" x14ac:dyDescent="0.3">
      <c r="A47" s="6" t="s">
        <v>5599</v>
      </c>
      <c r="B47" s="6" t="s">
        <v>5604</v>
      </c>
      <c r="C47" s="6"/>
    </row>
    <row r="48" spans="1:3" x14ac:dyDescent="0.3">
      <c r="A48" s="6" t="s">
        <v>5599</v>
      </c>
      <c r="B48" s="6" t="s">
        <v>5605</v>
      </c>
      <c r="C48" s="6"/>
    </row>
    <row r="49" spans="1:3" ht="43.2" x14ac:dyDescent="0.3">
      <c r="A49" s="6" t="s">
        <v>5599</v>
      </c>
      <c r="B49" s="6" t="s">
        <v>5606</v>
      </c>
      <c r="C49" s="6" t="s">
        <v>5607</v>
      </c>
    </row>
    <row r="50" spans="1:3" x14ac:dyDescent="0.3">
      <c r="A50" s="6" t="s">
        <v>5599</v>
      </c>
      <c r="B50" s="6" t="s">
        <v>5608</v>
      </c>
      <c r="C50" s="6"/>
    </row>
    <row r="51" spans="1:3" x14ac:dyDescent="0.3">
      <c r="A51" s="6" t="s">
        <v>5599</v>
      </c>
      <c r="B51" s="6" t="s">
        <v>5609</v>
      </c>
      <c r="C51" s="6"/>
    </row>
    <row r="52" spans="1:3" x14ac:dyDescent="0.3">
      <c r="A52" s="6" t="s">
        <v>5599</v>
      </c>
      <c r="B52" s="6" t="s">
        <v>5610</v>
      </c>
      <c r="C52" s="6"/>
    </row>
    <row r="53" spans="1:3" x14ac:dyDescent="0.3">
      <c r="A53" s="6" t="s">
        <v>5599</v>
      </c>
      <c r="B53" s="6" t="s">
        <v>5611</v>
      </c>
      <c r="C53" s="6"/>
    </row>
    <row r="54" spans="1:3" x14ac:dyDescent="0.3">
      <c r="A54" s="6" t="s">
        <v>5599</v>
      </c>
      <c r="B54" s="6" t="s">
        <v>5612</v>
      </c>
      <c r="C54" s="6"/>
    </row>
    <row r="55" spans="1:3" x14ac:dyDescent="0.3">
      <c r="A55" s="6" t="s">
        <v>5599</v>
      </c>
      <c r="B55" s="6" t="s">
        <v>5613</v>
      </c>
      <c r="C55" s="6"/>
    </row>
    <row r="56" spans="1:3" x14ac:dyDescent="0.3">
      <c r="A56" s="6" t="s">
        <v>5599</v>
      </c>
      <c r="B56" s="6" t="s">
        <v>5614</v>
      </c>
      <c r="C56" s="6"/>
    </row>
    <row r="57" spans="1:3" ht="187.2" x14ac:dyDescent="0.3">
      <c r="A57" s="6" t="s">
        <v>5599</v>
      </c>
      <c r="B57" s="6" t="s">
        <v>5615</v>
      </c>
      <c r="C57" s="6" t="s">
        <v>5616</v>
      </c>
    </row>
    <row r="58" spans="1:3" x14ac:dyDescent="0.3">
      <c r="A58" s="6" t="s">
        <v>5599</v>
      </c>
      <c r="B58" s="6" t="s">
        <v>5617</v>
      </c>
      <c r="C58" s="6"/>
    </row>
    <row r="59" spans="1:3" ht="158.4" x14ac:dyDescent="0.3">
      <c r="A59" s="6" t="s">
        <v>5618</v>
      </c>
      <c r="B59" s="6" t="s">
        <v>5619</v>
      </c>
      <c r="C59" s="6" t="s">
        <v>5620</v>
      </c>
    </row>
    <row r="60" spans="1:3" x14ac:dyDescent="0.3">
      <c r="A60" s="6" t="s">
        <v>5618</v>
      </c>
      <c r="B60" s="6" t="s">
        <v>5621</v>
      </c>
      <c r="C60" s="6"/>
    </row>
    <row r="61" spans="1:3" x14ac:dyDescent="0.3">
      <c r="A61" s="6" t="s">
        <v>5618</v>
      </c>
      <c r="B61" s="6" t="s">
        <v>5622</v>
      </c>
      <c r="C61" s="6"/>
    </row>
    <row r="62" spans="1:3" x14ac:dyDescent="0.3">
      <c r="A62" s="6" t="s">
        <v>5618</v>
      </c>
      <c r="B62" s="6" t="s">
        <v>5623</v>
      </c>
      <c r="C62" s="6"/>
    </row>
    <row r="63" spans="1:3" x14ac:dyDescent="0.3">
      <c r="A63" s="6" t="s">
        <v>5618</v>
      </c>
      <c r="B63" s="6" t="s">
        <v>5624</v>
      </c>
      <c r="C63" s="6"/>
    </row>
    <row r="64" spans="1:3" x14ac:dyDescent="0.3">
      <c r="A64" s="6" t="s">
        <v>5618</v>
      </c>
      <c r="B64" s="6" t="s">
        <v>5625</v>
      </c>
      <c r="C64" s="6"/>
    </row>
    <row r="65" spans="1:3" x14ac:dyDescent="0.3">
      <c r="A65" s="6" t="s">
        <v>5618</v>
      </c>
      <c r="B65" s="6" t="s">
        <v>5626</v>
      </c>
      <c r="C65" s="6"/>
    </row>
    <row r="66" spans="1:3" x14ac:dyDescent="0.3">
      <c r="A66" s="6" t="s">
        <v>5618</v>
      </c>
      <c r="B66" s="6" t="s">
        <v>5627</v>
      </c>
      <c r="C66" s="6"/>
    </row>
    <row r="67" spans="1:3" x14ac:dyDescent="0.3">
      <c r="A67" s="6" t="s">
        <v>5618</v>
      </c>
      <c r="B67" s="6" t="s">
        <v>5628</v>
      </c>
      <c r="C67" s="6"/>
    </row>
    <row r="68" spans="1:3" x14ac:dyDescent="0.3">
      <c r="A68" s="6" t="s">
        <v>5618</v>
      </c>
      <c r="B68" s="6" t="s">
        <v>5629</v>
      </c>
      <c r="C68" s="6"/>
    </row>
    <row r="69" spans="1:3" x14ac:dyDescent="0.3">
      <c r="A69" s="6" t="s">
        <v>5618</v>
      </c>
      <c r="B69" s="6" t="s">
        <v>5630</v>
      </c>
      <c r="C69" s="6"/>
    </row>
    <row r="70" spans="1:3" ht="86.4" x14ac:dyDescent="0.3">
      <c r="A70" s="6" t="s">
        <v>5618</v>
      </c>
      <c r="B70" s="6" t="s">
        <v>5631</v>
      </c>
      <c r="C70" s="6" t="s">
        <v>5632</v>
      </c>
    </row>
    <row r="71" spans="1:3" x14ac:dyDescent="0.3">
      <c r="A71" s="6" t="s">
        <v>5618</v>
      </c>
      <c r="B71" s="6" t="s">
        <v>5633</v>
      </c>
      <c r="C71" s="6"/>
    </row>
    <row r="72" spans="1:3" x14ac:dyDescent="0.3">
      <c r="A72" s="6" t="s">
        <v>5618</v>
      </c>
      <c r="B72" s="6" t="s">
        <v>5634</v>
      </c>
      <c r="C72" s="6"/>
    </row>
    <row r="73" spans="1:3" x14ac:dyDescent="0.3">
      <c r="A73" s="6" t="s">
        <v>5635</v>
      </c>
      <c r="B73" s="6" t="s">
        <v>5636</v>
      </c>
      <c r="C73" s="6"/>
    </row>
    <row r="74" spans="1:3" x14ac:dyDescent="0.3">
      <c r="A74" s="6" t="s">
        <v>5635</v>
      </c>
      <c r="B74" s="6" t="s">
        <v>5637</v>
      </c>
      <c r="C74" s="6"/>
    </row>
    <row r="75" spans="1:3" x14ac:dyDescent="0.3">
      <c r="A75" s="6" t="s">
        <v>5635</v>
      </c>
      <c r="B75" s="6" t="s">
        <v>203</v>
      </c>
      <c r="C75" s="6"/>
    </row>
    <row r="76" spans="1:3" x14ac:dyDescent="0.3">
      <c r="A76" s="6" t="s">
        <v>5635</v>
      </c>
      <c r="B76" s="6" t="s">
        <v>5638</v>
      </c>
      <c r="C76" s="6"/>
    </row>
    <row r="77" spans="1:3" x14ac:dyDescent="0.3">
      <c r="A77" s="6" t="s">
        <v>5635</v>
      </c>
      <c r="B77" s="6" t="s">
        <v>5639</v>
      </c>
      <c r="C77" s="6"/>
    </row>
    <row r="78" spans="1:3" x14ac:dyDescent="0.3">
      <c r="A78" s="6" t="s">
        <v>5635</v>
      </c>
      <c r="B78" s="6" t="s">
        <v>5640</v>
      </c>
      <c r="C78" s="6"/>
    </row>
    <row r="79" spans="1:3" x14ac:dyDescent="0.3">
      <c r="A79" s="6" t="s">
        <v>5635</v>
      </c>
      <c r="B79" s="6" t="s">
        <v>5641</v>
      </c>
      <c r="C79" s="6"/>
    </row>
    <row r="80" spans="1:3" x14ac:dyDescent="0.3">
      <c r="A80" s="6" t="s">
        <v>5635</v>
      </c>
      <c r="B80" s="6" t="s">
        <v>5642</v>
      </c>
      <c r="C80" s="6"/>
    </row>
    <row r="81" spans="1:3" x14ac:dyDescent="0.3">
      <c r="A81" s="6" t="s">
        <v>5635</v>
      </c>
      <c r="B81" s="6" t="s">
        <v>5643</v>
      </c>
      <c r="C81" s="6"/>
    </row>
    <row r="82" spans="1:3" ht="72" x14ac:dyDescent="0.3">
      <c r="A82" s="6" t="s">
        <v>5635</v>
      </c>
      <c r="B82" s="6" t="s">
        <v>5644</v>
      </c>
      <c r="C82" s="6" t="s">
        <v>5645</v>
      </c>
    </row>
    <row r="83" spans="1:3" x14ac:dyDescent="0.3">
      <c r="A83" s="6" t="s">
        <v>5635</v>
      </c>
      <c r="B83" s="6" t="s">
        <v>5646</v>
      </c>
      <c r="C83" s="6"/>
    </row>
    <row r="84" spans="1:3" x14ac:dyDescent="0.3">
      <c r="A84" s="6" t="s">
        <v>5635</v>
      </c>
      <c r="B84" s="6" t="s">
        <v>5647</v>
      </c>
      <c r="C84" s="6"/>
    </row>
    <row r="85" spans="1:3" x14ac:dyDescent="0.3">
      <c r="A85" s="6" t="s">
        <v>5635</v>
      </c>
      <c r="B85" s="6" t="s">
        <v>5648</v>
      </c>
      <c r="C85" s="6"/>
    </row>
    <row r="86" spans="1:3" ht="72" x14ac:dyDescent="0.3">
      <c r="A86" s="6" t="s">
        <v>5635</v>
      </c>
      <c r="B86" s="6" t="s">
        <v>5649</v>
      </c>
      <c r="C86" s="6" t="s">
        <v>5650</v>
      </c>
    </row>
    <row r="87" spans="1:3" x14ac:dyDescent="0.3">
      <c r="A87" s="6" t="s">
        <v>5635</v>
      </c>
      <c r="B87" s="6" t="s">
        <v>5651</v>
      </c>
      <c r="C87" s="6"/>
    </row>
    <row r="88" spans="1:3" x14ac:dyDescent="0.3">
      <c r="A88" s="6" t="s">
        <v>5635</v>
      </c>
      <c r="B88" s="6" t="s">
        <v>249</v>
      </c>
      <c r="C88" s="6"/>
    </row>
    <row r="89" spans="1:3" x14ac:dyDescent="0.3">
      <c r="A89" s="6" t="s">
        <v>5635</v>
      </c>
      <c r="B89" s="6" t="s">
        <v>5652</v>
      </c>
      <c r="C89" s="6"/>
    </row>
    <row r="90" spans="1:3" x14ac:dyDescent="0.3">
      <c r="A90" s="6" t="s">
        <v>5635</v>
      </c>
      <c r="B90" s="6" t="s">
        <v>5653</v>
      </c>
      <c r="C90" s="6"/>
    </row>
    <row r="91" spans="1:3" ht="57.6" x14ac:dyDescent="0.3">
      <c r="A91" s="6" t="s">
        <v>5635</v>
      </c>
      <c r="B91" s="6" t="s">
        <v>5654</v>
      </c>
      <c r="C91" s="6" t="s">
        <v>5655</v>
      </c>
    </row>
    <row r="92" spans="1:3" x14ac:dyDescent="0.3">
      <c r="A92" s="6" t="s">
        <v>5656</v>
      </c>
      <c r="B92" s="6" t="s">
        <v>5657</v>
      </c>
      <c r="C92" s="6"/>
    </row>
    <row r="93" spans="1:3" ht="115.2" x14ac:dyDescent="0.3">
      <c r="A93" s="6" t="s">
        <v>5656</v>
      </c>
      <c r="B93" s="6" t="s">
        <v>5658</v>
      </c>
      <c r="C93" s="6" t="s">
        <v>5659</v>
      </c>
    </row>
    <row r="94" spans="1:3" ht="28.8" x14ac:dyDescent="0.3">
      <c r="A94" s="6" t="s">
        <v>5656</v>
      </c>
      <c r="B94" s="6" t="s">
        <v>5660</v>
      </c>
      <c r="C94" s="6" t="s">
        <v>5661</v>
      </c>
    </row>
    <row r="95" spans="1:3" ht="144" x14ac:dyDescent="0.3">
      <c r="A95" s="6" t="s">
        <v>5656</v>
      </c>
      <c r="B95" s="6" t="s">
        <v>5662</v>
      </c>
      <c r="C95" s="6" t="s">
        <v>5663</v>
      </c>
    </row>
    <row r="96" spans="1:3" ht="172.8" x14ac:dyDescent="0.3">
      <c r="A96" s="6" t="s">
        <v>5656</v>
      </c>
      <c r="B96" s="6" t="s">
        <v>5664</v>
      </c>
      <c r="C96" s="6" t="s">
        <v>5665</v>
      </c>
    </row>
    <row r="97" spans="1:3" ht="144" x14ac:dyDescent="0.3">
      <c r="A97" s="6" t="s">
        <v>5656</v>
      </c>
      <c r="B97" s="6" t="s">
        <v>5666</v>
      </c>
      <c r="C97" s="6" t="s">
        <v>5667</v>
      </c>
    </row>
    <row r="98" spans="1:3" x14ac:dyDescent="0.3">
      <c r="A98" s="6" t="s">
        <v>5656</v>
      </c>
      <c r="B98" s="6" t="s">
        <v>5668</v>
      </c>
      <c r="C98" s="6"/>
    </row>
    <row r="99" spans="1:3" x14ac:dyDescent="0.3">
      <c r="A99" s="6" t="s">
        <v>5656</v>
      </c>
      <c r="B99" s="6" t="s">
        <v>5669</v>
      </c>
      <c r="C99" s="6"/>
    </row>
    <row r="100" spans="1:3" ht="144" x14ac:dyDescent="0.3">
      <c r="A100" s="6" t="s">
        <v>5656</v>
      </c>
      <c r="B100" s="6" t="s">
        <v>5670</v>
      </c>
      <c r="C100" s="6" t="s">
        <v>5671</v>
      </c>
    </row>
    <row r="101" spans="1:3" ht="259.2" x14ac:dyDescent="0.3">
      <c r="A101" s="6" t="s">
        <v>5672</v>
      </c>
      <c r="B101" s="6" t="s">
        <v>5673</v>
      </c>
      <c r="C101" s="6" t="s">
        <v>5674</v>
      </c>
    </row>
    <row r="102" spans="1:3" ht="273.60000000000002" x14ac:dyDescent="0.3">
      <c r="A102" s="6" t="s">
        <v>5672</v>
      </c>
      <c r="B102" s="6" t="s">
        <v>5675</v>
      </c>
      <c r="C102" s="6" t="s">
        <v>5676</v>
      </c>
    </row>
    <row r="103" spans="1:3" ht="288" x14ac:dyDescent="0.3">
      <c r="A103" s="6" t="s">
        <v>5672</v>
      </c>
      <c r="B103" s="6" t="s">
        <v>5677</v>
      </c>
      <c r="C103" s="6" t="s">
        <v>5678</v>
      </c>
    </row>
    <row r="104" spans="1:3" ht="302.39999999999998" x14ac:dyDescent="0.3">
      <c r="A104" s="6" t="s">
        <v>5672</v>
      </c>
      <c r="B104" s="6" t="s">
        <v>5679</v>
      </c>
      <c r="C104" s="6" t="s">
        <v>5680</v>
      </c>
    </row>
    <row r="105" spans="1:3" ht="302.39999999999998" x14ac:dyDescent="0.3">
      <c r="A105" s="6" t="s">
        <v>5672</v>
      </c>
      <c r="B105" s="6" t="s">
        <v>5681</v>
      </c>
      <c r="C105" s="6" t="s">
        <v>5682</v>
      </c>
    </row>
    <row r="106" spans="1:3" ht="230.4" x14ac:dyDescent="0.3">
      <c r="A106" s="6" t="s">
        <v>5672</v>
      </c>
      <c r="B106" s="6" t="s">
        <v>5683</v>
      </c>
      <c r="C106" s="6" t="s">
        <v>5684</v>
      </c>
    </row>
    <row r="107" spans="1:3" ht="331.2" x14ac:dyDescent="0.3">
      <c r="A107" s="6" t="s">
        <v>5672</v>
      </c>
      <c r="B107" s="6" t="s">
        <v>5685</v>
      </c>
      <c r="C107" s="6" t="s">
        <v>5686</v>
      </c>
    </row>
    <row r="108" spans="1:3" ht="230.4" x14ac:dyDescent="0.3">
      <c r="A108" s="6" t="s">
        <v>5672</v>
      </c>
      <c r="B108" s="6" t="s">
        <v>5687</v>
      </c>
      <c r="C108" s="6" t="s">
        <v>5688</v>
      </c>
    </row>
    <row r="109" spans="1:3" ht="288" x14ac:dyDescent="0.3">
      <c r="A109" s="6" t="s">
        <v>5672</v>
      </c>
      <c r="B109" s="6" t="s">
        <v>5689</v>
      </c>
      <c r="C109" s="6" t="s">
        <v>5690</v>
      </c>
    </row>
    <row r="110" spans="1:3" ht="216" x14ac:dyDescent="0.3">
      <c r="A110" s="6" t="s">
        <v>5691</v>
      </c>
      <c r="B110" s="6" t="s">
        <v>5692</v>
      </c>
      <c r="C110" s="6" t="s">
        <v>5693</v>
      </c>
    </row>
    <row r="111" spans="1:3" ht="144" x14ac:dyDescent="0.3">
      <c r="A111" s="6" t="s">
        <v>5691</v>
      </c>
      <c r="B111" s="6" t="s">
        <v>5694</v>
      </c>
      <c r="C111" s="6" t="s">
        <v>5695</v>
      </c>
    </row>
    <row r="112" spans="1:3" ht="216" x14ac:dyDescent="0.3">
      <c r="A112" s="6" t="s">
        <v>5691</v>
      </c>
      <c r="B112" s="6" t="s">
        <v>5696</v>
      </c>
      <c r="C112" s="6" t="s">
        <v>5697</v>
      </c>
    </row>
    <row r="113" spans="1:3" ht="302.39999999999998" x14ac:dyDescent="0.3">
      <c r="A113" s="6" t="s">
        <v>5691</v>
      </c>
      <c r="B113" s="6" t="s">
        <v>5698</v>
      </c>
      <c r="C113" s="6" t="s">
        <v>5699</v>
      </c>
    </row>
    <row r="114" spans="1:3" ht="302.39999999999998" x14ac:dyDescent="0.3">
      <c r="A114" s="6" t="s">
        <v>5691</v>
      </c>
      <c r="B114" s="6" t="s">
        <v>5700</v>
      </c>
      <c r="C114" s="6" t="s">
        <v>5701</v>
      </c>
    </row>
    <row r="115" spans="1:3" ht="288" x14ac:dyDescent="0.3">
      <c r="A115" s="6" t="s">
        <v>5691</v>
      </c>
      <c r="B115" s="6" t="s">
        <v>5702</v>
      </c>
      <c r="C115" s="6" t="s">
        <v>5703</v>
      </c>
    </row>
    <row r="116" spans="1:3" ht="216" x14ac:dyDescent="0.3">
      <c r="A116" s="6" t="s">
        <v>5704</v>
      </c>
      <c r="B116" s="6" t="s">
        <v>5705</v>
      </c>
      <c r="C116" s="6" t="s">
        <v>5706</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Aux Lists</vt:lpstr>
      <vt:lpstr>Character Lists</vt:lpstr>
      <vt:lpstr>Player Manager</vt:lpstr>
      <vt:lpstr>Encounter</vt:lpstr>
      <vt:lpstr>Encounter Builder</vt:lpstr>
      <vt:lpstr>Xanathar's Encounter Builder</vt:lpstr>
      <vt:lpstr>Saved Encounters</vt:lpstr>
      <vt:lpstr>Loot Tables</vt:lpstr>
      <vt:lpstr>Enemy Library</vt:lpstr>
      <vt:lpstr>Item Library</vt:lpstr>
      <vt:lpstr>Spell Library</vt:lpstr>
      <vt:lpstr>Magic Item Library</vt:lpstr>
      <vt:lpstr>Environmental</vt:lpstr>
      <vt:lpstr>Random Encounters</vt:lpstr>
      <vt:lpstr>AutoRollNPCInitiative</vt:lpstr>
      <vt:lpstr>AutoRollPlayerInitiative</vt:lpstr>
      <vt:lpstr>AwardWeightedEXP</vt:lpstr>
      <vt:lpstr>RollHP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Tech Fellow Admin Account</dc:creator>
  <cp:keywords/>
  <dc:description/>
  <cp:lastModifiedBy>Fabricio Custodio Jacinto</cp:lastModifiedBy>
  <cp:revision/>
  <dcterms:created xsi:type="dcterms:W3CDTF">2018-03-27T17:53:05Z</dcterms:created>
  <dcterms:modified xsi:type="dcterms:W3CDTF">2025-06-21T05:26:17Z</dcterms:modified>
  <cp:category/>
  <cp:contentStatus/>
</cp:coreProperties>
</file>