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 Banneheka\Downloads\"/>
    </mc:Choice>
  </mc:AlternateContent>
  <bookViews>
    <workbookView xWindow="0" yWindow="0" windowWidth="28800" windowHeight="13725" activeTab="1"/>
  </bookViews>
  <sheets>
    <sheet name="Timestamp Conversion" sheetId="1" r:id="rId1"/>
    <sheet name="Calculations" sheetId="2" r:id="rId2"/>
    <sheet name="Sheet1" sheetId="3" r:id="rId3"/>
  </sheets>
  <calcPr calcId="152511"/>
</workbook>
</file>

<file path=xl/calcChain.xml><?xml version="1.0" encoding="utf-8"?>
<calcChain xmlns="http://schemas.openxmlformats.org/spreadsheetml/2006/main">
  <c r="B40" i="2" l="1"/>
  <c r="L24" i="2"/>
  <c r="B22" i="2"/>
  <c r="B23" i="2" s="1"/>
  <c r="B4" i="2"/>
  <c r="B5" i="2" s="1"/>
  <c r="B3" i="2"/>
  <c r="B10" i="2" s="1"/>
  <c r="B24" i="2" l="1"/>
  <c r="B25" i="2" s="1"/>
  <c r="B30" i="2"/>
  <c r="B31" i="2" s="1"/>
  <c r="B9" i="2"/>
  <c r="B15" i="2"/>
  <c r="B6" i="2"/>
  <c r="B8" i="2" s="1"/>
  <c r="B7" i="2"/>
  <c r="C7" i="2" s="1"/>
  <c r="B27" i="2" l="1"/>
  <c r="B26" i="2"/>
  <c r="B28" i="2" s="1"/>
  <c r="B33" i="2"/>
  <c r="B38" i="2" s="1"/>
  <c r="C38" i="2" s="1"/>
  <c r="B36" i="2"/>
  <c r="B7" i="1"/>
  <c r="B17" i="2"/>
  <c r="B16" i="2"/>
  <c r="C8" i="2" l="1"/>
  <c r="C7" i="1"/>
</calcChain>
</file>

<file path=xl/sharedStrings.xml><?xml version="1.0" encoding="utf-8"?>
<sst xmlns="http://schemas.openxmlformats.org/spreadsheetml/2006/main" count="50" uniqueCount="50">
  <si>
    <t>Timestamp referenced to:</t>
  </si>
  <si>
    <t>Seconds since reference at midnight before collection:</t>
  </si>
  <si>
    <t>Modulo 2^20 Seconds since reference at midnight before collection:</t>
  </si>
  <si>
    <t>Modulo 2^20 Seconds since reference at midnight after collection:</t>
  </si>
  <si>
    <t>Fractional portion of timestamp:</t>
  </si>
  <si>
    <t>Timestamp at midnight before collection:</t>
  </si>
  <si>
    <t>Timestamp at midnight after collection:</t>
  </si>
  <si>
    <t>Rollover during this day?</t>
  </si>
  <si>
    <t>Beginning of the 2^20 second timestamp cycle that contains this sample:</t>
  </si>
  <si>
    <t>Beginning of the 2^20 second timestamp "cycle" that contains midnight before sample:</t>
  </si>
  <si>
    <t>Seconds since beginning of this 2^20 second timestamp cycle:</t>
  </si>
  <si>
    <t>Notes</t>
  </si>
  <si>
    <t>The expanded timestamp at midnight on the day the sample was collected.</t>
  </si>
  <si>
    <t>Timestamps roll over every 2^20 seconds.  This is the last time the timestamp rolled over prior to midnight on the day the sample was collected.</t>
  </si>
  <si>
    <t>The timestamp may roll over on the day the sample was collected, and if so, the sample may fall in the next 2^20 second timestamp cycle.</t>
  </si>
  <si>
    <t>The number of seconds in the timestamp.</t>
  </si>
  <si>
    <t>The fractional portion of the timestamp.</t>
  </si>
  <si>
    <t>Informational fields not used in calculation, only for reference.</t>
  </si>
  <si>
    <t>Timestamp-&gt;Date/Time conversion algorithm</t>
  </si>
  <si>
    <t>The total seconds since the reference time, at midnight on the day the sample was collected.</t>
  </si>
  <si>
    <t>This is the seconds portion of the timestamp at midnight on the day the sample was collected.</t>
  </si>
  <si>
    <t>Instructions:</t>
  </si>
  <si>
    <t>Calculations:</t>
  </si>
  <si>
    <t>The "Calculations" sheet contains details of the time calculation, which you can port into your own software if necessary.</t>
  </si>
  <si>
    <t>Wireless F/T Timestamp from Collected Data:</t>
  </si>
  <si>
    <t>Enter the date on which the data was collected and the timestamp from the collected Wireless F/T data that you wish to calculate the time for.  The sheet will calculate the time that corresponds to that timestamp.</t>
  </si>
  <si>
    <t>Note that Excel works with time in units of whole days, e.g. 1 hour is 0.041666…. days.  To convert a number of seconds into a number of days, divide the number of seconds by (3600 * 24), the number of seconds in one day.</t>
  </si>
  <si>
    <t>Wireless FT Timestamp Conversion Sample</t>
  </si>
  <si>
    <t>Time calculated from timestamp, UTC:</t>
  </si>
  <si>
    <t>Date Data Collected (just date, no time), UTC:</t>
  </si>
  <si>
    <t>NTP timestamps are referenced to Midnight January 1, 1900, but Excel has a bug that thinks 1900 is a leap year, which causes days to be off by one, so adjust the epoch manually to 1/2/1900</t>
  </si>
  <si>
    <t>Timestamp adjusted to unsigned value:</t>
  </si>
  <si>
    <t>All times use UTC.</t>
  </si>
  <si>
    <t>UTC</t>
  </si>
  <si>
    <t>Today - (epoch + 70 years)</t>
  </si>
  <si>
    <t>in seconds</t>
  </si>
  <si>
    <t>Today</t>
  </si>
  <si>
    <t>in days</t>
  </si>
  <si>
    <t>days</t>
  </si>
  <si>
    <t>Start of last rollover</t>
  </si>
  <si>
    <t>seconds remaining to next rollover</t>
  </si>
  <si>
    <t>This is the "timestamp"</t>
  </si>
  <si>
    <t>if rollover happened today already after the day has started, then new start of last rollover</t>
  </si>
  <si>
    <t>timestamp received</t>
  </si>
  <si>
    <t>timestamp received in seconds</t>
  </si>
  <si>
    <t>remaining seconds after last roll over at midnight, timestamp from load cell rolls over ever 2^20 seconds</t>
  </si>
  <si>
    <t>decided time of start of last rollover</t>
  </si>
  <si>
    <t>number of seconds since start of day to when the packet was received</t>
  </si>
  <si>
    <t>time when packet was received</t>
  </si>
  <si>
    <t>My working: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</si>
</sst>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0"/>
    <numFmt numFmtId="165" formatCode="[$-F400]h:mm:ss\ AM/PM"/>
    <numFmt numFmtId="166" formatCode="hh:mm:ss.000"/>
    <numFmt numFmtId="167" formatCode="[$-409]m/d/yy\ h:mm\ AM/PM;@"/>
    <numFmt numFmtId="171" formatCode="h:mm:ss.000"/>
    <numFmt numFmtId="173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5" fontId="0" fillId="0" borderId="0" xfId="0" applyNumberFormat="1"/>
    <xf numFmtId="14" fontId="0" fillId="2" borderId="0" xfId="0" applyNumberFormat="1" applyFill="1"/>
    <xf numFmtId="166" fontId="2" fillId="3" borderId="0" xfId="0" applyNumberFormat="1" applyFont="1" applyFill="1"/>
    <xf numFmtId="14" fontId="2" fillId="3" borderId="0" xfId="0" applyNumberFormat="1" applyFont="1" applyFill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/>
    <xf numFmtId="3" fontId="0" fillId="0" borderId="0" xfId="0" applyNumberFormat="1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22" fontId="0" fillId="0" borderId="0" xfId="0" applyNumberFormat="1"/>
    <xf numFmtId="167" fontId="0" fillId="0" borderId="0" xfId="0" applyNumberFormat="1"/>
    <xf numFmtId="1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right"/>
    </xf>
    <xf numFmtId="171" fontId="0" fillId="0" borderId="0" xfId="0" applyNumberFormat="1"/>
    <xf numFmtId="173" fontId="0" fillId="0" borderId="0" xfId="0" applyNumberFormat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6" sqref="B6"/>
    </sheetView>
  </sheetViews>
  <sheetFormatPr defaultRowHeight="15" x14ac:dyDescent="0.25"/>
  <cols>
    <col min="1" max="1" width="44.85546875" customWidth="1"/>
    <col min="2" max="2" width="54.42578125" customWidth="1"/>
    <col min="3" max="3" width="22" customWidth="1"/>
    <col min="5" max="5" width="21.5703125" customWidth="1"/>
  </cols>
  <sheetData>
    <row r="1" spans="1:5" x14ac:dyDescent="0.25">
      <c r="A1" s="6" t="s">
        <v>27</v>
      </c>
    </row>
    <row r="3" spans="1:5" x14ac:dyDescent="0.25">
      <c r="B3" t="s">
        <v>32</v>
      </c>
    </row>
    <row r="5" spans="1:5" x14ac:dyDescent="0.25">
      <c r="A5" t="s">
        <v>29</v>
      </c>
      <c r="B5" s="2">
        <v>42717</v>
      </c>
    </row>
    <row r="6" spans="1:5" x14ac:dyDescent="0.25">
      <c r="A6" t="s">
        <v>24</v>
      </c>
      <c r="B6" s="23">
        <v>-1469414919</v>
      </c>
      <c r="E6" s="16"/>
    </row>
    <row r="7" spans="1:5" x14ac:dyDescent="0.25">
      <c r="A7" t="s">
        <v>28</v>
      </c>
      <c r="B7" s="4">
        <f>Calculations!B8+((Calculations!B9+Calculations!B10)/(3600*24))</f>
        <v>42717.610834760308</v>
      </c>
      <c r="C7" s="3">
        <f>B7</f>
        <v>42717.610834760308</v>
      </c>
      <c r="D7" s="6" t="s">
        <v>33</v>
      </c>
      <c r="E7" s="19"/>
    </row>
    <row r="11" spans="1:5" x14ac:dyDescent="0.25">
      <c r="A11" s="6" t="s">
        <v>21</v>
      </c>
    </row>
    <row r="12" spans="1:5" ht="40.5" customHeight="1" x14ac:dyDescent="0.25">
      <c r="A12" s="24" t="s">
        <v>25</v>
      </c>
      <c r="B12" s="24"/>
    </row>
    <row r="13" spans="1:5" x14ac:dyDescent="0.25">
      <c r="A13" s="8"/>
      <c r="B13" s="8"/>
      <c r="E13" s="20"/>
    </row>
    <row r="14" spans="1:5" x14ac:dyDescent="0.25">
      <c r="A14" s="8"/>
      <c r="B14" s="8"/>
    </row>
    <row r="15" spans="1:5" x14ac:dyDescent="0.25">
      <c r="A15" s="7"/>
      <c r="B15" s="7"/>
    </row>
    <row r="16" spans="1:5" x14ac:dyDescent="0.25">
      <c r="A16" s="9" t="s">
        <v>22</v>
      </c>
      <c r="B16" s="7"/>
    </row>
    <row r="17" spans="1:2" ht="39" customHeight="1" x14ac:dyDescent="0.25">
      <c r="A17" s="24" t="s">
        <v>23</v>
      </c>
      <c r="B17" s="24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</sheetData>
  <mergeCells count="2">
    <mergeCell ref="A17:B17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4" zoomScaleNormal="100" workbookViewId="0">
      <selection activeCell="G25" sqref="G25"/>
    </sheetView>
  </sheetViews>
  <sheetFormatPr defaultRowHeight="15" x14ac:dyDescent="0.25"/>
  <cols>
    <col min="1" max="1" width="81.85546875" customWidth="1"/>
    <col min="2" max="2" width="45.28515625" style="10" customWidth="1"/>
    <col min="3" max="3" width="21.7109375" customWidth="1"/>
    <col min="5" max="5" width="11" bestFit="1" customWidth="1"/>
    <col min="7" max="7" width="16.140625" bestFit="1" customWidth="1"/>
  </cols>
  <sheetData>
    <row r="1" spans="1:7" x14ac:dyDescent="0.25">
      <c r="A1" s="15" t="s">
        <v>18</v>
      </c>
      <c r="D1" t="s">
        <v>11</v>
      </c>
    </row>
    <row r="2" spans="1:7" x14ac:dyDescent="0.25">
      <c r="A2" t="s">
        <v>0</v>
      </c>
      <c r="B2" s="11">
        <v>2</v>
      </c>
      <c r="D2" t="s">
        <v>30</v>
      </c>
    </row>
    <row r="3" spans="1:7" x14ac:dyDescent="0.25">
      <c r="A3" t="s">
        <v>31</v>
      </c>
      <c r="B3" s="22">
        <f>IF('Timestamp Conversion'!B6&gt;=0,'Timestamp Conversion'!B6,'Timestamp Conversion'!B6+(2^32))</f>
        <v>2825552377</v>
      </c>
    </row>
    <row r="4" spans="1:7" x14ac:dyDescent="0.25">
      <c r="A4" t="s">
        <v>1</v>
      </c>
      <c r="B4" s="10">
        <f>ROUNDDOWN(('Timestamp Conversion'!B5-B2)*3600*24,0)</f>
        <v>3690576000</v>
      </c>
      <c r="D4" t="s">
        <v>19</v>
      </c>
    </row>
    <row r="5" spans="1:7" x14ac:dyDescent="0.25">
      <c r="A5" t="s">
        <v>2</v>
      </c>
      <c r="B5" s="10">
        <f>MOD( B4, 2^20)</f>
        <v>637056</v>
      </c>
      <c r="D5" t="s">
        <v>20</v>
      </c>
    </row>
    <row r="6" spans="1:7" ht="13.5" customHeight="1" x14ac:dyDescent="0.25">
      <c r="A6" t="s">
        <v>5</v>
      </c>
      <c r="B6" s="10">
        <f>B5*(2^12)</f>
        <v>2609381376</v>
      </c>
      <c r="D6" t="s">
        <v>12</v>
      </c>
    </row>
    <row r="7" spans="1:7" x14ac:dyDescent="0.25">
      <c r="A7" t="s">
        <v>9</v>
      </c>
      <c r="B7" s="12">
        <f>B2+((B4-MOD(B4,2^20))/(3600*24))</f>
        <v>42709.626666666663</v>
      </c>
      <c r="C7" s="1">
        <f>B7</f>
        <v>42709.626666666663</v>
      </c>
      <c r="D7" t="s">
        <v>13</v>
      </c>
    </row>
    <row r="8" spans="1:7" x14ac:dyDescent="0.25">
      <c r="A8" t="s">
        <v>8</v>
      </c>
      <c r="B8" s="12">
        <f>IF(B3&lt;B6,B7+( (2^20)/(3600*24)), B7)</f>
        <v>42709.626666666663</v>
      </c>
      <c r="C8" s="1">
        <f>B8</f>
        <v>42709.626666666663</v>
      </c>
      <c r="D8" t="s">
        <v>14</v>
      </c>
    </row>
    <row r="9" spans="1:7" x14ac:dyDescent="0.25">
      <c r="A9" t="s">
        <v>10</v>
      </c>
      <c r="B9" s="10">
        <f>ROUNDDOWN(B3/(2^12), 0)</f>
        <v>689832</v>
      </c>
      <c r="D9" t="s">
        <v>15</v>
      </c>
    </row>
    <row r="10" spans="1:7" x14ac:dyDescent="0.25">
      <c r="A10" t="s">
        <v>4</v>
      </c>
      <c r="B10" s="13">
        <f>(1/(2^12))*MOD(B3,(2^12))</f>
        <v>0.123291015625</v>
      </c>
      <c r="D10" t="s">
        <v>16</v>
      </c>
    </row>
    <row r="11" spans="1:7" ht="45" x14ac:dyDescent="0.25">
      <c r="A11" s="14" t="s">
        <v>26</v>
      </c>
      <c r="B11" s="13"/>
    </row>
    <row r="14" spans="1:7" x14ac:dyDescent="0.25">
      <c r="A14" s="5" t="s">
        <v>17</v>
      </c>
    </row>
    <row r="15" spans="1:7" x14ac:dyDescent="0.25">
      <c r="A15" t="s">
        <v>3</v>
      </c>
      <c r="B15" s="10">
        <f>MOD(B5+(3600*24),2^20)</f>
        <v>723456</v>
      </c>
      <c r="E15" s="17"/>
      <c r="G15" s="21"/>
    </row>
    <row r="16" spans="1:7" x14ac:dyDescent="0.25">
      <c r="A16" t="s">
        <v>6</v>
      </c>
      <c r="B16" s="10">
        <f>B15*(2^12)</f>
        <v>2963275776</v>
      </c>
      <c r="G16" s="1"/>
    </row>
    <row r="17" spans="1:14" x14ac:dyDescent="0.25">
      <c r="A17" t="s">
        <v>7</v>
      </c>
      <c r="B17" s="10" t="b">
        <f>B15&lt;B5</f>
        <v>0</v>
      </c>
    </row>
    <row r="19" spans="1:14" x14ac:dyDescent="0.25">
      <c r="A19" s="28"/>
      <c r="B19" s="29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4" x14ac:dyDescent="0.25">
      <c r="B20" s="10" t="s">
        <v>49</v>
      </c>
      <c r="E20" s="18"/>
    </row>
    <row r="22" spans="1:14" x14ac:dyDescent="0.25">
      <c r="B22" s="11">
        <f>'Timestamp Conversion'!B5</f>
        <v>42717</v>
      </c>
      <c r="D22" t="s">
        <v>36</v>
      </c>
    </row>
    <row r="23" spans="1:14" x14ac:dyDescent="0.25">
      <c r="B23" s="11">
        <f>B22-B2</f>
        <v>42715</v>
      </c>
      <c r="D23" t="s">
        <v>34</v>
      </c>
      <c r="G23" t="s">
        <v>37</v>
      </c>
    </row>
    <row r="24" spans="1:14" x14ac:dyDescent="0.25">
      <c r="B24" s="25">
        <f>B23*24*60*60</f>
        <v>3690576000</v>
      </c>
      <c r="D24" t="s">
        <v>35</v>
      </c>
      <c r="L24">
        <f>2^20/(60*60*24)</f>
        <v>12.136296296296296</v>
      </c>
      <c r="M24" t="s">
        <v>38</v>
      </c>
    </row>
    <row r="25" spans="1:14" x14ac:dyDescent="0.25">
      <c r="A25" s="10" t="s">
        <v>41</v>
      </c>
      <c r="B25" s="10">
        <f>MOD(B24,2^20)</f>
        <v>637056</v>
      </c>
      <c r="D25" t="s">
        <v>45</v>
      </c>
    </row>
    <row r="26" spans="1:14" x14ac:dyDescent="0.25">
      <c r="B26" s="11">
        <f>B22-B25/(60*60*24)</f>
        <v>42709.626666666663</v>
      </c>
      <c r="D26" t="s">
        <v>39</v>
      </c>
    </row>
    <row r="27" spans="1:14" x14ac:dyDescent="0.25">
      <c r="B27" s="10">
        <f>2^20-B25</f>
        <v>411520</v>
      </c>
      <c r="D27" t="s">
        <v>40</v>
      </c>
    </row>
    <row r="28" spans="1:14" x14ac:dyDescent="0.25">
      <c r="B28" s="11">
        <f>B26+(2^20)/(24*60*60)</f>
        <v>42721.762962962959</v>
      </c>
      <c r="D28" t="s">
        <v>42</v>
      </c>
    </row>
    <row r="30" spans="1:14" x14ac:dyDescent="0.25">
      <c r="B30" s="22">
        <f>B3</f>
        <v>2825552377</v>
      </c>
      <c r="D30" t="s">
        <v>43</v>
      </c>
    </row>
    <row r="31" spans="1:14" x14ac:dyDescent="0.25">
      <c r="B31" s="10">
        <f>B30/(2^12)</f>
        <v>689832.12329101563</v>
      </c>
      <c r="D31" t="s">
        <v>44</v>
      </c>
    </row>
    <row r="33" spans="2:4" x14ac:dyDescent="0.25">
      <c r="B33" s="11">
        <f>IF(B25&gt;B31,B28,B26)</f>
        <v>42709.626666666663</v>
      </c>
      <c r="D33" t="s">
        <v>46</v>
      </c>
    </row>
    <row r="36" spans="2:4" x14ac:dyDescent="0.25">
      <c r="B36" s="10">
        <f>B31-B25</f>
        <v>52776.123291015625</v>
      </c>
      <c r="D36" t="s">
        <v>47</v>
      </c>
    </row>
    <row r="38" spans="2:4" x14ac:dyDescent="0.25">
      <c r="B38" s="11">
        <f>B33+B31/(24*60*60)</f>
        <v>42717.610834760308</v>
      </c>
      <c r="C38" s="26">
        <f>B38</f>
        <v>42717.610834760308</v>
      </c>
      <c r="D38" t="s">
        <v>48</v>
      </c>
    </row>
    <row r="40" spans="2:4" x14ac:dyDescent="0.25">
      <c r="B40" s="27">
        <f>14*60*60+39*60+36.123</f>
        <v>52776.123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2.28515625" customWidth="1"/>
  </cols>
  <sheetData>
    <row r="1" spans="1:1" x14ac:dyDescent="0.25">
      <c r="A1">
        <v>-1469414919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Timestamp Conversion</vt:lpstr>
      <vt:lpstr>Calculations</vt:lpstr>
      <vt:lpstr>Sheet1</vt:lpstr>
    </vt:vector>
  </TitlesOfParts>
  <Company>ATI Industrial Automation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Skuce</dc:creator>
  <cp:lastModifiedBy>PD Banneheka</cp:lastModifiedBy>
  <dcterms:created xsi:type="dcterms:W3CDTF">2016-12-05T15:17:28Z</dcterms:created>
  <dcterms:modified xsi:type="dcterms:W3CDTF">2018-08-23T13:01:13Z</dcterms:modified>
</cp:coreProperties>
</file>