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Theoretical Probability" sheetId="2" r:id="rId5"/>
    <sheet state="visible" name="Experimental Probability" sheetId="3" r:id="rId6"/>
    <sheet state="visible" name="A Priori Probability" sheetId="4" r:id="rId7"/>
    <sheet state="visible" name="Types of events" sheetId="5" r:id="rId8"/>
    <sheet state="visible" name="Types of Probability" sheetId="6" r:id="rId9"/>
    <sheet state="visible" name=" Probability Axioms" sheetId="7" r:id="rId10"/>
    <sheet state="visible" name="Bayes Theorem" sheetId="8" r:id="rId11"/>
    <sheet state="visible" name="Random Variable" sheetId="9" r:id="rId12"/>
    <sheet state="visible" name="Random Variable Mean and Varien" sheetId="10" r:id="rId13"/>
    <sheet state="visible" name="Law of Large Numbers" sheetId="11" r:id="rId14"/>
    <sheet state="visible" name="PMF" sheetId="12" r:id="rId15"/>
    <sheet state="visible" name="CFD" sheetId="13" r:id="rId16"/>
    <sheet state="visible" name="Probability Distribution" sheetId="14" r:id="rId17"/>
    <sheet state="visible" name="Bionomial Distribution" sheetId="15" r:id="rId18"/>
    <sheet state="visible" name="Geometric Distribution" sheetId="16" r:id="rId19"/>
    <sheet state="visible" name="Poisson Distribution" sheetId="17" r:id="rId20"/>
    <sheet state="visible" name="Contineous Distribution1" sheetId="18" r:id="rId21"/>
    <sheet state="visible" name="Continuous Uniform Distribution" sheetId="19" r:id="rId22"/>
    <sheet state="visible" name="Log-Normal Distribution" sheetId="20" r:id="rId23"/>
    <sheet state="visible" name="Students t Distribution" sheetId="21" r:id="rId24"/>
    <sheet state="visible" name="Chi Square Distribution" sheetId="22" r:id="rId25"/>
  </sheets>
  <definedNames>
    <definedName name="_xlchart.v1.1">'Experimental Probability'!$N$1</definedName>
    <definedName name="_xlchart.v1.0">'Experimental Probability'!$M$2:$M$7</definedName>
    <definedName name="_xlchart.v1.3">'Probability Distribution'!$S$2:$S$547</definedName>
    <definedName name="_xlchart.v1.2">'Experimental Probability'!$N$2:$N$7</definedName>
  </definedNames>
  <calcPr/>
  <extLst>
    <ext uri="GoogleSheetsCustomDataVersion2">
      <go:sheetsCustomData xmlns:go="http://customooxmlschemas.google.com/" r:id="rId26" roundtripDataChecksum="xg59b8u6lB8NlarkYDhto+WiC3DdhLzOiuIlNnxcXH4="/>
    </ext>
  </extLst>
</workbook>
</file>

<file path=xl/sharedStrings.xml><?xml version="1.0" encoding="utf-8"?>
<sst xmlns="http://schemas.openxmlformats.org/spreadsheetml/2006/main" count="1047" uniqueCount="271">
  <si>
    <t>Session 2 : Fundamentals of Probability and Distributions</t>
  </si>
  <si>
    <t>1.1. Theoretical Probability</t>
  </si>
  <si>
    <t>1.2. Experimental Probability - Random Experiments, Events, Sample Space, Outcomes</t>
  </si>
  <si>
    <t>1.3. Apriori Approach, Experimental approach</t>
  </si>
  <si>
    <t>2.1. Dependent and Independent Events,Mutually Exclusive Event</t>
  </si>
  <si>
    <t>2.2. Types of Probability - Joint Probability, Union Probability, Marginal Probability, Conditional Probability</t>
  </si>
  <si>
    <t>2.3. Probability Axioms</t>
  </si>
  <si>
    <t>3. Bayes Theorem</t>
  </si>
  <si>
    <t xml:space="preserve">4.1.  Random and Multivariate Variables,Types of Random Variables - Discrete and Continuous </t>
  </si>
  <si>
    <t>4.2. Mean and Varience of Random Variable, Expected Value</t>
  </si>
  <si>
    <t>4.3. Law of Large Numbers</t>
  </si>
  <si>
    <t>4.4. Probability Mass Function</t>
  </si>
  <si>
    <t xml:space="preserve"> 4.5. Cumulative Distribution Function</t>
  </si>
  <si>
    <t>5. Probability Distributions</t>
  </si>
  <si>
    <t>5.1.1. Discrete Probability Distribution: Bernoulli's Distribution</t>
  </si>
  <si>
    <t>5.1.2. Binomial Distribution</t>
  </si>
  <si>
    <t>5.1.3. Geometric Distribution</t>
  </si>
  <si>
    <t>5.1.4.Poisson Distribution</t>
  </si>
  <si>
    <t>5.2.1 Continuous Probability Distributions: Normal Distribution</t>
  </si>
  <si>
    <t>5.2.2. Continuous Uniform Distribution</t>
  </si>
  <si>
    <t>5.2.3  Log-Normal Distribution</t>
  </si>
  <si>
    <t>5.2.4. Student’s T Distribution</t>
  </si>
  <si>
    <t>5.2.5. Chi Square Distribution</t>
  </si>
  <si>
    <r>
      <rPr>
        <rFont val="Calibri"/>
        <color theme="1"/>
      </rPr>
      <t xml:space="preserve">Example: </t>
    </r>
    <r>
      <rPr>
        <rFont val="Calibri"/>
        <b/>
        <color theme="1"/>
        <sz val="11.0"/>
      </rPr>
      <t>A fair coin is tossed.</t>
    </r>
  </si>
  <si>
    <t>Number of favorable outcomes for getting Head</t>
  </si>
  <si>
    <t>Number of favorable outcomes for getting Tail</t>
  </si>
  <si>
    <t>Total Number of Outcomes</t>
  </si>
  <si>
    <t xml:space="preserve">Probability of getting a head, P(Head) </t>
  </si>
  <si>
    <t>1 / 2 = 0.5</t>
  </si>
  <si>
    <t xml:space="preserve">Probability of getting a tail, P(Tail) </t>
  </si>
  <si>
    <t>Age(in years)</t>
  </si>
  <si>
    <t>No of Kids</t>
  </si>
  <si>
    <t>0-2</t>
  </si>
  <si>
    <t>2 -4</t>
  </si>
  <si>
    <t>4 - 6</t>
  </si>
  <si>
    <t>6 -8</t>
  </si>
  <si>
    <t>8 -10</t>
  </si>
  <si>
    <t>10 -12</t>
  </si>
  <si>
    <t>Pizza Toppings</t>
  </si>
  <si>
    <t>Number of orders</t>
  </si>
  <si>
    <t>Mushrooms</t>
  </si>
  <si>
    <t>Pepperoni</t>
  </si>
  <si>
    <t>Cheese</t>
  </si>
  <si>
    <t>Black Olives</t>
  </si>
  <si>
    <t>You could compute any of the following 8 conditional probabilities.</t>
  </si>
  <si>
    <t>The 4 marginal probabilities can be calculated as follows</t>
  </si>
  <si>
    <t>GED test</t>
  </si>
  <si>
    <t>Pass</t>
  </si>
  <si>
    <t>Fail</t>
  </si>
  <si>
    <t>Total</t>
  </si>
  <si>
    <t>Males</t>
  </si>
  <si>
    <t>P(a student has passed /  male)</t>
  </si>
  <si>
    <t>46/114</t>
  </si>
  <si>
    <t>P(A student is a male) =  </t>
  </si>
  <si>
    <t>Number of males / Total number of students</t>
  </si>
  <si>
    <t>Female</t>
  </si>
  <si>
    <t>P(a student has passed / female)</t>
  </si>
  <si>
    <t>68/114</t>
  </si>
  <si>
    <t>102 /200</t>
  </si>
  <si>
    <t>P(a student has failed / male)</t>
  </si>
  <si>
    <t>56/86</t>
  </si>
  <si>
    <t>P(A student is a female) =  </t>
  </si>
  <si>
    <t>Number of females Total number of students</t>
  </si>
  <si>
    <t>P(a student has failed / female)</t>
  </si>
  <si>
    <t>30/86</t>
  </si>
  <si>
    <t>98/ 200</t>
  </si>
  <si>
    <t>P(a student is male /  passed)</t>
  </si>
  <si>
    <t>46/102</t>
  </si>
  <si>
    <t>P(A student has passed) =  </t>
  </si>
  <si>
    <t>Number of students who passed Total number of students</t>
  </si>
  <si>
    <t>P(a student is male / failed)</t>
  </si>
  <si>
    <t>56/102</t>
  </si>
  <si>
    <t>114 /200</t>
  </si>
  <si>
    <t>P(a student is female / passed)</t>
  </si>
  <si>
    <t>68/98</t>
  </si>
  <si>
    <t>P(A student has failed) =  </t>
  </si>
  <si>
    <t>Number of students who failed Total number of students</t>
  </si>
  <si>
    <t>P(a student is female / failed)</t>
  </si>
  <si>
    <t>30/98</t>
  </si>
  <si>
    <t>86 /200</t>
  </si>
  <si>
    <t>Toss Number</t>
  </si>
  <si>
    <t>Toss Result</t>
  </si>
  <si>
    <t>Cumulative total</t>
  </si>
  <si>
    <t>Cumulative average</t>
  </si>
  <si>
    <t>1. Simulate a roulette toss 500 times in Toss Result as  (RANDBETWEEN(0,36)</t>
  </si>
  <si>
    <t>2.      Take a running total in Cumulative Total as ($S$20:S20)</t>
  </si>
  <si>
    <t>3.      Take a running average in Cumulative Average as(T20/R20)</t>
  </si>
  <si>
    <t>4.      Plot Column U as a line chart. Press F9 to recalculate.</t>
  </si>
  <si>
    <t>Mean</t>
  </si>
  <si>
    <t>Consider a dice is rolled then Probabilities  of the out comes are as follows</t>
  </si>
  <si>
    <t>Probability of Mass Function</t>
  </si>
  <si>
    <r>
      <rPr>
        <rFont val="Calibri"/>
        <color theme="1"/>
        <sz val="11.0"/>
      </rPr>
      <t>X</t>
    </r>
    <r>
      <rPr>
        <rFont val="Calibri"/>
        <color theme="1"/>
        <sz val="11.0"/>
        <vertAlign val="subscript"/>
      </rPr>
      <t>i</t>
    </r>
  </si>
  <si>
    <r>
      <rPr>
        <rFont val="Calibri"/>
        <color theme="1"/>
        <sz val="11.0"/>
      </rPr>
      <t>P(X = x</t>
    </r>
    <r>
      <rPr>
        <rFont val="Calibri"/>
        <color theme="1"/>
        <sz val="11.0"/>
        <vertAlign val="subscript"/>
      </rPr>
      <t>i</t>
    </r>
    <r>
      <rPr>
        <rFont val="Calibri"/>
        <color theme="1"/>
        <sz val="11.0"/>
      </rPr>
      <t>)</t>
    </r>
  </si>
  <si>
    <r>
      <rPr>
        <rFont val="Calibri"/>
        <color theme="1"/>
        <sz val="11.0"/>
      </rPr>
      <t xml:space="preserve">Given a probability mass function f(x) = bx3 for x = 1, 2, 3. Find the value of b.
</t>
    </r>
    <r>
      <rPr>
        <rFont val="Calibri"/>
        <b/>
        <color theme="1"/>
        <sz val="11.0"/>
      </rPr>
      <t xml:space="preserve">Solution: </t>
    </r>
    <r>
      <rPr>
        <rFont val="Calibri"/>
        <color theme="1"/>
        <sz val="11.0"/>
      </rPr>
      <t>According to the properties of the probability mass function, ∑</t>
    </r>
    <r>
      <rPr>
        <rFont val="Calibri"/>
        <color theme="1"/>
        <sz val="11.0"/>
        <vertAlign val="subscript"/>
      </rPr>
      <t>xϵS</t>
    </r>
    <r>
      <rPr>
        <rFont val="Calibri"/>
        <color theme="1"/>
        <sz val="11.0"/>
      </rPr>
      <t xml:space="preserve">f(x)=1
</t>
    </r>
    <r>
      <rPr>
        <rFont val="Calibri"/>
        <color theme="1"/>
        <sz val="14.0"/>
      </rPr>
      <t>∑</t>
    </r>
    <r>
      <rPr>
        <rFont val="Calibri"/>
        <color theme="1"/>
        <sz val="14.0"/>
        <vertAlign val="superscript"/>
      </rPr>
      <t>3</t>
    </r>
    <r>
      <rPr>
        <rFont val="Calibri"/>
        <color theme="1"/>
        <sz val="14.0"/>
        <vertAlign val="subscript"/>
      </rPr>
      <t>x=1</t>
    </r>
    <r>
      <rPr>
        <rFont val="Calibri"/>
        <color theme="1"/>
        <sz val="14.0"/>
      </rPr>
      <t>f(x)=1</t>
    </r>
    <r>
      <rPr>
        <rFont val="Calibri"/>
        <color theme="1"/>
        <sz val="11.0"/>
      </rPr>
      <t xml:space="preserve">
b(1</t>
    </r>
    <r>
      <rPr>
        <rFont val="Calibri"/>
        <color theme="1"/>
        <sz val="11.0"/>
        <vertAlign val="superscript"/>
      </rPr>
      <t>3</t>
    </r>
    <r>
      <rPr>
        <rFont val="Calibri"/>
        <color theme="1"/>
        <sz val="11.0"/>
      </rPr>
      <t xml:space="preserve"> + 2</t>
    </r>
    <r>
      <rPr>
        <rFont val="Calibri"/>
        <color theme="1"/>
        <sz val="11.0"/>
        <vertAlign val="superscript"/>
      </rPr>
      <t>3</t>
    </r>
    <r>
      <rPr>
        <rFont val="Calibri"/>
        <color theme="1"/>
        <sz val="11.0"/>
      </rPr>
      <t xml:space="preserve"> + 3</t>
    </r>
    <r>
      <rPr>
        <rFont val="Calibri"/>
        <color theme="1"/>
        <sz val="11.0"/>
        <vertAlign val="superscript"/>
      </rPr>
      <t>3</t>
    </r>
    <r>
      <rPr>
        <rFont val="Calibri"/>
        <color theme="1"/>
        <sz val="11.0"/>
      </rPr>
      <t>)= 1
b (36) = 1
b = 1 / 36
Answer:</t>
    </r>
    <r>
      <rPr>
        <rFont val="Calibri"/>
        <b/>
        <color theme="1"/>
        <sz val="11.0"/>
      </rPr>
      <t xml:space="preserve"> b = 1 / 36</t>
    </r>
  </si>
  <si>
    <t>Let X be a random variable with the probability mass function given as follows:</t>
  </si>
  <si>
    <t>x</t>
  </si>
  <si>
    <t>P(X = x)</t>
  </si>
  <si>
    <r>
      <rPr>
        <rFont val="Calibri"/>
        <b/>
        <color theme="1"/>
        <sz val="11.0"/>
      </rPr>
      <t>2k</t>
    </r>
    <r>
      <rPr>
        <rFont val="Calibri"/>
        <b/>
        <color theme="1"/>
        <sz val="11.0"/>
        <vertAlign val="superscript"/>
      </rPr>
      <t>2</t>
    </r>
    <r>
      <rPr>
        <rFont val="Calibri"/>
        <b/>
        <color theme="1"/>
        <sz val="11.0"/>
      </rPr>
      <t xml:space="preserve"> + k - 3</t>
    </r>
  </si>
  <si>
    <t>6k</t>
  </si>
  <si>
    <r>
      <rPr>
        <rFont val="Calibri"/>
        <b/>
        <color theme="1"/>
        <sz val="11.0"/>
      </rPr>
      <t>8k</t>
    </r>
    <r>
      <rPr>
        <rFont val="Calibri"/>
        <b/>
        <color theme="1"/>
        <sz val="11.0"/>
        <vertAlign val="superscript"/>
      </rPr>
      <t>2</t>
    </r>
    <r>
      <rPr>
        <rFont val="Calibri"/>
        <b/>
        <color theme="1"/>
        <sz val="11.0"/>
      </rPr>
      <t xml:space="preserve"> + 2k + 3</t>
    </r>
  </si>
  <si>
    <t>Find the value of k.</t>
  </si>
  <si>
    <r>
      <rPr>
        <rFont val="Calibri"/>
        <color theme="1"/>
        <sz val="11.0"/>
      </rPr>
      <t xml:space="preserve">We use the pmf property, </t>
    </r>
    <r>
      <rPr>
        <rFont val="Calibri"/>
        <b/>
        <color theme="1"/>
        <sz val="11.0"/>
      </rPr>
      <t>∑</t>
    </r>
    <r>
      <rPr>
        <rFont val="Calibri"/>
        <b/>
        <color theme="1"/>
        <sz val="11.0"/>
        <vertAlign val="subscript"/>
      </rPr>
      <t>xϵS</t>
    </r>
    <r>
      <rPr>
        <rFont val="Calibri"/>
        <b/>
        <color theme="1"/>
        <sz val="11.0"/>
      </rPr>
      <t>f(x)=1</t>
    </r>
  </si>
  <si>
    <r>
      <rPr>
        <rFont val="Calibri"/>
        <b/>
        <color theme="1"/>
        <sz val="11.0"/>
      </rPr>
      <t>P(X = 0) + P(X = 1) + P(X = 2) = 1</t>
    </r>
    <r>
      <rPr>
        <rFont val="Calibri"/>
        <color theme="1"/>
        <sz val="11.0"/>
      </rPr>
      <t xml:space="preserve">
2k</t>
    </r>
    <r>
      <rPr>
        <rFont val="Calibri"/>
        <color theme="1"/>
        <sz val="11.0"/>
        <vertAlign val="superscript"/>
      </rPr>
      <t>2</t>
    </r>
    <r>
      <rPr>
        <rFont val="Calibri"/>
        <color theme="1"/>
        <sz val="11.0"/>
      </rPr>
      <t xml:space="preserve"> + k - 3 + 6k + 8k</t>
    </r>
    <r>
      <rPr>
        <rFont val="Calibri"/>
        <color theme="1"/>
        <sz val="11.0"/>
        <vertAlign val="superscript"/>
      </rPr>
      <t>2</t>
    </r>
    <r>
      <rPr>
        <rFont val="Calibri"/>
        <color theme="1"/>
        <sz val="11.0"/>
      </rPr>
      <t xml:space="preserve"> + 2k + 3 = 1
10k</t>
    </r>
    <r>
      <rPr>
        <rFont val="Calibri"/>
        <color theme="1"/>
        <sz val="11.0"/>
        <vertAlign val="superscript"/>
      </rPr>
      <t>2</t>
    </r>
    <r>
      <rPr>
        <rFont val="Calibri"/>
        <color theme="1"/>
        <sz val="11.0"/>
      </rPr>
      <t xml:space="preserve"> + 9k = 1
10k</t>
    </r>
    <r>
      <rPr>
        <rFont val="Calibri"/>
        <color theme="1"/>
        <sz val="11.0"/>
        <vertAlign val="superscript"/>
      </rPr>
      <t>2</t>
    </r>
    <r>
      <rPr>
        <rFont val="Calibri"/>
        <color theme="1"/>
        <sz val="11.0"/>
      </rPr>
      <t xml:space="preserve"> + 9k - 1 = 0
10k</t>
    </r>
    <r>
      <rPr>
        <rFont val="Calibri"/>
        <color theme="1"/>
        <sz val="11.0"/>
        <vertAlign val="superscript"/>
      </rPr>
      <t>2</t>
    </r>
    <r>
      <rPr>
        <rFont val="Calibri"/>
        <color theme="1"/>
        <sz val="11.0"/>
      </rPr>
      <t xml:space="preserve"> + 10k - k - 1 = 0
10k (k + 1) - 1(k + 1) = 0
(10k - 1)(k + 1) = 0
k = 0.1, -1
k = -1 cannot be considered as all probabilities lie between 0 and 1.
Thus, k = 0.1
Answer:</t>
    </r>
    <r>
      <rPr>
        <rFont val="Calibri"/>
        <b/>
        <color theme="1"/>
        <sz val="11.0"/>
      </rPr>
      <t xml:space="preserve"> k = 0.1</t>
    </r>
  </si>
  <si>
    <t>We already computed that the PDF of X is given by Pr(X = k) = 1/6 for k = 1,2,...,6. The CDF can be computed by summing these probabilities sequentially; we summarize as follows:</t>
  </si>
  <si>
    <r>
      <rPr>
        <rFont val="Calibri"/>
        <color theme="1"/>
        <sz val="11.0"/>
      </rPr>
      <t>Pr(</t>
    </r>
    <r>
      <rPr>
        <rFont val="Calibri"/>
        <i/>
        <color theme="1"/>
        <sz val="11.0"/>
      </rPr>
      <t>X</t>
    </r>
    <r>
      <rPr>
        <rFont val="Calibri"/>
        <color theme="1"/>
        <sz val="11.0"/>
      </rPr>
      <t xml:space="preserve"> ≤ 1) = 1/6</t>
    </r>
  </si>
  <si>
    <r>
      <rPr>
        <rFont val="Calibri"/>
        <color theme="1"/>
        <sz val="11.0"/>
      </rPr>
      <t>Pr(</t>
    </r>
    <r>
      <rPr>
        <rFont val="Calibri"/>
        <i/>
        <color theme="1"/>
        <sz val="11.0"/>
      </rPr>
      <t>X</t>
    </r>
    <r>
      <rPr>
        <rFont val="Calibri"/>
        <color theme="1"/>
        <sz val="11.0"/>
      </rPr>
      <t xml:space="preserve"> ≤ 2) = 2/6</t>
    </r>
  </si>
  <si>
    <r>
      <rPr>
        <rFont val="Calibri"/>
        <color theme="1"/>
        <sz val="11.0"/>
      </rPr>
      <t>Pr(</t>
    </r>
    <r>
      <rPr>
        <rFont val="Calibri"/>
        <i/>
        <color theme="1"/>
        <sz val="11.0"/>
      </rPr>
      <t>X</t>
    </r>
    <r>
      <rPr>
        <rFont val="Calibri"/>
        <color theme="1"/>
        <sz val="11.0"/>
      </rPr>
      <t xml:space="preserve"> ≤ 3) = 3/6</t>
    </r>
  </si>
  <si>
    <r>
      <rPr>
        <rFont val="Calibri"/>
        <color theme="1"/>
        <sz val="11.0"/>
      </rPr>
      <t>Pr(</t>
    </r>
    <r>
      <rPr>
        <rFont val="Calibri"/>
        <i/>
        <color theme="1"/>
        <sz val="11.0"/>
      </rPr>
      <t>X</t>
    </r>
    <r>
      <rPr>
        <rFont val="Calibri"/>
        <color theme="1"/>
        <sz val="11.0"/>
      </rPr>
      <t xml:space="preserve"> ≤ 4) = 4/6</t>
    </r>
  </si>
  <si>
    <r>
      <rPr>
        <rFont val="Calibri"/>
        <color theme="1"/>
        <sz val="11.0"/>
      </rPr>
      <t>Pr(</t>
    </r>
    <r>
      <rPr>
        <rFont val="Calibri"/>
        <i/>
        <color theme="1"/>
        <sz val="11.0"/>
      </rPr>
      <t>X</t>
    </r>
    <r>
      <rPr>
        <rFont val="Calibri"/>
        <color theme="1"/>
        <sz val="11.0"/>
      </rPr>
      <t xml:space="preserve"> ≤ 5) = 5/6</t>
    </r>
  </si>
  <si>
    <r>
      <rPr>
        <rFont val="Calibri"/>
        <color theme="1"/>
        <sz val="11.0"/>
      </rPr>
      <t>Pr(</t>
    </r>
    <r>
      <rPr>
        <rFont val="Calibri"/>
        <i/>
        <color theme="1"/>
        <sz val="11.0"/>
      </rPr>
      <t>X</t>
    </r>
    <r>
      <rPr>
        <rFont val="Calibri"/>
        <color theme="1"/>
        <sz val="11.0"/>
      </rPr>
      <t xml:space="preserve"> ≤ 6) = 6/6 = 1</t>
    </r>
  </si>
  <si>
    <t>PMF</t>
  </si>
  <si>
    <t>CDF</t>
  </si>
  <si>
    <r>
      <rPr>
        <rFont val="Calibri"/>
        <color theme="1"/>
        <sz val="11.0"/>
      </rPr>
      <t>X</t>
    </r>
    <r>
      <rPr>
        <rFont val="Calibri"/>
        <color theme="1"/>
        <sz val="11.0"/>
        <vertAlign val="subscript"/>
      </rPr>
      <t>i</t>
    </r>
  </si>
  <si>
    <r>
      <rPr>
        <rFont val="Calibri"/>
        <color theme="1"/>
        <sz val="11.0"/>
      </rPr>
      <t>P(X = x</t>
    </r>
    <r>
      <rPr>
        <rFont val="Calibri"/>
        <color theme="1"/>
        <sz val="11.0"/>
        <vertAlign val="subscript"/>
      </rPr>
      <t>i</t>
    </r>
    <r>
      <rPr>
        <rFont val="Calibri"/>
        <color theme="1"/>
        <sz val="11.0"/>
      </rPr>
      <t>)</t>
    </r>
  </si>
  <si>
    <r>
      <rPr>
        <rFont val="Calibri"/>
        <color theme="1"/>
        <sz val="11.0"/>
      </rPr>
      <t>P(X &lt;= x</t>
    </r>
    <r>
      <rPr>
        <rFont val="Calibri"/>
        <color theme="1"/>
        <sz val="11.0"/>
        <vertAlign val="subscript"/>
      </rPr>
      <t>i</t>
    </r>
    <r>
      <rPr>
        <rFont val="Calibri"/>
        <color theme="1"/>
        <sz val="11.0"/>
      </rPr>
      <t>)</t>
    </r>
  </si>
  <si>
    <r>
      <rPr>
        <rFont val="Calibri"/>
        <color theme="1"/>
        <sz val="11.0"/>
      </rPr>
      <t xml:space="preserve">Suppose a die is tossed multiple times. What is the probability that the die will land on a number smaller than 6?
</t>
    </r>
    <r>
      <rPr>
        <rFont val="Calibri"/>
        <b/>
        <color theme="1"/>
        <sz val="11.0"/>
      </rPr>
      <t>Solution</t>
    </r>
    <r>
      <rPr>
        <rFont val="Calibri"/>
        <color theme="1"/>
        <sz val="11.0"/>
      </rPr>
      <t>:</t>
    </r>
    <r>
      <rPr>
        <rFont val="Calibri"/>
        <b/>
        <color theme="1"/>
        <sz val="11.0"/>
      </rPr>
      <t xml:space="preserve"> P(X &lt; 6)</t>
    </r>
    <r>
      <rPr>
        <rFont val="Calibri"/>
        <color theme="1"/>
        <sz val="11.0"/>
      </rPr>
      <t xml:space="preserve"> = P(X = 1) + P(X = 2) + P(X = 3) + P(X = 4) + P(X = 5)
P(X &lt; 6) = 1 / 6 + 1 / 6 + 1 / 6 + 1 / 6 + 1 / 6 = 5 / 6</t>
    </r>
  </si>
  <si>
    <t>Let X be a random variable with distribution asfollows:</t>
  </si>
  <si>
    <t>k</t>
  </si>
  <si>
    <t>2k</t>
  </si>
  <si>
    <t>3k</t>
  </si>
  <si>
    <r>
      <rPr>
        <rFont val="Calibri"/>
        <b/>
        <color theme="1"/>
        <sz val="11.0"/>
      </rPr>
      <t>k</t>
    </r>
    <r>
      <rPr>
        <rFont val="Calibri"/>
        <b/>
        <color theme="1"/>
        <sz val="11.0"/>
        <vertAlign val="superscript"/>
      </rPr>
      <t>2</t>
    </r>
  </si>
  <si>
    <r>
      <rPr>
        <rFont val="Calibri"/>
        <b/>
        <color theme="1"/>
        <sz val="11.0"/>
      </rPr>
      <t>k</t>
    </r>
    <r>
      <rPr>
        <rFont val="Calibri"/>
        <b/>
        <color theme="1"/>
        <sz val="11.0"/>
        <vertAlign val="superscript"/>
      </rPr>
      <t>2</t>
    </r>
    <r>
      <rPr>
        <rFont val="Calibri"/>
        <b/>
        <color theme="1"/>
        <sz val="11.0"/>
      </rPr>
      <t>+k</t>
    </r>
  </si>
  <si>
    <r>
      <rPr>
        <rFont val="Calibri"/>
        <b/>
        <color theme="1"/>
        <sz val="11.0"/>
      </rPr>
      <t>2k</t>
    </r>
    <r>
      <rPr>
        <rFont val="Calibri"/>
        <b/>
        <color theme="1"/>
        <sz val="11.0"/>
        <vertAlign val="superscript"/>
      </rPr>
      <t>2</t>
    </r>
  </si>
  <si>
    <r>
      <rPr>
        <rFont val="Calibri"/>
        <b/>
        <color theme="1"/>
        <sz val="11.0"/>
      </rPr>
      <t>4k</t>
    </r>
    <r>
      <rPr>
        <rFont val="Calibri"/>
        <b val="0"/>
        <color theme="1"/>
        <sz val="11.0"/>
        <vertAlign val="superscript"/>
      </rPr>
      <t>2</t>
    </r>
  </si>
  <si>
    <t>Find P(X&lt;5),P(X&gt;5),P(0&lt;=X&lt;=5)</t>
  </si>
  <si>
    <r>
      <rPr>
        <rFont val="Calibri"/>
        <color theme="1"/>
        <sz val="11.0"/>
      </rPr>
      <t xml:space="preserve">We use the pmf property, </t>
    </r>
    <r>
      <rPr>
        <rFont val="Calibri"/>
        <b/>
        <color theme="1"/>
        <sz val="11.0"/>
      </rPr>
      <t>∑</t>
    </r>
    <r>
      <rPr>
        <rFont val="Calibri"/>
        <b/>
        <color theme="1"/>
        <sz val="11.0"/>
        <vertAlign val="subscript"/>
      </rPr>
      <t>xϵS</t>
    </r>
    <r>
      <rPr>
        <rFont val="Calibri"/>
        <b/>
        <color theme="1"/>
        <sz val="11.0"/>
      </rPr>
      <t>f(x)=1</t>
    </r>
  </si>
  <si>
    <r>
      <rPr>
        <rFont val="Calibri"/>
        <b/>
        <color theme="1"/>
        <sz val="11.0"/>
      </rPr>
      <t>P(X = 1) + P(X = 2) + P(X = 3)+P(X = 4) + P(X = 5) + P(X = 6)+P(X = 7) = 1</t>
    </r>
    <r>
      <rPr>
        <rFont val="Calibri"/>
        <color theme="1"/>
        <sz val="11.0"/>
      </rPr>
      <t xml:space="preserve">
k+2k + 3k+k</t>
    </r>
    <r>
      <rPr>
        <rFont val="Calibri"/>
        <color theme="1"/>
        <sz val="11.0"/>
        <vertAlign val="superscript"/>
      </rPr>
      <t>2</t>
    </r>
    <r>
      <rPr>
        <rFont val="Calibri"/>
        <color theme="1"/>
        <sz val="11.0"/>
      </rPr>
      <t>+k</t>
    </r>
    <r>
      <rPr>
        <rFont val="Calibri"/>
        <color theme="1"/>
        <sz val="11.0"/>
        <vertAlign val="superscript"/>
      </rPr>
      <t>2</t>
    </r>
    <r>
      <rPr>
        <rFont val="Calibri"/>
        <color theme="1"/>
        <sz val="11.0"/>
      </rPr>
      <t>+k+2k</t>
    </r>
    <r>
      <rPr>
        <rFont val="Calibri"/>
        <color theme="1"/>
        <sz val="11.0"/>
        <vertAlign val="superscript"/>
      </rPr>
      <t>2</t>
    </r>
    <r>
      <rPr>
        <rFont val="Calibri"/>
        <color theme="1"/>
        <sz val="11.0"/>
      </rPr>
      <t>+4k</t>
    </r>
    <r>
      <rPr>
        <rFont val="Calibri"/>
        <color theme="1"/>
        <sz val="11.0"/>
        <vertAlign val="superscript"/>
      </rPr>
      <t>2</t>
    </r>
    <r>
      <rPr>
        <rFont val="Calibri"/>
        <color theme="1"/>
        <sz val="11.0"/>
      </rPr>
      <t>= 1
8k</t>
    </r>
    <r>
      <rPr>
        <rFont val="Calibri"/>
        <color theme="1"/>
        <sz val="11.0"/>
        <vertAlign val="superscript"/>
      </rPr>
      <t>2</t>
    </r>
    <r>
      <rPr>
        <rFont val="Calibri"/>
        <color theme="1"/>
        <sz val="11.0"/>
      </rPr>
      <t xml:space="preserve"> + 7k = 1
8k</t>
    </r>
    <r>
      <rPr>
        <rFont val="Calibri"/>
        <color theme="1"/>
        <sz val="11.0"/>
        <vertAlign val="superscript"/>
      </rPr>
      <t>2</t>
    </r>
    <r>
      <rPr>
        <rFont val="Calibri"/>
        <color theme="1"/>
        <sz val="11.0"/>
      </rPr>
      <t xml:space="preserve"> + 7k - 1 = 0
8k</t>
    </r>
    <r>
      <rPr>
        <rFont val="Calibri"/>
        <color theme="1"/>
        <sz val="11.0"/>
        <vertAlign val="superscript"/>
      </rPr>
      <t>2</t>
    </r>
    <r>
      <rPr>
        <rFont val="Calibri"/>
        <color theme="1"/>
        <sz val="11.0"/>
      </rPr>
      <t xml:space="preserve"> + 8k - k - 1 = 0
8k (k + 1) - 1(k + 1) = 0
(8k - 1)(k + 1) = 0
k = 1/8, -1
k = -1 cannot be considered as all probabilities lie between 0 and 1.
Thus, k = 1/8
</t>
    </r>
  </si>
  <si>
    <t>P(X&lt;5)</t>
  </si>
  <si>
    <t>P(X&gt;5)</t>
  </si>
  <si>
    <t>P(0&lt;=X&lt;=5)</t>
  </si>
  <si>
    <t>id</t>
  </si>
  <si>
    <t>price</t>
  </si>
  <si>
    <t>lotsize</t>
  </si>
  <si>
    <t>bedrooms</t>
  </si>
  <si>
    <t>bathrms</t>
  </si>
  <si>
    <t>stories</t>
  </si>
  <si>
    <t>driveway</t>
  </si>
  <si>
    <t>recroom</t>
  </si>
  <si>
    <t>fullbase</t>
  </si>
  <si>
    <t>gashw</t>
  </si>
  <si>
    <t>airco</t>
  </si>
  <si>
    <t>garagepl</t>
  </si>
  <si>
    <t>prefarea</t>
  </si>
  <si>
    <t>no</t>
  </si>
  <si>
    <t>yes</t>
  </si>
  <si>
    <r>
      <rPr>
        <rFont val="Calibri"/>
        <color theme="1"/>
      </rPr>
      <t xml:space="preserve">Consider an example of the </t>
    </r>
    <r>
      <rPr>
        <rFont val="Calibri"/>
        <b/>
        <color theme="1"/>
        <sz val="11.0"/>
      </rPr>
      <t xml:space="preserve">Housing Price Information  </t>
    </r>
  </si>
  <si>
    <t>Probability Distribution For Driveway</t>
  </si>
  <si>
    <t>Column</t>
  </si>
  <si>
    <t>Description</t>
  </si>
  <si>
    <t>Unique identifier</t>
  </si>
  <si>
    <t>Sale price</t>
  </si>
  <si>
    <t>Size of lot (sq ft)</t>
  </si>
  <si>
    <t>Number of bedrooms</t>
  </si>
  <si>
    <t>Number of full bathrooms</t>
  </si>
  <si>
    <t>Number of stories</t>
  </si>
  <si>
    <t>Presence of driveway, 1- yes, 0-no</t>
  </si>
  <si>
    <t>Presence of recroom, 1- yes, 0-no</t>
  </si>
  <si>
    <t>Presence of full, finished basement, 1- yes, 0-no</t>
  </si>
  <si>
    <t>Presence of gas for hot water heating, 1- yes, 0-no</t>
  </si>
  <si>
    <t>Presence of central air conditioning, 1- yes, 0-no</t>
  </si>
  <si>
    <t>Number of garage spaces</t>
  </si>
  <si>
    <t>Presence of the home in a preferred area off the city</t>
  </si>
  <si>
    <t>Random Number</t>
  </si>
  <si>
    <t>No of Success</t>
  </si>
  <si>
    <t>Observed Success</t>
  </si>
  <si>
    <t>Column1</t>
  </si>
  <si>
    <t>Column2</t>
  </si>
  <si>
    <t>Alternatively, the problem can be solved using the Excel formula:</t>
  </si>
  <si>
    <t>Probability of Success (p)</t>
  </si>
  <si>
    <t>Number of Trials for First Success (k)</t>
  </si>
  <si>
    <t>Probability</t>
  </si>
  <si>
    <t>Alternatively</t>
  </si>
  <si>
    <t>λ (mean number of successes)</t>
  </si>
  <si>
    <t>x(possible number of successes)</t>
  </si>
  <si>
    <t>Poissons Dist</t>
  </si>
  <si>
    <t>Number of Events (x)</t>
  </si>
  <si>
    <t>Average No. of Event Occurence (λ)</t>
  </si>
  <si>
    <t>Euler’s Constant (e)</t>
  </si>
  <si>
    <t>Sr.no</t>
  </si>
  <si>
    <t>Name</t>
  </si>
  <si>
    <t>Marks</t>
  </si>
  <si>
    <t>Akash</t>
  </si>
  <si>
    <t>Kailash</t>
  </si>
  <si>
    <t>Jitu</t>
  </si>
  <si>
    <t>Tomar</t>
  </si>
  <si>
    <t>Maria</t>
  </si>
  <si>
    <t>Shree</t>
  </si>
  <si>
    <t>Shanti</t>
  </si>
  <si>
    <t>Hari</t>
  </si>
  <si>
    <t>Milka</t>
  </si>
  <si>
    <t>Sashi</t>
  </si>
  <si>
    <t>John</t>
  </si>
  <si>
    <t>Mira</t>
  </si>
  <si>
    <t>Ali</t>
  </si>
  <si>
    <t>Elvin</t>
  </si>
  <si>
    <t>Std Deviation</t>
  </si>
  <si>
    <t>Normal Distribution</t>
  </si>
  <si>
    <t>Sort Marks in Ascending Order</t>
  </si>
  <si>
    <r>
      <rPr>
        <rFont val="Calibri"/>
        <b/>
        <color theme="0"/>
        <sz val="11.0"/>
      </rPr>
      <t>Marks          x</t>
    </r>
    <r>
      <rPr>
        <rFont val="Calibri"/>
        <b/>
        <color theme="0"/>
        <sz val="11.0"/>
        <vertAlign val="subscript"/>
      </rPr>
      <t>k</t>
    </r>
  </si>
  <si>
    <r>
      <rPr>
        <rFont val="Calibri"/>
        <b/>
        <color theme="0"/>
        <sz val="11.0"/>
      </rPr>
      <t>ln(x</t>
    </r>
    <r>
      <rPr>
        <rFont val="Calibri"/>
        <b/>
        <color theme="0"/>
        <sz val="11.0"/>
        <vertAlign val="subscript"/>
      </rPr>
      <t>k</t>
    </r>
    <r>
      <rPr>
        <rFont val="Calibri"/>
        <b/>
        <color theme="0"/>
        <sz val="11.0"/>
      </rPr>
      <t>)</t>
    </r>
  </si>
  <si>
    <r>
      <rPr>
        <rFont val="Calibri"/>
        <b/>
        <color theme="0"/>
        <sz val="11.0"/>
      </rPr>
      <t>Mean of ln(x</t>
    </r>
    <r>
      <rPr>
        <rFont val="Calibri"/>
        <b/>
        <color theme="0"/>
        <sz val="11.0"/>
        <vertAlign val="subscript"/>
      </rPr>
      <t>k</t>
    </r>
    <r>
      <rPr>
        <rFont val="Calibri"/>
        <b/>
        <color theme="0"/>
        <sz val="11.0"/>
      </rPr>
      <t xml:space="preserve">)               </t>
    </r>
    <r>
      <rPr>
        <rFont val="Calibri"/>
        <b/>
        <color theme="0"/>
        <sz val="11.0"/>
      </rPr>
      <t>µ</t>
    </r>
  </si>
  <si>
    <r>
      <rPr>
        <rFont val="Calibri"/>
        <b/>
        <color theme="0"/>
        <sz val="11.0"/>
      </rPr>
      <t>ln(x</t>
    </r>
    <r>
      <rPr>
        <rFont val="Calibri"/>
        <b/>
        <color theme="0"/>
        <sz val="11.0"/>
        <vertAlign val="subscript"/>
      </rPr>
      <t>k</t>
    </r>
    <r>
      <rPr>
        <rFont val="Calibri"/>
        <b/>
        <color theme="0"/>
        <sz val="11.0"/>
      </rPr>
      <t>)-</t>
    </r>
    <r>
      <rPr>
        <rFont val="Calibri"/>
        <b/>
        <color theme="0"/>
        <sz val="11.0"/>
      </rPr>
      <t>µ</t>
    </r>
  </si>
  <si>
    <r>
      <rPr>
        <rFont val="Calibri"/>
        <b/>
        <color theme="0"/>
        <sz val="11.0"/>
      </rPr>
      <t>(ln(x</t>
    </r>
    <r>
      <rPr>
        <rFont val="Calibri"/>
        <b/>
        <color theme="0"/>
        <sz val="11.0"/>
        <vertAlign val="subscript"/>
      </rPr>
      <t>k</t>
    </r>
    <r>
      <rPr>
        <rFont val="Calibri"/>
        <b/>
        <color theme="0"/>
        <sz val="11.0"/>
      </rPr>
      <t>)-µ)</t>
    </r>
    <r>
      <rPr>
        <rFont val="Calibri"/>
        <b/>
        <color theme="0"/>
        <sz val="11.0"/>
        <vertAlign val="superscript"/>
      </rPr>
      <t>2</t>
    </r>
  </si>
  <si>
    <t>σ</t>
  </si>
  <si>
    <r>
      <rPr>
        <rFont val="Calibri"/>
        <b/>
        <color theme="1"/>
        <sz val="11.0"/>
      </rPr>
      <t>1/x</t>
    </r>
    <r>
      <rPr>
        <rFont val="Calibri"/>
        <b/>
        <color theme="1"/>
        <sz val="11.0"/>
        <vertAlign val="subscript"/>
      </rPr>
      <t>k</t>
    </r>
    <r>
      <rPr>
        <rFont val="Calibri"/>
        <b/>
        <color theme="1"/>
        <sz val="11.0"/>
      </rPr>
      <t>σ(2π)</t>
    </r>
    <r>
      <rPr>
        <rFont val="Calibri"/>
        <b/>
        <color theme="1"/>
        <sz val="11.0"/>
        <vertAlign val="superscript"/>
      </rPr>
      <t>1/2</t>
    </r>
  </si>
  <si>
    <r>
      <rPr>
        <rFont val="Calibri"/>
        <b/>
        <color theme="1"/>
        <sz val="11.0"/>
      </rPr>
      <t>e</t>
    </r>
    <r>
      <rPr>
        <rFont val="Calibri"/>
        <b/>
        <color theme="1"/>
        <sz val="11.0"/>
        <vertAlign val="superscript"/>
      </rPr>
      <t>─1/2(ln(xk)-µ/σ)2</t>
    </r>
  </si>
  <si>
    <r>
      <rPr>
        <rFont val="Calibri"/>
        <b/>
        <color theme="1"/>
        <sz val="11.0"/>
      </rPr>
      <t>f(x</t>
    </r>
    <r>
      <rPr>
        <rFont val="Calibri"/>
        <b/>
        <color theme="1"/>
        <sz val="11.0"/>
        <vertAlign val="subscript"/>
      </rPr>
      <t>k</t>
    </r>
    <r>
      <rPr>
        <rFont val="Calibri"/>
        <b/>
        <color theme="1"/>
        <sz val="11.0"/>
      </rPr>
      <t>)</t>
    </r>
  </si>
  <si>
    <r>
      <rPr>
        <rFont val="Calibri"/>
        <b/>
        <color theme="0"/>
        <sz val="11.0"/>
      </rPr>
      <t>Marks          x</t>
    </r>
    <r>
      <rPr>
        <rFont val="Calibri"/>
        <b/>
        <color theme="0"/>
        <sz val="11.0"/>
        <vertAlign val="subscript"/>
      </rPr>
      <t>k</t>
    </r>
  </si>
  <si>
    <r>
      <rPr>
        <rFont val="Calibri"/>
        <b/>
        <color theme="0"/>
        <sz val="11.0"/>
      </rPr>
      <t>ln(x</t>
    </r>
    <r>
      <rPr>
        <rFont val="Calibri"/>
        <b/>
        <color theme="0"/>
        <sz val="11.0"/>
        <vertAlign val="subscript"/>
      </rPr>
      <t>k</t>
    </r>
    <r>
      <rPr>
        <rFont val="Calibri"/>
        <b/>
        <color theme="0"/>
        <sz val="11.0"/>
      </rPr>
      <t>)</t>
    </r>
  </si>
  <si>
    <r>
      <rPr>
        <rFont val="Calibri"/>
        <b/>
        <color theme="0"/>
        <sz val="11.0"/>
      </rPr>
      <t>Mean of ln(x</t>
    </r>
    <r>
      <rPr>
        <rFont val="Calibri"/>
        <b/>
        <color theme="0"/>
        <sz val="11.0"/>
        <vertAlign val="subscript"/>
      </rPr>
      <t>k</t>
    </r>
    <r>
      <rPr>
        <rFont val="Calibri"/>
        <b/>
        <color theme="0"/>
        <sz val="11.0"/>
      </rPr>
      <t xml:space="preserve">)               </t>
    </r>
    <r>
      <rPr>
        <rFont val="Calibri"/>
        <b/>
        <color theme="0"/>
        <sz val="11.0"/>
      </rPr>
      <t>µ</t>
    </r>
  </si>
  <si>
    <r>
      <rPr>
        <rFont val="Calibri"/>
        <b/>
        <color theme="0"/>
        <sz val="11.0"/>
      </rPr>
      <t>ln(x</t>
    </r>
    <r>
      <rPr>
        <rFont val="Calibri"/>
        <b/>
        <color theme="0"/>
        <sz val="11.0"/>
        <vertAlign val="subscript"/>
      </rPr>
      <t>k</t>
    </r>
    <r>
      <rPr>
        <rFont val="Calibri"/>
        <b/>
        <color theme="0"/>
        <sz val="11.0"/>
      </rPr>
      <t>)-</t>
    </r>
    <r>
      <rPr>
        <rFont val="Calibri"/>
        <b/>
        <color theme="0"/>
        <sz val="11.0"/>
      </rPr>
      <t>µ</t>
    </r>
  </si>
  <si>
    <r>
      <rPr>
        <rFont val="Calibri"/>
        <b/>
        <color theme="0"/>
        <sz val="11.0"/>
      </rPr>
      <t>(ln(x</t>
    </r>
    <r>
      <rPr>
        <rFont val="Calibri"/>
        <b/>
        <color theme="0"/>
        <sz val="11.0"/>
        <vertAlign val="subscript"/>
      </rPr>
      <t>k</t>
    </r>
    <r>
      <rPr>
        <rFont val="Calibri"/>
        <b/>
        <color theme="0"/>
        <sz val="11.0"/>
      </rPr>
      <t>)-µ)</t>
    </r>
    <r>
      <rPr>
        <rFont val="Calibri"/>
        <b/>
        <color theme="0"/>
        <sz val="11.0"/>
        <vertAlign val="superscript"/>
      </rPr>
      <t>2</t>
    </r>
  </si>
  <si>
    <r>
      <rPr>
        <rFont val="Calibri"/>
        <b/>
        <color theme="0"/>
        <sz val="11.0"/>
      </rPr>
      <t>1/x</t>
    </r>
    <r>
      <rPr>
        <rFont val="Calibri"/>
        <b/>
        <color theme="0"/>
        <sz val="11.0"/>
        <vertAlign val="subscript"/>
      </rPr>
      <t>k</t>
    </r>
    <r>
      <rPr>
        <rFont val="Calibri"/>
        <b/>
        <color theme="0"/>
        <sz val="11.0"/>
      </rPr>
      <t>σ(2π)</t>
    </r>
    <r>
      <rPr>
        <rFont val="Calibri"/>
        <b/>
        <color theme="0"/>
        <sz val="11.0"/>
        <vertAlign val="superscript"/>
      </rPr>
      <t>1/2</t>
    </r>
  </si>
  <si>
    <r>
      <rPr>
        <rFont val="Calibri"/>
        <b/>
        <color theme="0"/>
        <sz val="11.0"/>
      </rPr>
      <t>e</t>
    </r>
    <r>
      <rPr>
        <rFont val="Calibri"/>
        <b/>
        <color theme="0"/>
        <sz val="11.0"/>
        <vertAlign val="superscript"/>
      </rPr>
      <t>─1/2(ln(xk)-µ/σ)2</t>
    </r>
  </si>
  <si>
    <r>
      <rPr>
        <rFont val="Calibri"/>
        <b/>
        <color theme="0"/>
        <sz val="11.0"/>
      </rPr>
      <t>f(x</t>
    </r>
    <r>
      <rPr>
        <rFont val="Calibri"/>
        <b/>
        <color theme="0"/>
        <sz val="11.0"/>
        <vertAlign val="subscript"/>
      </rPr>
      <t>k</t>
    </r>
    <r>
      <rPr>
        <rFont val="Calibri"/>
        <b/>
        <color theme="0"/>
        <sz val="11.0"/>
      </rPr>
      <t>)</t>
    </r>
  </si>
  <si>
    <t>Sort The Marks in Ascending Order</t>
  </si>
  <si>
    <r>
      <rPr>
        <rFont val="Calibri"/>
        <b/>
        <color theme="0"/>
        <sz val="11.0"/>
      </rPr>
      <t>Marks          x</t>
    </r>
    <r>
      <rPr>
        <rFont val="Calibri"/>
        <b/>
        <color theme="0"/>
        <sz val="11.0"/>
        <vertAlign val="subscript"/>
      </rPr>
      <t>k</t>
    </r>
  </si>
  <si>
    <r>
      <rPr>
        <rFont val="Calibri"/>
        <b/>
        <color theme="0"/>
        <sz val="11.0"/>
      </rPr>
      <t>f(x</t>
    </r>
    <r>
      <rPr>
        <rFont val="Calibri"/>
        <b/>
        <color theme="0"/>
        <sz val="11.0"/>
        <vertAlign val="subscript"/>
      </rPr>
      <t>k</t>
    </r>
    <r>
      <rPr>
        <rFont val="Calibri"/>
        <b/>
        <color theme="0"/>
        <sz val="11.0"/>
      </rPr>
      <t>)</t>
    </r>
  </si>
  <si>
    <t>Formula</t>
  </si>
  <si>
    <r>
      <rPr>
        <rFont val="Calibri"/>
        <b/>
        <color theme="0"/>
        <sz val="11.0"/>
      </rPr>
      <t>Marks          x</t>
    </r>
    <r>
      <rPr>
        <rFont val="Calibri"/>
        <b/>
        <color theme="0"/>
        <sz val="11.0"/>
        <vertAlign val="subscript"/>
      </rPr>
      <t>k</t>
    </r>
  </si>
  <si>
    <r>
      <rPr>
        <rFont val="Calibri"/>
        <b/>
        <color theme="0"/>
        <sz val="11.0"/>
      </rPr>
      <t>Pop Mean of (x</t>
    </r>
    <r>
      <rPr>
        <rFont val="Calibri"/>
        <b/>
        <color theme="0"/>
        <sz val="11.0"/>
        <vertAlign val="subscript"/>
      </rPr>
      <t>k</t>
    </r>
    <r>
      <rPr>
        <rFont val="Calibri"/>
        <b/>
        <color theme="0"/>
        <sz val="11.0"/>
      </rPr>
      <t xml:space="preserve">)               </t>
    </r>
    <r>
      <rPr>
        <rFont val="Calibri"/>
        <b/>
        <color theme="0"/>
        <sz val="11.0"/>
      </rPr>
      <t>µ</t>
    </r>
  </si>
  <si>
    <t>Sample Mean</t>
  </si>
  <si>
    <t>xi-x</t>
  </si>
  <si>
    <t>(xi-x)2</t>
  </si>
  <si>
    <t>S</t>
  </si>
  <si>
    <t>sm-mu</t>
  </si>
  <si>
    <t>S/sqrt(n)</t>
  </si>
  <si>
    <t>t</t>
  </si>
  <si>
    <r>
      <rPr>
        <rFont val="Calibri"/>
        <b/>
        <color theme="0"/>
        <sz val="11.0"/>
      </rPr>
      <t>Marks          x</t>
    </r>
    <r>
      <rPr>
        <rFont val="Calibri"/>
        <b/>
        <color theme="0"/>
        <sz val="11.0"/>
        <vertAlign val="subscript"/>
      </rPr>
      <t>k</t>
    </r>
  </si>
  <si>
    <r>
      <rPr>
        <rFont val="Calibri"/>
        <b/>
        <color theme="0"/>
        <sz val="11.0"/>
      </rPr>
      <t>ln(x</t>
    </r>
    <r>
      <rPr>
        <rFont val="Calibri"/>
        <b/>
        <color theme="0"/>
        <sz val="11.0"/>
        <vertAlign val="subscript"/>
      </rPr>
      <t>k</t>
    </r>
    <r>
      <rPr>
        <rFont val="Calibri"/>
        <b/>
        <color theme="0"/>
        <sz val="11.0"/>
      </rPr>
      <t>)</t>
    </r>
  </si>
  <si>
    <r>
      <rPr>
        <rFont val="Calibri"/>
        <b/>
        <color theme="0"/>
        <sz val="11.0"/>
      </rPr>
      <t>Mean of ln(x</t>
    </r>
    <r>
      <rPr>
        <rFont val="Calibri"/>
        <b/>
        <color theme="0"/>
        <sz val="11.0"/>
        <vertAlign val="subscript"/>
      </rPr>
      <t>k</t>
    </r>
    <r>
      <rPr>
        <rFont val="Calibri"/>
        <b/>
        <color theme="0"/>
        <sz val="11.0"/>
      </rPr>
      <t xml:space="preserve">)               </t>
    </r>
    <r>
      <rPr>
        <rFont val="Calibri"/>
        <b/>
        <color theme="0"/>
        <sz val="11.0"/>
      </rPr>
      <t>µ</t>
    </r>
  </si>
  <si>
    <r>
      <rPr>
        <rFont val="Calibri"/>
        <b/>
        <color theme="0"/>
        <sz val="11.0"/>
      </rPr>
      <t>ln(x</t>
    </r>
    <r>
      <rPr>
        <rFont val="Calibri"/>
        <b/>
        <color theme="0"/>
        <sz val="11.0"/>
        <vertAlign val="subscript"/>
      </rPr>
      <t>k</t>
    </r>
    <r>
      <rPr>
        <rFont val="Calibri"/>
        <b/>
        <color theme="0"/>
        <sz val="11.0"/>
      </rPr>
      <t>)-</t>
    </r>
    <r>
      <rPr>
        <rFont val="Calibri"/>
        <b/>
        <color theme="0"/>
        <sz val="11.0"/>
      </rPr>
      <t>µ</t>
    </r>
  </si>
  <si>
    <r>
      <rPr>
        <rFont val="Calibri"/>
        <b/>
        <color theme="0"/>
        <sz val="11.0"/>
      </rPr>
      <t>(ln(x</t>
    </r>
    <r>
      <rPr>
        <rFont val="Calibri"/>
        <b/>
        <color theme="0"/>
        <sz val="11.0"/>
        <vertAlign val="subscript"/>
      </rPr>
      <t>k</t>
    </r>
    <r>
      <rPr>
        <rFont val="Calibri"/>
        <b/>
        <color theme="0"/>
        <sz val="11.0"/>
      </rPr>
      <t>)-µ)</t>
    </r>
    <r>
      <rPr>
        <rFont val="Calibri"/>
        <b/>
        <color theme="0"/>
        <sz val="11.0"/>
        <vertAlign val="superscript"/>
      </rPr>
      <t>2</t>
    </r>
  </si>
  <si>
    <r>
      <rPr>
        <rFont val="Calibri"/>
        <b/>
        <color theme="0"/>
        <sz val="11.0"/>
      </rPr>
      <t>1/x</t>
    </r>
    <r>
      <rPr>
        <rFont val="Calibri"/>
        <b/>
        <color theme="0"/>
        <sz val="11.0"/>
        <vertAlign val="subscript"/>
      </rPr>
      <t>k</t>
    </r>
    <r>
      <rPr>
        <rFont val="Calibri"/>
        <b/>
        <color theme="0"/>
        <sz val="11.0"/>
      </rPr>
      <t>σ(2π)</t>
    </r>
    <r>
      <rPr>
        <rFont val="Calibri"/>
        <b/>
        <color theme="0"/>
        <sz val="11.0"/>
        <vertAlign val="superscript"/>
      </rPr>
      <t>1/2</t>
    </r>
  </si>
  <si>
    <r>
      <rPr>
        <rFont val="Calibri"/>
        <b/>
        <color theme="0"/>
        <sz val="11.0"/>
      </rPr>
      <t>e</t>
    </r>
    <r>
      <rPr>
        <rFont val="Calibri"/>
        <b/>
        <color theme="0"/>
        <sz val="11.0"/>
        <vertAlign val="superscript"/>
      </rPr>
      <t>─1/2(ln(xk)-µ/σ)2</t>
    </r>
  </si>
  <si>
    <r>
      <rPr>
        <rFont val="Calibri"/>
        <b/>
        <color theme="0"/>
        <sz val="11.0"/>
      </rPr>
      <t>f(x</t>
    </r>
    <r>
      <rPr>
        <rFont val="Calibri"/>
        <b/>
        <color theme="0"/>
        <sz val="11.0"/>
        <vertAlign val="subscript"/>
      </rPr>
      <t>k</t>
    </r>
    <r>
      <rPr>
        <rFont val="Calibri"/>
        <b/>
        <color theme="0"/>
        <sz val="11.0"/>
      </rPr>
      <t>)</t>
    </r>
  </si>
  <si>
    <t>v</t>
  </si>
  <si>
    <t>(v+1)/2</t>
  </si>
  <si>
    <t>t2</t>
  </si>
  <si>
    <t>1+t2/v</t>
  </si>
  <si>
    <t>ft</t>
  </si>
  <si>
    <r>
      <rPr>
        <rFont val="Calibri"/>
        <b/>
        <color theme="0"/>
        <sz val="11.0"/>
      </rPr>
      <t>Marks          x</t>
    </r>
    <r>
      <rPr>
        <rFont val="Calibri"/>
        <b/>
        <color theme="0"/>
        <sz val="11.0"/>
        <vertAlign val="subscript"/>
      </rPr>
      <t>k</t>
    </r>
  </si>
  <si>
    <r>
      <rPr>
        <rFont val="Calibri"/>
        <b/>
        <color theme="0"/>
        <sz val="11.0"/>
      </rPr>
      <t>f(x</t>
    </r>
    <r>
      <rPr>
        <rFont val="Calibri"/>
        <b/>
        <color theme="0"/>
        <sz val="11.0"/>
        <vertAlign val="subscript"/>
      </rPr>
      <t>k</t>
    </r>
    <r>
      <rPr>
        <rFont val="Calibri"/>
        <b/>
        <color theme="0"/>
        <sz val="11.0"/>
      </rPr>
      <t>)</t>
    </r>
  </si>
  <si>
    <t>n</t>
  </si>
  <si>
    <t>v-1</t>
  </si>
  <si>
    <t>v-3</t>
  </si>
  <si>
    <t>v-5</t>
  </si>
  <si>
    <t>v-7</t>
  </si>
  <si>
    <t>v-9</t>
  </si>
  <si>
    <t>v-11</t>
  </si>
  <si>
    <t>Chi-square distribution</t>
  </si>
  <si>
    <t>Calculating the pdf</t>
  </si>
  <si>
    <t>k/2</t>
  </si>
  <si>
    <t>Gamma(k/2)</t>
  </si>
  <si>
    <t>Constant</t>
  </si>
  <si>
    <t>Observed Frequencies</t>
  </si>
  <si>
    <t xml:space="preserve">Service </t>
  </si>
  <si>
    <t>Salary</t>
  </si>
  <si>
    <t xml:space="preserve">Low </t>
  </si>
  <si>
    <t>Medium</t>
  </si>
  <si>
    <t>High</t>
  </si>
  <si>
    <t xml:space="preserve">Excellent </t>
  </si>
  <si>
    <t>Good</t>
  </si>
  <si>
    <t>Poor</t>
  </si>
  <si>
    <t>N</t>
  </si>
  <si>
    <t>Expected Frequencies(Variables Perfectly Independent)</t>
  </si>
  <si>
    <t>Chi-Test (P)Value =</t>
  </si>
  <si>
    <t>Detailed Concept will be discussed in Session 3</t>
  </si>
  <si>
    <t>Chi-Square Points= (Observed-Expected)^2/Expected</t>
  </si>
  <si>
    <t>CHI-SQUARE</t>
  </si>
  <si>
    <t>Critical Value of Chi-square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</si>
</sst>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16">
    <font>
      <sz val="11.0"/>
      <color theme="1"/>
      <name val="Calibri"/>
      <scheme val="minor"/>
    </font>
    <font>
      <b/>
      <sz val="18.0"/>
      <color theme="1"/>
      <name val="Calibri"/>
    </font>
    <font>
      <sz val="10.0"/>
      <color theme="1"/>
      <name val="Arial"/>
    </font>
    <font>
      <u/>
      <sz val="11.0"/>
      <color theme="10"/>
      <name val="Calibri"/>
    </font>
    <font>
      <u/>
      <sz val="11.0"/>
      <color theme="10"/>
      <name val="Calibri"/>
    </font>
    <font>
      <u/>
      <sz val="11.0"/>
      <color theme="10"/>
      <name val="Calibri"/>
    </font>
    <font>
      <u/>
      <sz val="11.0"/>
      <color theme="10"/>
      <name val="Calibri"/>
    </font>
    <font>
      <u/>
      <sz val="11.0"/>
      <color theme="10"/>
      <name val="Calibri"/>
    </font>
    <font>
      <color theme="1"/>
      <name val="Calibri"/>
      <scheme val="minor"/>
    </font>
    <font>
      <sz val="11.0"/>
      <color theme="1"/>
      <name val="Calibri"/>
    </font>
    <font>
      <b/>
      <sz val="11.0"/>
      <color theme="1"/>
      <name val="Calibri"/>
    </font>
    <font/>
    <font>
      <sz val="11.0"/>
      <color rgb="FF000000"/>
      <name val="Calibri"/>
    </font>
    <font>
      <b/>
      <sz val="11.0"/>
      <color theme="0"/>
      <name val="Calibri"/>
    </font>
    <font>
      <i/>
      <sz val="11.0"/>
      <color theme="1"/>
      <name val="Calibri"/>
    </font>
    <font>
      <b/>
      <sz val="16.0"/>
      <color theme="1"/>
      <name val="Calibri"/>
    </font>
  </fonts>
  <fills count="22">
    <fill>
      <patternFill patternType="none"/>
    </fill>
    <fill>
      <patternFill patternType="lightGray"/>
    </fill>
    <fill>
      <patternFill patternType="solid">
        <fgColor rgb="FF99FFCC"/>
        <bgColor rgb="FF99FFCC"/>
      </patternFill>
    </fill>
    <fill>
      <patternFill patternType="solid">
        <fgColor rgb="FFE2EFD9"/>
        <bgColor rgb="FFE2EFD9"/>
      </patternFill>
    </fill>
    <fill>
      <patternFill patternType="solid">
        <fgColor rgb="FFFFE598"/>
        <bgColor rgb="FFFFE598"/>
      </patternFill>
    </fill>
    <fill>
      <patternFill patternType="solid">
        <fgColor rgb="FFECECEC"/>
        <bgColor rgb="FFECECEC"/>
      </patternFill>
    </fill>
    <fill>
      <patternFill patternType="solid">
        <fgColor rgb="FFF7CAAC"/>
        <bgColor rgb="FFF7CAAC"/>
      </patternFill>
    </fill>
    <fill>
      <patternFill patternType="solid">
        <fgColor rgb="FFC5E0B3"/>
        <bgColor rgb="FFC5E0B3"/>
      </patternFill>
    </fill>
    <fill>
      <patternFill patternType="solid">
        <fgColor rgb="FFFFFF00"/>
        <bgColor rgb="FFFFFF00"/>
      </patternFill>
    </fill>
    <fill>
      <patternFill patternType="solid">
        <fgColor rgb="FFFFC000"/>
        <bgColor rgb="FFFFC000"/>
      </patternFill>
    </fill>
    <fill>
      <patternFill patternType="solid">
        <fgColor rgb="FFFBE4D5"/>
        <bgColor rgb="FFFBE4D5"/>
      </patternFill>
    </fill>
    <fill>
      <patternFill patternType="solid">
        <fgColor theme="5"/>
        <bgColor theme="5"/>
      </patternFill>
    </fill>
    <fill>
      <patternFill patternType="solid">
        <fgColor theme="9"/>
        <bgColor theme="9"/>
      </patternFill>
    </fill>
    <fill>
      <patternFill patternType="solid">
        <fgColor rgb="FFDEEAF6"/>
        <bgColor rgb="FFDEEAF6"/>
      </patternFill>
    </fill>
    <fill>
      <patternFill patternType="solid">
        <fgColor rgb="FF92D050"/>
        <bgColor rgb="FF92D050"/>
      </patternFill>
    </fill>
    <fill>
      <patternFill patternType="solid">
        <fgColor rgb="FF00B0F0"/>
        <bgColor rgb="FF00B0F0"/>
      </patternFill>
    </fill>
    <fill>
      <patternFill patternType="solid">
        <fgColor rgb="FF00B050"/>
        <bgColor rgb="FF00B050"/>
      </patternFill>
    </fill>
    <fill>
      <patternFill patternType="solid">
        <fgColor rgb="FFE7E6E6"/>
        <bgColor rgb="FFE7E6E6"/>
      </patternFill>
    </fill>
    <fill>
      <patternFill patternType="solid">
        <fgColor rgb="FFDADADA"/>
        <bgColor rgb="FFDADADA"/>
      </patternFill>
    </fill>
    <fill>
      <patternFill patternType="solid">
        <fgColor rgb="FF7F7F7F"/>
        <bgColor rgb="FF7F7F7F"/>
      </patternFill>
    </fill>
    <fill>
      <patternFill patternType="solid">
        <fgColor theme="7"/>
        <bgColor theme="7"/>
      </patternFill>
    </fill>
    <fill>
      <patternFill patternType="solid">
        <fgColor rgb="FFFF0000"/>
        <bgColor rgb="FFFF0000"/>
      </patternFill>
    </fill>
  </fills>
  <borders count="29">
    <border/>
    <border>
      <left/>
      <right/>
      <top/>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style="thin">
        <color rgb="FF000000"/>
      </right>
      <top style="thin">
        <color rgb="FF000000"/>
      </top>
    </border>
    <border>
      <left/>
      <top/>
    </border>
    <border>
      <top/>
    </border>
    <border>
      <right/>
      <top/>
    </border>
    <border>
      <left/>
    </border>
    <border>
      <right/>
    </border>
    <border>
      <left/>
      <bottom/>
    </border>
    <border>
      <bottom/>
    </border>
    <border>
      <right/>
      <bottom/>
    </border>
    <border>
      <left/>
      <top style="thin">
        <color rgb="FF000000"/>
      </top>
      <bottom/>
    </border>
    <border>
      <top style="thin">
        <color rgb="FF000000"/>
      </top>
      <bottom/>
    </border>
    <border>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3" fontId="3" numFmtId="0" xfId="0" applyBorder="1" applyFill="1" applyFont="1"/>
    <xf borderId="1" fillId="4" fontId="4" numFmtId="0" xfId="0" applyBorder="1" applyFill="1" applyFont="1"/>
    <xf borderId="1" fillId="5" fontId="5" numFmtId="0" xfId="0" applyBorder="1" applyFill="1" applyFont="1"/>
    <xf borderId="1" fillId="6" fontId="6" numFmtId="0" xfId="0" applyBorder="1" applyFill="1" applyFont="1"/>
    <xf borderId="1" fillId="7" fontId="2" numFmtId="0" xfId="0" applyBorder="1" applyFill="1" applyFont="1"/>
    <xf borderId="1" fillId="7" fontId="7" numFmtId="0" xfId="0" applyBorder="1" applyFont="1"/>
    <xf borderId="0" fillId="0" fontId="8" numFmtId="0" xfId="0" applyFont="1"/>
    <xf borderId="0" fillId="0" fontId="9" numFmtId="49" xfId="0" applyFont="1" applyNumberFormat="1"/>
    <xf borderId="2" fillId="8" fontId="10" numFmtId="0" xfId="0" applyAlignment="1" applyBorder="1" applyFill="1" applyFont="1">
      <alignment horizontal="center" shrinkToFit="0" vertical="center" wrapText="1"/>
    </xf>
    <xf borderId="2" fillId="8" fontId="9" numFmtId="0" xfId="0" applyAlignment="1" applyBorder="1" applyFont="1">
      <alignment shrinkToFit="0" vertical="center" wrapText="1"/>
    </xf>
    <xf borderId="2" fillId="9" fontId="9" numFmtId="0" xfId="0" applyAlignment="1" applyBorder="1" applyFill="1" applyFont="1">
      <alignment shrinkToFit="0" vertical="center" wrapText="1"/>
    </xf>
    <xf borderId="0" fillId="0" fontId="10" numFmtId="0" xfId="0" applyAlignment="1" applyFont="1">
      <alignment horizontal="center" shrinkToFit="0" vertical="center" wrapText="1"/>
    </xf>
    <xf borderId="0" fillId="0" fontId="9" numFmtId="0" xfId="0" applyAlignment="1" applyFont="1">
      <alignment shrinkToFit="0" vertical="center" wrapText="1"/>
    </xf>
    <xf borderId="3" fillId="7" fontId="10" numFmtId="0" xfId="0" applyAlignment="1" applyBorder="1" applyFont="1">
      <alignment horizontal="left"/>
    </xf>
    <xf borderId="4" fillId="0" fontId="11" numFmtId="0" xfId="0" applyBorder="1" applyFont="1"/>
    <xf borderId="5" fillId="0" fontId="11" numFmtId="0" xfId="0" applyBorder="1" applyFont="1"/>
    <xf borderId="0" fillId="0" fontId="10" numFmtId="0" xfId="0" applyFont="1"/>
    <xf borderId="1" fillId="10" fontId="10" numFmtId="0" xfId="0" applyAlignment="1" applyBorder="1" applyFill="1" applyFont="1">
      <alignment horizontal="left"/>
    </xf>
    <xf borderId="1" fillId="10" fontId="9" numFmtId="0" xfId="0" applyBorder="1" applyFont="1"/>
    <xf borderId="2" fillId="2" fontId="10" numFmtId="0" xfId="0" applyBorder="1" applyFont="1"/>
    <xf borderId="2" fillId="11" fontId="9" numFmtId="0" xfId="0" applyBorder="1" applyFill="1" applyFont="1"/>
    <xf borderId="3" fillId="7" fontId="9" numFmtId="0" xfId="0" applyAlignment="1" applyBorder="1" applyFont="1">
      <alignment horizontal="center" vertical="center"/>
    </xf>
    <xf borderId="1" fillId="7" fontId="9" numFmtId="0" xfId="0" applyBorder="1" applyFont="1"/>
    <xf borderId="2" fillId="12" fontId="9" numFmtId="0" xfId="0" applyBorder="1" applyFill="1" applyFont="1"/>
    <xf borderId="2" fillId="13" fontId="9" numFmtId="0" xfId="0" applyBorder="1" applyFill="1" applyFont="1"/>
    <xf borderId="2" fillId="13" fontId="10" numFmtId="0" xfId="0" applyBorder="1" applyFont="1"/>
    <xf borderId="3" fillId="7" fontId="10" numFmtId="0" xfId="0" applyAlignment="1" applyBorder="1" applyFont="1">
      <alignment horizontal="left" vertical="center"/>
    </xf>
    <xf borderId="1" fillId="7" fontId="9" numFmtId="2" xfId="0" applyBorder="1" applyFont="1" applyNumberFormat="1"/>
    <xf borderId="3" fillId="10" fontId="10" numFmtId="0" xfId="0" applyAlignment="1" applyBorder="1" applyFont="1">
      <alignment horizontal="left"/>
    </xf>
    <xf borderId="3" fillId="10" fontId="9" numFmtId="0" xfId="0" applyAlignment="1" applyBorder="1" applyFont="1">
      <alignment horizontal="left"/>
    </xf>
    <xf borderId="3" fillId="10" fontId="9" numFmtId="0" xfId="0" applyAlignment="1" applyBorder="1" applyFont="1">
      <alignment horizontal="center"/>
    </xf>
    <xf borderId="1" fillId="10" fontId="9" numFmtId="0" xfId="0" applyAlignment="1" applyBorder="1" applyFont="1">
      <alignment horizontal="left"/>
    </xf>
    <xf borderId="3" fillId="7" fontId="10" numFmtId="0" xfId="0" applyAlignment="1" applyBorder="1" applyFont="1">
      <alignment horizontal="center" vertical="center"/>
    </xf>
    <xf borderId="1" fillId="10" fontId="10" numFmtId="0" xfId="0" applyBorder="1" applyFont="1"/>
    <xf borderId="2" fillId="14" fontId="9" numFmtId="0" xfId="0" applyBorder="1" applyFill="1" applyFont="1"/>
    <xf borderId="0" fillId="0" fontId="9" numFmtId="0" xfId="0" applyAlignment="1" applyFont="1">
      <alignment horizontal="left"/>
    </xf>
    <xf borderId="2" fillId="0" fontId="9" numFmtId="0" xfId="0" applyBorder="1" applyFont="1"/>
    <xf borderId="0" fillId="0" fontId="9" numFmtId="0" xfId="0" applyAlignment="1" applyFont="1">
      <alignment horizontal="center"/>
    </xf>
    <xf borderId="3" fillId="11" fontId="9" numFmtId="0" xfId="0" applyAlignment="1" applyBorder="1" applyFont="1">
      <alignment horizontal="left"/>
    </xf>
    <xf borderId="2" fillId="15" fontId="9" numFmtId="0" xfId="0" applyBorder="1" applyFill="1" applyFont="1"/>
    <xf borderId="6" fillId="0" fontId="9" numFmtId="0" xfId="0" applyBorder="1" applyFont="1"/>
    <xf borderId="2" fillId="16" fontId="9" numFmtId="0" xfId="0" applyAlignment="1" applyBorder="1" applyFill="1" applyFont="1">
      <alignment horizontal="left"/>
    </xf>
    <xf borderId="2" fillId="16" fontId="9" numFmtId="0" xfId="0" applyBorder="1" applyFont="1"/>
    <xf borderId="2" fillId="0" fontId="9" numFmtId="0" xfId="0" applyAlignment="1" applyBorder="1" applyFont="1">
      <alignment horizontal="left"/>
    </xf>
    <xf borderId="2" fillId="0" fontId="9" numFmtId="10" xfId="0" applyBorder="1" applyFont="1" applyNumberFormat="1"/>
    <xf borderId="0" fillId="0" fontId="9" numFmtId="10" xfId="0" applyFont="1" applyNumberFormat="1"/>
    <xf borderId="7" fillId="6" fontId="9" numFmtId="0" xfId="0" applyAlignment="1" applyBorder="1" applyFont="1">
      <alignment horizontal="left" shrinkToFit="0" vertical="top" wrapText="1"/>
    </xf>
    <xf borderId="8" fillId="0" fontId="11" numFmtId="0" xfId="0" applyBorder="1" applyFont="1"/>
    <xf borderId="9" fillId="0" fontId="11" numFmtId="0" xfId="0" applyBorder="1" applyFont="1"/>
    <xf borderId="10" fillId="0" fontId="11" numFmtId="0" xfId="0" applyBorder="1" applyFont="1"/>
    <xf borderId="11" fillId="0" fontId="11" numFmtId="0" xfId="0" applyBorder="1" applyFont="1"/>
    <xf borderId="12" fillId="0" fontId="11" numFmtId="0" xfId="0" applyBorder="1" applyFont="1"/>
    <xf borderId="13" fillId="0" fontId="11" numFmtId="0" xfId="0" applyBorder="1" applyFont="1"/>
    <xf borderId="14" fillId="0" fontId="11" numFmtId="0" xfId="0" applyBorder="1" applyFont="1"/>
    <xf borderId="1" fillId="3" fontId="10" numFmtId="0" xfId="0" applyBorder="1" applyFont="1"/>
    <xf borderId="2" fillId="12" fontId="10" numFmtId="0" xfId="0" applyAlignment="1" applyBorder="1" applyFont="1">
      <alignment horizontal="center" shrinkToFit="0" vertical="center" wrapText="1"/>
    </xf>
    <xf borderId="2" fillId="4" fontId="10" numFmtId="0" xfId="0" applyAlignment="1" applyBorder="1" applyFont="1">
      <alignment horizontal="center" shrinkToFit="0" vertical="center" wrapText="1"/>
    </xf>
    <xf borderId="2" fillId="4" fontId="10" numFmtId="0" xfId="0" applyAlignment="1" applyBorder="1" applyFont="1">
      <alignment shrinkToFit="0" vertical="center" wrapText="1"/>
    </xf>
    <xf borderId="3" fillId="6" fontId="9" numFmtId="0" xfId="0" applyAlignment="1" applyBorder="1" applyFont="1">
      <alignment horizontal="left"/>
    </xf>
    <xf borderId="0" fillId="0" fontId="9" numFmtId="0" xfId="0" applyAlignment="1" applyFont="1">
      <alignment horizontal="left" shrinkToFit="0" wrapText="1"/>
    </xf>
    <xf borderId="0" fillId="0" fontId="9" numFmtId="0" xfId="0" applyAlignment="1" applyFont="1">
      <alignment horizontal="left" vertical="center"/>
    </xf>
    <xf borderId="2" fillId="15" fontId="10" numFmtId="0" xfId="0" applyBorder="1" applyFont="1"/>
    <xf borderId="1" fillId="6" fontId="9" numFmtId="0" xfId="0" applyAlignment="1" applyBorder="1" applyFont="1">
      <alignment shrinkToFit="0" vertical="top" wrapText="1"/>
    </xf>
    <xf borderId="0" fillId="0" fontId="9" numFmtId="0" xfId="0" applyAlignment="1" applyFont="1">
      <alignment shrinkToFit="0" vertical="top" wrapText="1"/>
    </xf>
    <xf borderId="2" fillId="16" fontId="10" numFmtId="0" xfId="0" applyAlignment="1" applyBorder="1" applyFont="1">
      <alignment horizontal="center" shrinkToFit="0" vertical="center" wrapText="1"/>
    </xf>
    <xf borderId="2" fillId="0" fontId="10" numFmtId="0" xfId="0" applyBorder="1" applyFont="1"/>
    <xf borderId="15" fillId="3" fontId="10" numFmtId="0" xfId="0" applyAlignment="1" applyBorder="1" applyFont="1">
      <alignment horizontal="left"/>
    </xf>
    <xf borderId="16" fillId="0" fontId="11" numFmtId="0" xfId="0" applyBorder="1" applyFont="1"/>
    <xf borderId="17" fillId="0" fontId="11" numFmtId="0" xfId="0" applyBorder="1" applyFont="1"/>
    <xf borderId="2" fillId="4" fontId="10" numFmtId="2" xfId="0" applyAlignment="1" applyBorder="1" applyFont="1" applyNumberFormat="1">
      <alignment shrinkToFit="0" vertical="center" wrapText="1"/>
    </xf>
    <xf borderId="2" fillId="17" fontId="10" numFmtId="0" xfId="0" applyBorder="1" applyFill="1" applyFont="1"/>
    <xf borderId="2" fillId="10" fontId="10" numFmtId="2" xfId="0" applyBorder="1" applyFont="1" applyNumberFormat="1"/>
    <xf borderId="0" fillId="0" fontId="9" numFmtId="2" xfId="0" applyAlignment="1" applyFont="1" applyNumberFormat="1">
      <alignment horizontal="center"/>
    </xf>
    <xf borderId="0" fillId="0" fontId="10" numFmtId="0" xfId="0" applyAlignment="1" applyFont="1">
      <alignment horizontal="center"/>
    </xf>
    <xf borderId="0" fillId="0" fontId="8" numFmtId="0" xfId="0" applyFont="1"/>
    <xf borderId="0" fillId="0" fontId="9" numFmtId="11" xfId="0" applyFont="1" applyNumberFormat="1"/>
    <xf borderId="3" fillId="6" fontId="12" numFmtId="0" xfId="0" applyAlignment="1" applyBorder="1" applyFont="1">
      <alignment horizontal="left"/>
    </xf>
    <xf borderId="1" fillId="6" fontId="10" numFmtId="0" xfId="0" applyBorder="1" applyFont="1"/>
    <xf borderId="0" fillId="0" fontId="12" numFmtId="0" xfId="0" applyFont="1"/>
    <xf borderId="18" fillId="4" fontId="10" numFmtId="0" xfId="0" applyAlignment="1" applyBorder="1" applyFont="1">
      <alignment horizontal="left"/>
    </xf>
    <xf borderId="19" fillId="0" fontId="11" numFmtId="0" xfId="0" applyBorder="1" applyFont="1"/>
    <xf borderId="20" fillId="0" fontId="11" numFmtId="0" xfId="0" applyBorder="1" applyFont="1"/>
    <xf borderId="18" fillId="4" fontId="10" numFmtId="0" xfId="0" applyAlignment="1" applyBorder="1" applyFont="1">
      <alignment horizontal="center"/>
    </xf>
    <xf borderId="2" fillId="4" fontId="9" numFmtId="0" xfId="0" applyBorder="1" applyFont="1"/>
    <xf borderId="2" fillId="6" fontId="9" numFmtId="0" xfId="0" applyBorder="1" applyFont="1"/>
    <xf borderId="2" fillId="0" fontId="9" numFmtId="0" xfId="0" applyAlignment="1" applyBorder="1" applyFont="1">
      <alignment horizontal="center"/>
    </xf>
    <xf borderId="2" fillId="6" fontId="10" numFmtId="0" xfId="0" applyBorder="1" applyFont="1"/>
    <xf borderId="2" fillId="0" fontId="10" numFmtId="164" xfId="0" applyAlignment="1" applyBorder="1" applyFont="1" applyNumberFormat="1">
      <alignment horizontal="center"/>
    </xf>
    <xf borderId="2" fillId="7" fontId="12" numFmtId="0" xfId="0" applyBorder="1" applyFont="1"/>
    <xf borderId="2" fillId="7" fontId="9" numFmtId="0" xfId="0" applyBorder="1" applyFont="1"/>
    <xf borderId="2" fillId="7" fontId="10" numFmtId="0" xfId="0" applyBorder="1" applyFont="1"/>
    <xf borderId="21" fillId="7" fontId="9" numFmtId="0" xfId="0" applyAlignment="1" applyBorder="1" applyFont="1">
      <alignment horizontal="center"/>
    </xf>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18" fillId="7" fontId="9" numFmtId="0" xfId="0" applyAlignment="1" applyBorder="1" applyFont="1">
      <alignment horizontal="left"/>
    </xf>
    <xf borderId="2" fillId="18" fontId="12" numFmtId="0" xfId="0" applyBorder="1" applyFill="1" applyFont="1"/>
    <xf borderId="2" fillId="18" fontId="9" numFmtId="0" xfId="0" applyBorder="1" applyFont="1"/>
    <xf borderId="2" fillId="18" fontId="10" numFmtId="0" xfId="0" applyBorder="1" applyFont="1"/>
    <xf borderId="21" fillId="0" fontId="9" numFmtId="0" xfId="0" applyAlignment="1" applyBorder="1" applyFont="1">
      <alignment horizontal="center"/>
    </xf>
    <xf borderId="18" fillId="18" fontId="9" numFmtId="0" xfId="0" applyAlignment="1" applyBorder="1" applyFont="1">
      <alignment horizontal="left"/>
    </xf>
    <xf borderId="27" fillId="18" fontId="9" numFmtId="0" xfId="0" applyBorder="1" applyFont="1"/>
    <xf borderId="2" fillId="4" fontId="9" numFmtId="0" xfId="0" applyAlignment="1" applyBorder="1" applyFont="1">
      <alignment horizontal="left"/>
    </xf>
    <xf borderId="2" fillId="0" fontId="10" numFmtId="0" xfId="0" applyAlignment="1" applyBorder="1" applyFont="1">
      <alignment horizontal="center"/>
    </xf>
    <xf borderId="2" fillId="19" fontId="13" numFmtId="0" xfId="0" applyAlignment="1" applyBorder="1" applyFill="1" applyFont="1">
      <alignment horizontal="center"/>
    </xf>
    <xf borderId="1" fillId="19" fontId="13" numFmtId="0" xfId="0" applyAlignment="1" applyBorder="1" applyFont="1">
      <alignment horizontal="center"/>
    </xf>
    <xf borderId="2" fillId="19" fontId="13" numFmtId="0" xfId="0" applyAlignment="1" applyBorder="1" applyFont="1">
      <alignment horizontal="center" shrinkToFit="0" vertical="center" wrapText="1"/>
    </xf>
    <xf borderId="1" fillId="19" fontId="13" numFmtId="0" xfId="0" applyAlignment="1" applyBorder="1" applyFont="1">
      <alignment horizontal="center" shrinkToFit="0" vertical="center" wrapText="1"/>
    </xf>
    <xf borderId="0" fillId="0" fontId="13" numFmtId="0" xfId="0" applyAlignment="1" applyFont="1">
      <alignment horizontal="center"/>
    </xf>
    <xf borderId="1" fillId="14" fontId="13" numFmtId="0" xfId="0" applyAlignment="1" applyBorder="1" applyFont="1">
      <alignment horizontal="center" shrinkToFit="0" vertical="center" wrapText="1"/>
    </xf>
    <xf borderId="0" fillId="0" fontId="10" numFmtId="16" xfId="0" applyAlignment="1" applyFont="1" applyNumberFormat="1">
      <alignment horizontal="center" shrinkToFit="0" vertical="center" wrapText="1"/>
    </xf>
    <xf borderId="1" fillId="14" fontId="10" numFmtId="0" xfId="0" applyAlignment="1" applyBorder="1" applyFont="1">
      <alignment horizontal="center" shrinkToFit="0" vertical="center" wrapText="1"/>
    </xf>
    <xf borderId="0" fillId="0" fontId="13" numFmtId="0" xfId="0" applyAlignment="1" applyFont="1">
      <alignment horizontal="center" shrinkToFit="0" vertical="center" wrapText="1"/>
    </xf>
    <xf borderId="1" fillId="14" fontId="9" numFmtId="0" xfId="0" applyBorder="1" applyFont="1"/>
    <xf borderId="1" fillId="14" fontId="9" numFmtId="0" xfId="0" applyAlignment="1" applyBorder="1" applyFont="1">
      <alignment horizontal="center"/>
    </xf>
    <xf borderId="2" fillId="14" fontId="13" numFmtId="0" xfId="0" applyAlignment="1" applyBorder="1" applyFont="1">
      <alignment horizontal="center" shrinkToFit="0" vertical="center" wrapText="1"/>
    </xf>
    <xf borderId="2" fillId="14" fontId="9" numFmtId="0" xfId="0" applyAlignment="1" applyBorder="1" applyFont="1">
      <alignment horizontal="center"/>
    </xf>
    <xf borderId="3" fillId="14" fontId="10" numFmtId="0" xfId="0" applyAlignment="1" applyBorder="1" applyFont="1">
      <alignment horizontal="center"/>
    </xf>
    <xf borderId="28" fillId="0" fontId="9" numFmtId="0" xfId="0" applyBorder="1" applyFont="1"/>
    <xf borderId="0" fillId="0" fontId="14" numFmtId="0" xfId="0" applyAlignment="1" applyFont="1">
      <alignment horizontal="center"/>
    </xf>
    <xf borderId="2" fillId="3" fontId="9" numFmtId="0" xfId="0" applyBorder="1" applyFont="1"/>
    <xf borderId="2" fillId="12" fontId="9" numFmtId="0" xfId="0" applyAlignment="1" applyBorder="1" applyFont="1">
      <alignment horizontal="right"/>
    </xf>
    <xf borderId="2" fillId="3" fontId="9" numFmtId="165" xfId="0" applyBorder="1" applyFont="1" applyNumberFormat="1"/>
    <xf borderId="6" fillId="9" fontId="10" numFmtId="0" xfId="0" applyAlignment="1" applyBorder="1" applyFont="1">
      <alignment horizontal="center" vertical="center"/>
    </xf>
    <xf borderId="18" fillId="9" fontId="10" numFmtId="0" xfId="0" applyAlignment="1" applyBorder="1" applyFont="1">
      <alignment horizontal="center"/>
    </xf>
    <xf borderId="28" fillId="0" fontId="11" numFmtId="0" xfId="0" applyBorder="1" applyFont="1"/>
    <xf borderId="2" fillId="16" fontId="13" numFmtId="0" xfId="0" applyAlignment="1" applyBorder="1" applyFont="1">
      <alignment horizontal="center"/>
    </xf>
    <xf borderId="20" fillId="0" fontId="9" numFmtId="0" xfId="0" applyAlignment="1" applyBorder="1" applyFont="1">
      <alignment horizontal="center"/>
    </xf>
    <xf borderId="6" fillId="20" fontId="10" numFmtId="0" xfId="0" applyAlignment="1" applyBorder="1" applyFill="1" applyFont="1">
      <alignment horizontal="center" vertical="center"/>
    </xf>
    <xf borderId="18" fillId="20" fontId="10" numFmtId="0" xfId="0" applyAlignment="1" applyBorder="1" applyFont="1">
      <alignment horizontal="center" vertical="center"/>
    </xf>
    <xf borderId="0" fillId="0" fontId="10" numFmtId="0" xfId="0" applyAlignment="1" applyFont="1">
      <alignment vertical="center"/>
    </xf>
    <xf borderId="2" fillId="16" fontId="13" numFmtId="0" xfId="0" applyAlignment="1" applyBorder="1" applyFont="1">
      <alignment horizontal="center" vertical="center"/>
    </xf>
    <xf borderId="0" fillId="0" fontId="9" numFmtId="0" xfId="0" applyAlignment="1" applyFont="1">
      <alignment horizontal="center" vertical="center"/>
    </xf>
    <xf borderId="2" fillId="0" fontId="9" numFmtId="0" xfId="0" applyAlignment="1" applyBorder="1" applyFont="1">
      <alignment horizontal="center" vertical="center"/>
    </xf>
    <xf borderId="0" fillId="0" fontId="10" numFmtId="0" xfId="0" applyAlignment="1" applyFont="1">
      <alignment horizontal="center" vertical="center"/>
    </xf>
    <xf borderId="7" fillId="21" fontId="15" numFmtId="0" xfId="0" applyAlignment="1" applyBorder="1" applyFill="1" applyFont="1">
      <alignment horizontal="center" vertical="center"/>
    </xf>
    <xf borderId="0" fillId="0" fontId="9" numFmtId="0" xfId="0" applyAlignment="1" applyFont="1">
      <alignment vertical="center"/>
    </xf>
    <xf borderId="27" fillId="16" fontId="13" numFmtId="0" xfId="0" applyAlignment="1" applyBorder="1" applyFont="1">
      <alignment horizontal="center" vertical="center"/>
    </xf>
    <xf borderId="2" fillId="0" fontId="9" numFmtId="0" xfId="0" applyAlignment="1" applyBorder="1" applyFont="1">
      <alignment horizontal="left" vertic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3">
    <tableStyle count="3" pivot="0" name="Probability Distribution-style">
      <tableStyleElement dxfId="1" type="headerRow"/>
      <tableStyleElement dxfId="2" type="firstRowStripe"/>
      <tableStyleElement dxfId="2" type="secondRowStripe"/>
    </tableStyle>
    <tableStyle count="3" pivot="0" name="Bionomial Distribution-style">
      <tableStyleElement dxfId="1" type="headerRow"/>
      <tableStyleElement dxfId="2" type="firstRowStripe"/>
      <tableStyleElement dxfId="2" type="secondRowStripe"/>
    </tableStyle>
    <tableStyle count="3" pivot="0" name="Bionomial Distribution-style 2">
      <tableStyleElement dxfId="1" type="headerRow"/>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Law of Large Numbers</a:t>
            </a:r>
          </a:p>
        </c:rich>
      </c:tx>
      <c:overlay val="0"/>
    </c:title>
    <c:plotArea>
      <c:layout/>
      <c:lineChart>
        <c:varyColors val="0"/>
        <c:ser>
          <c:idx val="0"/>
          <c:order val="0"/>
          <c:spPr>
            <a:ln cmpd="sng" w="28575">
              <a:solidFill>
                <a:schemeClr val="accent1"/>
              </a:solidFill>
            </a:ln>
          </c:spPr>
          <c:marker>
            <c:symbol val="none"/>
          </c:marker>
          <c:val>
            <c:numRef>
              <c:f>'Law of Large Numbers'!$U$20:$U$519</c:f>
              <c:numCache/>
            </c:numRef>
          </c:val>
          <c:smooth val="0"/>
        </c:ser>
        <c:axId val="2071442291"/>
        <c:axId val="415765492"/>
      </c:lineChart>
      <c:catAx>
        <c:axId val="2071442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15765492"/>
      </c:catAx>
      <c:valAx>
        <c:axId val="415765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1442291"/>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Normal Distribution</c:v>
          </c:tx>
          <c:spPr>
            <a:ln>
              <a:noFill/>
            </a:ln>
          </c:spPr>
          <c:marker>
            <c:symbol val="circle"/>
            <c:size val="7"/>
            <c:spPr>
              <a:solidFill>
                <a:schemeClr val="accent1"/>
              </a:solidFill>
              <a:ln cmpd="sng">
                <a:solidFill>
                  <a:schemeClr val="accent1"/>
                </a:solidFill>
              </a:ln>
            </c:spPr>
          </c:marker>
          <c:xVal>
            <c:numRef>
              <c:f>'Contineous Distribution1'!$X$27:$X$40</c:f>
            </c:numRef>
          </c:xVal>
          <c:yVal>
            <c:numRef>
              <c:f>'Contineous Distribution1'!$AA$27:$AA$40</c:f>
              <c:numCache/>
            </c:numRef>
          </c:yVal>
        </c:ser>
        <c:dLbls>
          <c:showLegendKey val="0"/>
          <c:showVal val="0"/>
          <c:showCatName val="0"/>
          <c:showSerName val="0"/>
          <c:showPercent val="0"/>
          <c:showBubbleSize val="0"/>
        </c:dLbls>
        <c:axId val="141319049"/>
        <c:axId val="1539126185"/>
      </c:scatterChart>
      <c:valAx>
        <c:axId val="14131904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39126185"/>
      </c:valAx>
      <c:valAx>
        <c:axId val="15391261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1319049"/>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Normal Distribution</c:v>
          </c:tx>
          <c:spPr>
            <a:solidFill>
              <a:schemeClr val="accent1"/>
            </a:solidFill>
            <a:ln cmpd="sng">
              <a:solidFill>
                <a:srgbClr val="000000"/>
              </a:solidFill>
            </a:ln>
          </c:spPr>
          <c:cat>
            <c:strRef>
              <c:f>'Contineous Distribution1'!$X$27:$X$40</c:f>
            </c:strRef>
          </c:cat>
          <c:val>
            <c:numRef>
              <c:f>'Contineous Distribution1'!$AA$27:$AA$40</c:f>
              <c:numCache/>
            </c:numRef>
          </c:val>
        </c:ser>
        <c:axId val="907165609"/>
        <c:axId val="171712014"/>
      </c:barChart>
      <c:catAx>
        <c:axId val="907165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1712014"/>
      </c:catAx>
      <c:valAx>
        <c:axId val="1717120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07165609"/>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Log Normal Uniform Distribution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'Log-Normal Distribution'!$P$45:$P$58</c:f>
            </c:numRef>
          </c:xVal>
          <c:yVal>
            <c:numRef>
              <c:f>'Log-Normal Distribution'!$X$45:$X$58</c:f>
              <c:numCache/>
            </c:numRef>
          </c:yVal>
        </c:ser>
        <c:dLbls>
          <c:showLegendKey val="0"/>
          <c:showVal val="0"/>
          <c:showCatName val="0"/>
          <c:showSerName val="0"/>
          <c:showPercent val="0"/>
          <c:showBubbleSize val="0"/>
        </c:dLbls>
        <c:axId val="1110786837"/>
        <c:axId val="1990758366"/>
      </c:scatterChart>
      <c:valAx>
        <c:axId val="111078683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90758366"/>
      </c:valAx>
      <c:valAx>
        <c:axId val="19907583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10786837"/>
      </c:valAx>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f(xk)</a:t>
            </a:r>
          </a:p>
        </c:rich>
      </c:tx>
      <c:overlay val="0"/>
    </c:title>
    <c:plotArea>
      <c:layout/>
      <c:scatterChart>
        <c:scatterStyle val="lineMarker"/>
        <c:varyColors val="0"/>
        <c:dLbls>
          <c:showLegendKey val="0"/>
          <c:showVal val="0"/>
          <c:showCatName val="0"/>
          <c:showSerName val="0"/>
          <c:showPercent val="0"/>
          <c:showBubbleSize val="0"/>
        </c:dLbls>
        <c:axId val="1269038265"/>
        <c:axId val="2032939902"/>
      </c:scatterChart>
      <c:valAx>
        <c:axId val="126903826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32939902"/>
      </c:valAx>
      <c:valAx>
        <c:axId val="2032939902"/>
        <c:scaling>
          <c:orientation val="minMax"/>
        </c:scaling>
        <c:delete val="0"/>
        <c:axPos val="l"/>
        <c:tickLblPos val="nextTo"/>
        <c:spPr>
          <a:ln>
            <a:noFill/>
          </a:ln>
        </c:spPr>
        <c:crossAx val="1269038265"/>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Log Normal Uniform Distribution</a:t>
            </a:r>
          </a:p>
        </c:rich>
      </c:tx>
      <c:overlay val="0"/>
    </c:title>
    <c:plotArea>
      <c:layout/>
      <c:scatterChart>
        <c:scatterStyle val="lineMarker"/>
        <c:varyColors val="0"/>
        <c:dLbls>
          <c:showLegendKey val="0"/>
          <c:showVal val="0"/>
          <c:showCatName val="0"/>
          <c:showSerName val="0"/>
          <c:showPercent val="0"/>
          <c:showBubbleSize val="0"/>
        </c:dLbls>
        <c:axId val="1161957254"/>
        <c:axId val="1914286759"/>
      </c:scatterChart>
      <c:valAx>
        <c:axId val="116195725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14286759"/>
      </c:valAx>
      <c:valAx>
        <c:axId val="1914286759"/>
        <c:scaling>
          <c:orientation val="minMax"/>
        </c:scaling>
        <c:delete val="0"/>
        <c:axPos val="l"/>
        <c:tickLblPos val="nextTo"/>
        <c:spPr>
          <a:ln>
            <a:noFill/>
          </a:ln>
        </c:spPr>
        <c:crossAx val="1161957254"/>
      </c:valAx>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f(xk)</a:t>
            </a:r>
          </a:p>
        </c:rich>
      </c:tx>
      <c:overlay val="0"/>
    </c:title>
    <c:plotArea>
      <c:layout/>
      <c:scatterChart>
        <c:scatterStyle val="lineMarker"/>
        <c:varyColors val="0"/>
        <c:dLbls>
          <c:showLegendKey val="0"/>
          <c:showVal val="0"/>
          <c:showCatName val="0"/>
          <c:showSerName val="0"/>
          <c:showPercent val="0"/>
          <c:showBubbleSize val="0"/>
        </c:dLbls>
        <c:axId val="259233170"/>
        <c:axId val="255912138"/>
      </c:scatterChart>
      <c:valAx>
        <c:axId val="25923317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55912138"/>
      </c:valAx>
      <c:valAx>
        <c:axId val="255912138"/>
        <c:scaling>
          <c:orientation val="minMax"/>
        </c:scaling>
        <c:delete val="0"/>
        <c:axPos val="l"/>
        <c:tickLblPos val="nextTo"/>
        <c:spPr>
          <a:ln>
            <a:noFill/>
          </a:ln>
        </c:spPr>
        <c:crossAx val="259233170"/>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Chi Square Distribution</a:t>
            </a:r>
          </a:p>
        </c:rich>
      </c:tx>
      <c:overlay val="0"/>
    </c:title>
    <c:plotArea>
      <c:layout/>
      <c:lineChart>
        <c:ser>
          <c:idx val="0"/>
          <c:order val="0"/>
          <c:tx>
            <c:v>df1</c:v>
          </c:tx>
          <c:spPr>
            <a:ln cmpd="sng" w="28575">
              <a:solidFill>
                <a:schemeClr val="accent1"/>
              </a:solidFill>
            </a:ln>
          </c:spPr>
          <c:marker>
            <c:symbol val="none"/>
          </c:marker>
          <c:cat>
            <c:strRef>
              <c:f>'Chi Square Distribution'!$M$17:$M$66</c:f>
            </c:strRef>
          </c:cat>
          <c:val>
            <c:numRef>
              <c:f>'Chi Square Distribution'!$N$17:$N$66</c:f>
              <c:numCache/>
            </c:numRef>
          </c:val>
          <c:smooth val="0"/>
        </c:ser>
        <c:ser>
          <c:idx val="1"/>
          <c:order val="1"/>
          <c:tx>
            <c:v>df5</c:v>
          </c:tx>
          <c:spPr>
            <a:ln cmpd="sng" w="28575">
              <a:solidFill>
                <a:schemeClr val="accent2"/>
              </a:solidFill>
            </a:ln>
          </c:spPr>
          <c:marker>
            <c:symbol val="none"/>
          </c:marker>
          <c:cat>
            <c:strRef>
              <c:f>'Chi Square Distribution'!$M$17:$M$66</c:f>
            </c:strRef>
          </c:cat>
          <c:val>
            <c:numRef>
              <c:f>'Chi Square Distribution'!$O$17:$O$66</c:f>
              <c:numCache/>
            </c:numRef>
          </c:val>
          <c:smooth val="0"/>
        </c:ser>
        <c:ser>
          <c:idx val="2"/>
          <c:order val="2"/>
          <c:tx>
            <c:v>df10</c:v>
          </c:tx>
          <c:spPr>
            <a:ln cmpd="sng" w="28575">
              <a:solidFill>
                <a:schemeClr val="accent3"/>
              </a:solidFill>
            </a:ln>
          </c:spPr>
          <c:marker>
            <c:symbol val="none"/>
          </c:marker>
          <c:cat>
            <c:strRef>
              <c:f>'Chi Square Distribution'!$M$17:$M$66</c:f>
            </c:strRef>
          </c:cat>
          <c:val>
            <c:numRef>
              <c:f>'Chi Square Distribution'!$P$17:$P$66</c:f>
              <c:numCache/>
            </c:numRef>
          </c:val>
          <c:smooth val="0"/>
        </c:ser>
        <c:ser>
          <c:idx val="3"/>
          <c:order val="3"/>
          <c:tx>
            <c:v>df30</c:v>
          </c:tx>
          <c:spPr>
            <a:ln cmpd="sng" w="28575">
              <a:solidFill>
                <a:schemeClr val="accent4"/>
              </a:solidFill>
            </a:ln>
          </c:spPr>
          <c:marker>
            <c:symbol val="none"/>
          </c:marker>
          <c:cat>
            <c:strRef>
              <c:f>'Chi Square Distribution'!$M$17:$M$66</c:f>
            </c:strRef>
          </c:cat>
          <c:val>
            <c:numRef>
              <c:f>'Chi Square Distribution'!$Q$17:$Q$66</c:f>
              <c:numCache/>
            </c:numRef>
          </c:val>
          <c:smooth val="0"/>
        </c:ser>
        <c:axId val="565130048"/>
        <c:axId val="1709317400"/>
      </c:lineChart>
      <c:catAx>
        <c:axId val="5651300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09317400"/>
      </c:catAx>
      <c:valAx>
        <c:axId val="17093174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65130048"/>
      </c:valAx>
    </c:plotArea>
    <c:legend>
      <c:legendPos val="r"/>
      <c:overlay val="0"/>
      <c:txPr>
        <a:bodyPr/>
        <a:lstStyle/>
        <a:p>
          <a:pPr lvl="0">
            <a:defRPr b="0" i="0" sz="90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df5</c:v>
          </c:tx>
          <c:spPr>
            <a:ln cmpd="sng" w="28575">
              <a:solidFill>
                <a:schemeClr val="accent1"/>
              </a:solidFill>
            </a:ln>
          </c:spPr>
          <c:marker>
            <c:symbol val="none"/>
          </c:marker>
          <c:val>
            <c:numRef>
              <c:f>'Chi Square Distribution'!$O$17:$O$66</c:f>
              <c:numCache/>
            </c:numRef>
          </c:val>
          <c:smooth val="0"/>
        </c:ser>
        <c:ser>
          <c:idx val="1"/>
          <c:order val="1"/>
          <c:tx>
            <c:v>df10</c:v>
          </c:tx>
          <c:spPr>
            <a:ln cmpd="sng" w="28575">
              <a:solidFill>
                <a:schemeClr val="accent2"/>
              </a:solidFill>
            </a:ln>
          </c:spPr>
          <c:marker>
            <c:symbol val="none"/>
          </c:marker>
          <c:val>
            <c:numRef>
              <c:f>'Chi Square Distribution'!$P$17:$P$66</c:f>
              <c:numCache/>
            </c:numRef>
          </c:val>
          <c:smooth val="0"/>
        </c:ser>
        <c:axId val="450056872"/>
        <c:axId val="1185893709"/>
      </c:lineChart>
      <c:catAx>
        <c:axId val="4500568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85893709"/>
      </c:catAx>
      <c:valAx>
        <c:axId val="11858937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50056872"/>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PMF - P(X=x)</a:t>
            </a:r>
          </a:p>
        </c:rich>
      </c:tx>
      <c:overlay val="0"/>
    </c:title>
    <c:plotArea>
      <c:layout/>
      <c:barChart>
        <c:barDir val="col"/>
        <c:ser>
          <c:idx val="0"/>
          <c:order val="0"/>
          <c:spPr>
            <a:solidFill>
              <a:schemeClr val="accent1"/>
            </a:solidFill>
            <a:ln cmpd="sng">
              <a:solidFill>
                <a:srgbClr val="000000"/>
              </a:solidFill>
            </a:ln>
          </c:spPr>
          <c:val>
            <c:numRef>
              <c:f>PMF!$K$9:$K$14</c:f>
              <c:numCache/>
            </c:numRef>
          </c:val>
        </c:ser>
        <c:axId val="171449714"/>
        <c:axId val="1371107571"/>
      </c:barChart>
      <c:catAx>
        <c:axId val="1714497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71107571"/>
      </c:catAx>
      <c:valAx>
        <c:axId val="137110757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1449714"/>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CDF</a:t>
            </a:r>
          </a:p>
        </c:rich>
      </c:tx>
      <c:overlay val="0"/>
    </c:title>
    <c:plotArea>
      <c:layout/>
      <c:barChart>
        <c:barDir val="col"/>
        <c:ser>
          <c:idx val="0"/>
          <c:order val="0"/>
          <c:spPr>
            <a:solidFill>
              <a:schemeClr val="accent2"/>
            </a:solidFill>
            <a:ln cmpd="sng">
              <a:solidFill>
                <a:srgbClr val="000000"/>
              </a:solidFill>
            </a:ln>
          </c:spPr>
          <c:val>
            <c:numRef>
              <c:f>CFD!$L$15:$L$20</c:f>
              <c:numCache/>
            </c:numRef>
          </c:val>
        </c:ser>
        <c:axId val="1357085035"/>
        <c:axId val="1364999107"/>
      </c:barChart>
      <c:catAx>
        <c:axId val="1357085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64999107"/>
      </c:catAx>
      <c:valAx>
        <c:axId val="13649991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5708503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Binomial Distribution</a:t>
            </a:r>
          </a:p>
        </c:rich>
      </c:tx>
      <c:overlay val="0"/>
    </c:title>
    <c:plotArea>
      <c:layout/>
      <c:barChart>
        <c:barDir val="col"/>
        <c:ser>
          <c:idx val="0"/>
          <c:order val="0"/>
          <c:spPr>
            <a:solidFill>
              <a:schemeClr val="accent1"/>
            </a:solidFill>
            <a:ln cmpd="sng">
              <a:solidFill>
                <a:srgbClr val="000000"/>
              </a:solidFill>
            </a:ln>
          </c:spPr>
          <c:cat>
            <c:strRef>
              <c:f>'Bionomial Distribution'!$P$3:$P$13</c:f>
            </c:strRef>
          </c:cat>
          <c:val>
            <c:numRef>
              <c:f>'Bionomial Distribution'!$Q$3:$Q$13</c:f>
              <c:numCache/>
            </c:numRef>
          </c:val>
        </c:ser>
        <c:axId val="35448187"/>
        <c:axId val="258290428"/>
      </c:barChart>
      <c:catAx>
        <c:axId val="354481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58290428"/>
      </c:catAx>
      <c:valAx>
        <c:axId val="2582904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5448187"/>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Probability</c:v>
          </c:tx>
          <c:spPr>
            <a:ln cmpd="sng" w="28575">
              <a:solidFill>
                <a:schemeClr val="accent1"/>
              </a:solidFill>
            </a:ln>
          </c:spPr>
          <c:marker>
            <c:symbol val="none"/>
          </c:marker>
          <c:dLbls>
            <c:numFmt formatCode="0.00%" sourceLinked="0"/>
            <c:txPr>
              <a:bodyPr/>
              <a:lstStyle/>
              <a:p>
                <a:pPr lvl="0">
                  <a:defRPr b="0" i="0" sz="900">
                    <a:latin typeface="+mn-lt"/>
                  </a:defRPr>
                </a:pPr>
              </a:p>
            </c:txPr>
            <c:showLegendKey val="0"/>
            <c:showVal val="1"/>
            <c:showCatName val="0"/>
            <c:showSerName val="0"/>
            <c:showPercent val="0"/>
            <c:showBubbleSize val="0"/>
          </c:dLbls>
          <c:cat>
            <c:strRef>
              <c:f>'Geometric Distribution'!$O$13:$V$13</c:f>
            </c:strRef>
          </c:cat>
          <c:val>
            <c:numRef>
              <c:f>'Geometric Distribution'!$O$14:$V$14</c:f>
              <c:numCache/>
            </c:numRef>
          </c:val>
          <c:smooth val="0"/>
        </c:ser>
        <c:axId val="1624236035"/>
        <c:axId val="1291945012"/>
      </c:lineChart>
      <c:catAx>
        <c:axId val="1624236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91945012"/>
      </c:catAx>
      <c:valAx>
        <c:axId val="12919450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24236035"/>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Poissons Dist (λ=0.25)</a:t>
            </a:r>
          </a:p>
        </c:rich>
      </c:tx>
      <c:overlay val="0"/>
    </c:title>
    <c:plotArea>
      <c:layout/>
      <c:lineChart>
        <c:ser>
          <c:idx val="0"/>
          <c:order val="0"/>
          <c:tx>
            <c:v>Poissons Dist</c:v>
          </c:tx>
          <c:spPr>
            <a:ln cmpd="sng" w="28575">
              <a:solidFill>
                <a:schemeClr val="accent1"/>
              </a:solidFill>
            </a:ln>
          </c:spPr>
          <c:marker>
            <c:symbol val="none"/>
          </c:marker>
          <c:cat>
            <c:strRef>
              <c:f>'Poisson Distribution'!$N$5:$N$15</c:f>
            </c:strRef>
          </c:cat>
          <c:val>
            <c:numRef>
              <c:f>'Poisson Distribution'!$O$5:$O$15</c:f>
              <c:numCache/>
            </c:numRef>
          </c:val>
          <c:smooth val="0"/>
        </c:ser>
        <c:ser>
          <c:idx val="1"/>
          <c:order val="1"/>
          <c:tx>
            <c:strRef>
              <c:f>'Poisson Distribution'!$P$4</c:f>
            </c:strRef>
          </c:tx>
          <c:spPr>
            <a:ln cmpd="sng">
              <a:solidFill>
                <a:srgbClr val="ED7D31"/>
              </a:solidFill>
            </a:ln>
          </c:spPr>
          <c:marker>
            <c:symbol val="none"/>
          </c:marker>
          <c:cat>
            <c:strRef>
              <c:f>'Poisson Distribution'!$N$5:$N$15</c:f>
            </c:strRef>
          </c:cat>
          <c:val>
            <c:numRef>
              <c:f>'Poisson Distribution'!$P$5:$P$15</c:f>
              <c:numCache/>
            </c:numRef>
          </c:val>
          <c:smooth val="0"/>
        </c:ser>
        <c:axId val="1851666089"/>
        <c:axId val="845011001"/>
      </c:lineChart>
      <c:catAx>
        <c:axId val="18516660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45011001"/>
      </c:catAx>
      <c:valAx>
        <c:axId val="8450110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51666089"/>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Poissons Dist (λ=0.25)</a:t>
            </a:r>
          </a:p>
        </c:rich>
      </c:tx>
      <c:overlay val="0"/>
    </c:title>
    <c:plotArea>
      <c:layout/>
      <c:barChart>
        <c:barDir val="col"/>
        <c:ser>
          <c:idx val="0"/>
          <c:order val="0"/>
          <c:tx>
            <c:v>Poissons Dist</c:v>
          </c:tx>
          <c:spPr>
            <a:solidFill>
              <a:schemeClr val="accent1"/>
            </a:solidFill>
            <a:ln cmpd="sng">
              <a:solidFill>
                <a:srgbClr val="000000"/>
              </a:solidFill>
            </a:ln>
          </c:spPr>
          <c:cat>
            <c:strRef>
              <c:f>'Poisson Distribution'!$N$5:$N$15</c:f>
            </c:strRef>
          </c:cat>
          <c:val>
            <c:numRef>
              <c:f>'Poisson Distribution'!$O$5:$O$15</c:f>
              <c:numCache/>
            </c:numRef>
          </c:val>
        </c:ser>
        <c:ser>
          <c:idx val="1"/>
          <c:order val="1"/>
          <c:tx>
            <c:strRef>
              <c:f>'Poisson Distribution'!$P$4</c:f>
            </c:strRef>
          </c:tx>
          <c:spPr>
            <a:solidFill>
              <a:schemeClr val="accent2"/>
            </a:solidFill>
            <a:ln cmpd="sng">
              <a:solidFill>
                <a:srgbClr val="000000"/>
              </a:solidFill>
            </a:ln>
          </c:spPr>
          <c:cat>
            <c:strRef>
              <c:f>'Poisson Distribution'!$N$5:$N$15</c:f>
            </c:strRef>
          </c:cat>
          <c:val>
            <c:numRef>
              <c:f>'Poisson Distribution'!$P$5:$P$15</c:f>
              <c:numCache/>
            </c:numRef>
          </c:val>
        </c:ser>
        <c:ser>
          <c:idx val="2"/>
          <c:order val="2"/>
          <c:tx>
            <c:strRef>
              <c:f>'Poisson Distribution'!$Q$4</c:f>
            </c:strRef>
          </c:tx>
          <c:cat>
            <c:strRef>
              <c:f>'Poisson Distribution'!$N$5:$N$15</c:f>
            </c:strRef>
          </c:cat>
          <c:val>
            <c:numRef>
              <c:f>'Poisson Distribution'!$Q$5:$Q$15</c:f>
              <c:numCache/>
            </c:numRef>
          </c:val>
        </c:ser>
        <c:axId val="964648668"/>
        <c:axId val="288916125"/>
      </c:barChart>
      <c:catAx>
        <c:axId val="964648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88916125"/>
      </c:catAx>
      <c:valAx>
        <c:axId val="2889161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64648668"/>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Poissons Dist (λ=4)</a:t>
            </a:r>
          </a:p>
        </c:rich>
      </c:tx>
      <c:overlay val="0"/>
    </c:title>
    <c:plotArea>
      <c:layout/>
      <c:lineChart>
        <c:ser>
          <c:idx val="0"/>
          <c:order val="0"/>
          <c:tx>
            <c:v>Poissons Dist</c:v>
          </c:tx>
          <c:spPr>
            <a:ln cmpd="sng" w="28575">
              <a:solidFill>
                <a:schemeClr val="accent2"/>
              </a:solidFill>
            </a:ln>
          </c:spPr>
          <c:marker>
            <c:symbol val="none"/>
          </c:marker>
          <c:cat>
            <c:strRef>
              <c:f>'Poisson Distribution'!$N$27:$N$37</c:f>
            </c:strRef>
          </c:cat>
          <c:val>
            <c:numRef>
              <c:f>'Poisson Distribution'!$O$27:$O$37</c:f>
              <c:numCache/>
            </c:numRef>
          </c:val>
          <c:smooth val="0"/>
        </c:ser>
        <c:ser>
          <c:idx val="1"/>
          <c:order val="1"/>
          <c:tx>
            <c:strRef>
              <c:f>'Poisson Distribution'!$P$26</c:f>
            </c:strRef>
          </c:tx>
          <c:spPr>
            <a:ln cmpd="sng">
              <a:solidFill>
                <a:srgbClr val="ED7D31"/>
              </a:solidFill>
            </a:ln>
          </c:spPr>
          <c:marker>
            <c:symbol val="none"/>
          </c:marker>
          <c:cat>
            <c:strRef>
              <c:f>'Poisson Distribution'!$N$27:$N$37</c:f>
            </c:strRef>
          </c:cat>
          <c:val>
            <c:numRef>
              <c:f>'Poisson Distribution'!$P$27:$P$37</c:f>
              <c:numCache/>
            </c:numRef>
          </c:val>
          <c:smooth val="0"/>
        </c:ser>
        <c:axId val="1118722093"/>
        <c:axId val="2093329339"/>
      </c:lineChart>
      <c:catAx>
        <c:axId val="1118722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3329339"/>
      </c:catAx>
      <c:valAx>
        <c:axId val="20933293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18722093"/>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Poissons Dist (λ=4)</a:t>
            </a:r>
          </a:p>
        </c:rich>
      </c:tx>
      <c:overlay val="0"/>
    </c:title>
    <c:plotArea>
      <c:layout/>
      <c:barChart>
        <c:barDir val="col"/>
        <c:ser>
          <c:idx val="0"/>
          <c:order val="0"/>
          <c:tx>
            <c:v>Poissons Dist</c:v>
          </c:tx>
          <c:spPr>
            <a:solidFill>
              <a:schemeClr val="accent2"/>
            </a:solidFill>
            <a:ln cmpd="sng">
              <a:solidFill>
                <a:srgbClr val="000000"/>
              </a:solidFill>
            </a:ln>
          </c:spPr>
          <c:cat>
            <c:strRef>
              <c:f>'Poisson Distribution'!$N$27:$N$37</c:f>
            </c:strRef>
          </c:cat>
          <c:val>
            <c:numRef>
              <c:f>'Poisson Distribution'!$O$27:$O$37</c:f>
              <c:numCache/>
            </c:numRef>
          </c:val>
        </c:ser>
        <c:ser>
          <c:idx val="1"/>
          <c:order val="1"/>
          <c:tx>
            <c:strRef>
              <c:f>'Poisson Distribution'!$P$26</c:f>
            </c:strRef>
          </c:tx>
          <c:spPr>
            <a:solidFill>
              <a:schemeClr val="accent2"/>
            </a:solidFill>
            <a:ln cmpd="sng">
              <a:solidFill>
                <a:srgbClr val="000000"/>
              </a:solidFill>
            </a:ln>
          </c:spPr>
          <c:cat>
            <c:strRef>
              <c:f>'Poisson Distribution'!$N$27:$N$37</c:f>
            </c:strRef>
          </c:cat>
          <c:val>
            <c:numRef>
              <c:f>'Poisson Distribution'!$P$27:$P$37</c:f>
              <c:numCache/>
            </c:numRef>
          </c:val>
        </c:ser>
        <c:ser>
          <c:idx val="2"/>
          <c:order val="2"/>
          <c:tx>
            <c:strRef>
              <c:f>'Poisson Distribution'!$Q$26</c:f>
            </c:strRef>
          </c:tx>
          <c:cat>
            <c:strRef>
              <c:f>'Poisson Distribution'!$N$27:$N$37</c:f>
            </c:strRef>
          </c:cat>
          <c:val>
            <c:numRef>
              <c:f>'Poisson Distribution'!$Q$27:$Q$37</c:f>
              <c:numCache/>
            </c:numRef>
          </c:val>
        </c:ser>
        <c:axId val="456619893"/>
        <c:axId val="947975820"/>
      </c:barChart>
      <c:catAx>
        <c:axId val="456619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47975820"/>
      </c:catAx>
      <c:valAx>
        <c:axId val="9479758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56619893"/>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9.png"/><Relationship Id="rId3" Type="http://schemas.openxmlformats.org/officeDocument/2006/relationships/image" Target="../media/image12.png"/><Relationship Id="rId4" Type="http://schemas.openxmlformats.org/officeDocument/2006/relationships/image" Target="../media/image13.png"/><Relationship Id="rId5"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4.png"/><Relationship Id="rId3" Type="http://schemas.openxmlformats.org/officeDocument/2006/relationships/image" Target="../media/image11.png"/><Relationship Id="rId4"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5.png"/><Relationship Id="rId3"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image" Target="../media/image16.png"/><Relationship Id="rId4" Type="http://schemas.openxmlformats.org/officeDocument/2006/relationships/image" Target="../media/image20.png"/><Relationship Id="rId5" Type="http://schemas.openxmlformats.org/officeDocument/2006/relationships/image" Target="../media/image18.png"/><Relationship Id="rId6" Type="http://schemas.openxmlformats.org/officeDocument/2006/relationships/image" Target="../media/image1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3.png"/><Relationship Id="rId3"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image" Target="../media/image16.png"/><Relationship Id="rId4" Type="http://schemas.openxmlformats.org/officeDocument/2006/relationships/image" Target="../media/image33.png"/><Relationship Id="rId5" Type="http://schemas.openxmlformats.org/officeDocument/2006/relationships/image" Target="../media/image22.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image" Target="../media/image16.png"/><Relationship Id="rId4" Type="http://schemas.openxmlformats.org/officeDocument/2006/relationships/image" Target="../media/image25.png"/><Relationship Id="rId5" Type="http://schemas.openxmlformats.org/officeDocument/2006/relationships/image" Target="../media/image31.png"/><Relationship Id="rId6" Type="http://schemas.openxmlformats.org/officeDocument/2006/relationships/image" Target="../media/image26.png"/><Relationship Id="rId7" Type="http://schemas.openxmlformats.org/officeDocument/2006/relationships/image" Target="../media/image32.png"/><Relationship Id="rId8" Type="http://schemas.openxmlformats.org/officeDocument/2006/relationships/image" Target="../media/image24.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image" Target="../media/image16.png"/><Relationship Id="rId4" Type="http://schemas.openxmlformats.org/officeDocument/2006/relationships/image" Target="../media/image28.png"/><Relationship Id="rId5" Type="http://schemas.openxmlformats.org/officeDocument/2006/relationships/image" Target="../media/image30.png"/><Relationship Id="rId6" Type="http://schemas.openxmlformats.org/officeDocument/2006/relationships/image" Target="../media/image34.png"/><Relationship Id="rId7" Type="http://schemas.openxmlformats.org/officeDocument/2006/relationships/image" Target="../media/image29.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5257800" cy="8867775"/>
    <xdr:sp>
      <xdr:nvSpPr>
        <xdr:cNvPr id="27" name="Shape 27"/>
        <xdr:cNvSpPr txBox="1"/>
      </xdr:nvSpPr>
      <xdr:spPr>
        <a:xfrm>
          <a:off x="2721863" y="0"/>
          <a:ext cx="5248275" cy="75600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Mean of Random Variables</a:t>
          </a:r>
          <a:endParaRPr sz="1400"/>
        </a:p>
        <a:p>
          <a:pPr indent="0" lvl="0" marL="0" rtl="0" algn="l">
            <a:spcBef>
              <a:spcPts val="0"/>
            </a:spcBef>
            <a:spcAft>
              <a:spcPts val="0"/>
            </a:spcAft>
            <a:buNone/>
          </a:pPr>
          <a:r>
            <a:rPr i="0" lang="en-US" sz="1100">
              <a:solidFill>
                <a:schemeClr val="dk1"/>
              </a:solidFill>
              <a:latin typeface="Calibri"/>
              <a:ea typeface="Calibri"/>
              <a:cs typeface="Calibri"/>
              <a:sym typeface="Calibri"/>
            </a:rPr>
            <a:t>The </a:t>
          </a:r>
          <a:r>
            <a:rPr b="1" i="0" lang="en-US" sz="1100">
              <a:solidFill>
                <a:schemeClr val="dk1"/>
              </a:solidFill>
              <a:latin typeface="Calibri"/>
              <a:ea typeface="Calibri"/>
              <a:cs typeface="Calibri"/>
              <a:sym typeface="Calibri"/>
            </a:rPr>
            <a:t>mean</a:t>
          </a:r>
          <a:r>
            <a:rPr i="0" lang="en-US" sz="1100">
              <a:solidFill>
                <a:schemeClr val="dk1"/>
              </a:solidFill>
              <a:latin typeface="Calibri"/>
              <a:ea typeface="Calibri"/>
              <a:cs typeface="Calibri"/>
              <a:sym typeface="Calibri"/>
            </a:rPr>
            <a:t> of a random variable, </a:t>
          </a:r>
          <a:r>
            <a:rPr b="1" i="0" lang="en-US" sz="1100">
              <a:solidFill>
                <a:schemeClr val="dk1"/>
              </a:solidFill>
              <a:latin typeface="Calibri"/>
              <a:ea typeface="Calibri"/>
              <a:cs typeface="Calibri"/>
              <a:sym typeface="Calibri"/>
            </a:rPr>
            <a:t>X</a:t>
          </a:r>
          <a:r>
            <a:rPr i="0" lang="en-US" sz="1100">
              <a:solidFill>
                <a:schemeClr val="dk1"/>
              </a:solidFill>
              <a:latin typeface="Calibri"/>
              <a:ea typeface="Calibri"/>
              <a:cs typeface="Calibri"/>
              <a:sym typeface="Calibri"/>
            </a:rPr>
            <a:t>, is </a:t>
          </a:r>
          <a:r>
            <a:rPr b="1" i="0" lang="en-US" sz="1100">
              <a:solidFill>
                <a:schemeClr val="dk1"/>
              </a:solidFill>
              <a:latin typeface="Calibri"/>
              <a:ea typeface="Calibri"/>
              <a:cs typeface="Calibri"/>
              <a:sym typeface="Calibri"/>
            </a:rPr>
            <a:t>its weighted average</a:t>
          </a:r>
          <a:r>
            <a:rPr i="0" lang="en-US" sz="1100">
              <a:solidFill>
                <a:schemeClr val="dk1"/>
              </a:solidFill>
              <a:latin typeface="Calibri"/>
              <a:ea typeface="Calibri"/>
              <a:cs typeface="Calibri"/>
              <a:sym typeface="Calibri"/>
            </a:rPr>
            <a:t>.  Each value of </a:t>
          </a:r>
          <a:r>
            <a:rPr b="1" i="0" lang="en-US" sz="1100">
              <a:solidFill>
                <a:schemeClr val="dk1"/>
              </a:solidFill>
              <a:latin typeface="Calibri"/>
              <a:ea typeface="Calibri"/>
              <a:cs typeface="Calibri"/>
              <a:sym typeface="Calibri"/>
            </a:rPr>
            <a:t>X </a:t>
          </a:r>
          <a:r>
            <a:rPr i="0" lang="en-US" sz="1100">
              <a:solidFill>
                <a:schemeClr val="dk1"/>
              </a:solidFill>
              <a:latin typeface="Calibri"/>
              <a:ea typeface="Calibri"/>
              <a:cs typeface="Calibri"/>
              <a:sym typeface="Calibri"/>
            </a:rPr>
            <a:t>is </a:t>
          </a:r>
          <a:r>
            <a:rPr b="1" i="0" lang="en-US" sz="1100">
              <a:solidFill>
                <a:schemeClr val="dk1"/>
              </a:solidFill>
              <a:latin typeface="Calibri"/>
              <a:ea typeface="Calibri"/>
              <a:cs typeface="Calibri"/>
              <a:sym typeface="Calibri"/>
            </a:rPr>
            <a:t>weighted by its probability.</a:t>
          </a:r>
          <a:endParaRPr b="1"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To find the mean of X</a:t>
          </a:r>
          <a:r>
            <a:rPr b="1" i="0" lang="en-US" sz="1100">
              <a:solidFill>
                <a:schemeClr val="dk1"/>
              </a:solidFill>
              <a:latin typeface="Calibri"/>
              <a:ea typeface="Calibri"/>
              <a:cs typeface="Calibri"/>
              <a:sym typeface="Calibri"/>
            </a:rPr>
            <a:t>, multiply each value of X </a:t>
          </a:r>
          <a:r>
            <a:rPr i="0" lang="en-US" sz="1100">
              <a:solidFill>
                <a:schemeClr val="dk1"/>
              </a:solidFill>
              <a:latin typeface="Calibri"/>
              <a:ea typeface="Calibri"/>
              <a:cs typeface="Calibri"/>
              <a:sym typeface="Calibri"/>
            </a:rPr>
            <a:t>by </a:t>
          </a:r>
          <a:r>
            <a:rPr b="1" i="0" lang="en-US" sz="1100">
              <a:solidFill>
                <a:schemeClr val="dk1"/>
              </a:solidFill>
              <a:latin typeface="Calibri"/>
              <a:ea typeface="Calibri"/>
              <a:cs typeface="Calibri"/>
              <a:sym typeface="Calibri"/>
            </a:rPr>
            <a:t>its probability</a:t>
          </a:r>
          <a:r>
            <a:rPr i="0" lang="en-US" sz="1100">
              <a:solidFill>
                <a:schemeClr val="dk1"/>
              </a:solidFill>
              <a:latin typeface="Calibri"/>
              <a:ea typeface="Calibri"/>
              <a:cs typeface="Calibri"/>
              <a:sym typeface="Calibri"/>
            </a:rPr>
            <a:t>, then </a:t>
          </a:r>
          <a:r>
            <a:rPr b="1" i="0" lang="en-US" sz="1100">
              <a:solidFill>
                <a:schemeClr val="dk1"/>
              </a:solidFill>
              <a:latin typeface="Calibri"/>
              <a:ea typeface="Calibri"/>
              <a:cs typeface="Calibri"/>
              <a:sym typeface="Calibri"/>
            </a:rPr>
            <a:t>add all the products</a:t>
          </a:r>
          <a:r>
            <a:rPr i="0"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i="0" sz="1100"/>
        </a:p>
        <a:p>
          <a:pPr indent="0" lvl="0" marL="0" rtl="0" algn="l">
            <a:spcBef>
              <a:spcPts val="0"/>
            </a:spcBef>
            <a:spcAft>
              <a:spcPts val="0"/>
            </a:spcAft>
            <a:buNone/>
          </a:pPr>
          <a:r>
            <a:t/>
          </a:r>
          <a:endParaRPr b="1" i="0" sz="1800">
            <a:solidFill>
              <a:schemeClr val="dk1"/>
            </a:solidFill>
          </a:endParaRPr>
        </a:p>
        <a:p>
          <a:pPr indent="0" lvl="0" marL="0" rtl="0" algn="l">
            <a:spcBef>
              <a:spcPts val="0"/>
            </a:spcBef>
            <a:spcAft>
              <a:spcPts val="0"/>
            </a:spcAft>
            <a:buNone/>
          </a:pPr>
          <a:r>
            <a:t/>
          </a:r>
          <a:endParaRPr b="1" i="0" sz="1800">
            <a:solidFill>
              <a:schemeClr val="dk1"/>
            </a:solidFill>
          </a:endParaRPr>
        </a:p>
        <a:p>
          <a:pPr indent="0" lvl="0" marL="0" rtl="0" algn="l">
            <a:spcBef>
              <a:spcPts val="0"/>
            </a:spcBef>
            <a:spcAft>
              <a:spcPts val="0"/>
            </a:spcAft>
            <a:buNone/>
          </a:pPr>
          <a:r>
            <a:rPr b="1" i="0" lang="en-US" sz="1100">
              <a:solidFill>
                <a:schemeClr val="dk1"/>
              </a:solidFill>
              <a:latin typeface="Calibri"/>
              <a:ea typeface="Calibri"/>
              <a:cs typeface="Calibri"/>
              <a:sym typeface="Calibri"/>
            </a:rPr>
            <a:t>Expected Value</a:t>
          </a:r>
          <a:endParaRPr sz="1400"/>
        </a:p>
        <a:p>
          <a:pPr indent="0" lvl="0" marL="0" rtl="0" algn="l">
            <a:spcBef>
              <a:spcPts val="0"/>
            </a:spcBef>
            <a:spcAft>
              <a:spcPts val="0"/>
            </a:spcAft>
            <a:buNone/>
          </a:pPr>
          <a:r>
            <a:rPr i="0" lang="en-US" sz="1100">
              <a:solidFill>
                <a:schemeClr val="dk1"/>
              </a:solidFill>
              <a:latin typeface="Calibri"/>
              <a:ea typeface="Calibri"/>
              <a:cs typeface="Calibri"/>
              <a:sym typeface="Calibri"/>
            </a:rPr>
            <a:t>The mean of a random variable X is called the </a:t>
          </a:r>
          <a:r>
            <a:rPr b="1" i="0" lang="en-US" sz="1100">
              <a:solidFill>
                <a:schemeClr val="dk1"/>
              </a:solidFill>
              <a:latin typeface="Calibri"/>
              <a:ea typeface="Calibri"/>
              <a:cs typeface="Calibri"/>
              <a:sym typeface="Calibri"/>
            </a:rPr>
            <a:t>expected value</a:t>
          </a:r>
          <a:r>
            <a:rPr i="0" lang="en-US" sz="1100">
              <a:solidFill>
                <a:schemeClr val="dk1"/>
              </a:solidFill>
              <a:latin typeface="Calibri"/>
              <a:ea typeface="Calibri"/>
              <a:cs typeface="Calibri"/>
              <a:sym typeface="Calibri"/>
            </a:rPr>
            <a:t> of </a:t>
          </a:r>
          <a:r>
            <a:rPr b="1" i="0" lang="en-US" sz="1100">
              <a:solidFill>
                <a:schemeClr val="dk1"/>
              </a:solidFill>
              <a:latin typeface="Calibri"/>
              <a:ea typeface="Calibri"/>
              <a:cs typeface="Calibri"/>
              <a:sym typeface="Calibri"/>
            </a:rPr>
            <a:t>X.</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		</a:t>
          </a:r>
          <a:r>
            <a:rPr b="1" i="0" lang="en-US" sz="1800">
              <a:solidFill>
                <a:schemeClr val="dk1"/>
              </a:solidFill>
              <a:latin typeface="Calibri"/>
              <a:ea typeface="Calibri"/>
              <a:cs typeface="Calibri"/>
              <a:sym typeface="Calibri"/>
            </a:rPr>
            <a:t>E(X)=µ</a:t>
          </a:r>
          <a:r>
            <a:rPr b="1" baseline="-25000" i="0" lang="en-US" sz="1800">
              <a:solidFill>
                <a:schemeClr val="dk1"/>
              </a:solidFill>
              <a:latin typeface="Calibri"/>
              <a:ea typeface="Calibri"/>
              <a:cs typeface="Calibri"/>
              <a:sym typeface="Calibri"/>
            </a:rPr>
            <a:t>x</a:t>
          </a:r>
          <a:endParaRPr sz="1400"/>
        </a:p>
        <a:p>
          <a:pPr indent="0" lvl="0" marL="0" rtl="0" algn="l">
            <a:spcBef>
              <a:spcPts val="0"/>
            </a:spcBef>
            <a:spcAft>
              <a:spcPts val="0"/>
            </a:spcAft>
            <a:buNone/>
          </a:pPr>
          <a:r>
            <a:t/>
          </a:r>
          <a:endParaRPr b="1" i="0" sz="1100">
            <a:solidFill>
              <a:schemeClr val="dk1"/>
            </a:solidFill>
            <a:latin typeface="Calibri"/>
            <a:ea typeface="Calibri"/>
            <a:cs typeface="Calibri"/>
            <a:sym typeface="Calibri"/>
          </a:endParaRPr>
        </a:p>
        <a:p>
          <a:pPr indent="0" lvl="0" marL="0" rtl="0" algn="l">
            <a:spcBef>
              <a:spcPts val="0"/>
            </a:spcBef>
            <a:spcAft>
              <a:spcPts val="0"/>
            </a:spcAft>
            <a:buNone/>
          </a:pPr>
          <a:r>
            <a:rPr b="1" i="0" lang="en-US" sz="1100">
              <a:solidFill>
                <a:schemeClr val="dk1"/>
              </a:solidFill>
              <a:latin typeface="Calibri"/>
              <a:ea typeface="Calibri"/>
              <a:cs typeface="Calibri"/>
              <a:sym typeface="Calibri"/>
            </a:rPr>
            <a:t>Rules for Means</a:t>
          </a:r>
          <a:endParaRPr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If X is a random variable and a and b are fixed numbers, then</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If X and Y are random variables, then</a:t>
          </a:r>
          <a:endParaRPr sz="1400"/>
        </a:p>
        <a:p>
          <a:pPr indent="0" lvl="0" marL="0" rtl="0" algn="l">
            <a:spcBef>
              <a:spcPts val="0"/>
            </a:spcBef>
            <a:spcAft>
              <a:spcPts val="0"/>
            </a:spcAft>
            <a:buNone/>
          </a:pPr>
          <a:r>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 </a:t>
          </a:r>
          <a:endParaRPr i="0" sz="2000"/>
        </a:p>
        <a:p>
          <a:pPr indent="0" lvl="0" marL="0" rtl="0" algn="l">
            <a:spcBef>
              <a:spcPts val="0"/>
            </a:spcBef>
            <a:spcAft>
              <a:spcPts val="0"/>
            </a:spcAft>
            <a:buNone/>
          </a:pPr>
          <a:r>
            <a:t/>
          </a:r>
          <a:endParaRPr b="1" i="0" sz="1100">
            <a:solidFill>
              <a:schemeClr val="dk1"/>
            </a:solidFill>
            <a:latin typeface="Calibri"/>
            <a:ea typeface="Calibri"/>
            <a:cs typeface="Calibri"/>
            <a:sym typeface="Calibri"/>
          </a:endParaRPr>
        </a:p>
        <a:p>
          <a:pPr indent="0" lvl="0" marL="0" rtl="0" algn="l">
            <a:spcBef>
              <a:spcPts val="0"/>
            </a:spcBef>
            <a:spcAft>
              <a:spcPts val="0"/>
            </a:spcAft>
            <a:buNone/>
          </a:pPr>
          <a:r>
            <a:t/>
          </a:r>
          <a:endParaRPr b="1" i="0" sz="1100">
            <a:solidFill>
              <a:schemeClr val="dk1"/>
            </a:solidFill>
            <a:latin typeface="Calibri"/>
            <a:ea typeface="Calibri"/>
            <a:cs typeface="Calibri"/>
            <a:sym typeface="Calibri"/>
          </a:endParaRPr>
        </a:p>
        <a:p>
          <a:pPr indent="0" lvl="0" marL="0" rtl="0" algn="l">
            <a:spcBef>
              <a:spcPts val="0"/>
            </a:spcBef>
            <a:spcAft>
              <a:spcPts val="0"/>
            </a:spcAft>
            <a:buNone/>
          </a:pPr>
          <a:r>
            <a:t/>
          </a:r>
          <a:endParaRPr b="1" i="0" sz="1100">
            <a:solidFill>
              <a:schemeClr val="dk1"/>
            </a:solidFill>
          </a:endParaRPr>
        </a:p>
        <a:p>
          <a:pPr indent="0" lvl="0" marL="0" rtl="0" algn="l">
            <a:spcBef>
              <a:spcPts val="0"/>
            </a:spcBef>
            <a:spcAft>
              <a:spcPts val="0"/>
            </a:spcAft>
            <a:buNone/>
          </a:pPr>
          <a:r>
            <a:rPr b="1" i="0" lang="en-US" sz="1100">
              <a:solidFill>
                <a:schemeClr val="dk1"/>
              </a:solidFill>
              <a:latin typeface="Calibri"/>
              <a:ea typeface="Calibri"/>
              <a:cs typeface="Calibri"/>
              <a:sym typeface="Calibri"/>
            </a:rPr>
            <a:t>Variance</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The variance of a random variable can be defined as </a:t>
          </a:r>
          <a:r>
            <a:rPr b="1" i="0" lang="en-US" sz="1100">
              <a:solidFill>
                <a:schemeClr val="dk1"/>
              </a:solidFill>
              <a:latin typeface="Calibri"/>
              <a:ea typeface="Calibri"/>
              <a:cs typeface="Calibri"/>
              <a:sym typeface="Calibri"/>
            </a:rPr>
            <a:t>the expectation of the squared differences from the mean</a:t>
          </a:r>
          <a:r>
            <a:rPr b="0" i="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It helps to determine the dispersion in the distribution of the random variable with respect to the mean. The formula is given as follows:</a:t>
          </a:r>
          <a:endParaRPr sz="1400"/>
        </a:p>
        <a:p>
          <a:pPr indent="0" lvl="0" marL="0" rtl="0" algn="l">
            <a:spcBef>
              <a:spcPts val="0"/>
            </a:spcBef>
            <a:spcAft>
              <a:spcPts val="0"/>
            </a:spcAft>
            <a:buNone/>
          </a:pPr>
          <a:r>
            <a:t/>
          </a:r>
          <a:endParaRPr b="1" i="0" sz="1100">
            <a:solidFill>
              <a:schemeClr val="dk1"/>
            </a:solidFill>
          </a:endParaRPr>
        </a:p>
        <a:p>
          <a:pPr indent="0" lvl="0" marL="0" rtl="0" algn="l">
            <a:spcBef>
              <a:spcPts val="0"/>
            </a:spcBef>
            <a:spcAft>
              <a:spcPts val="0"/>
            </a:spcAft>
            <a:buNone/>
          </a:pPr>
          <a:r>
            <a:t/>
          </a:r>
          <a:endParaRPr b="0" i="0" sz="1100">
            <a:solidFill>
              <a:schemeClr val="dk1"/>
            </a:solidFill>
          </a:endParaRPr>
        </a:p>
        <a:p>
          <a:pPr indent="0" lvl="0" marL="0" rtl="0" algn="l">
            <a:spcBef>
              <a:spcPts val="0"/>
            </a:spcBef>
            <a:spcAft>
              <a:spcPts val="0"/>
            </a:spcAft>
            <a:buNone/>
          </a:pPr>
          <a:r>
            <a:t/>
          </a:r>
          <a:endParaRPr b="1" i="0" sz="1100">
            <a:solidFill>
              <a:schemeClr val="dk1"/>
            </a:solidFill>
          </a:endParaRPr>
        </a:p>
        <a:p>
          <a:pPr indent="0" lvl="0" marL="0" rtl="0" algn="l">
            <a:spcBef>
              <a:spcPts val="0"/>
            </a:spcBef>
            <a:spcAft>
              <a:spcPts val="0"/>
            </a:spcAft>
            <a:buNone/>
          </a:pPr>
          <a:r>
            <a:t/>
          </a:r>
          <a:endParaRPr b="0" i="0" sz="1100"/>
        </a:p>
      </xdr:txBody>
    </xdr:sp>
    <xdr:clientData fLocksWithSheet="0"/>
  </xdr:oneCellAnchor>
  <xdr:oneCellAnchor>
    <xdr:from>
      <xdr:col>9</xdr:col>
      <xdr:colOff>314325</xdr:colOff>
      <xdr:row>13</xdr:row>
      <xdr:rowOff>104775</xdr:rowOff>
    </xdr:from>
    <xdr:ext cx="6391275" cy="303847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352425</xdr:colOff>
      <xdr:row>19</xdr:row>
      <xdr:rowOff>0</xdr:rowOff>
    </xdr:from>
    <xdr:ext cx="4343400" cy="2714625"/>
    <xdr:graphicFrame>
      <xdr:nvGraphicFramePr>
        <xdr:cNvPr id="41631680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9525</xdr:colOff>
      <xdr:row>0</xdr:row>
      <xdr:rowOff>0</xdr:rowOff>
    </xdr:from>
    <xdr:ext cx="5257800" cy="10191750"/>
    <xdr:sp>
      <xdr:nvSpPr>
        <xdr:cNvPr id="28" name="Shape 28"/>
        <xdr:cNvSpPr txBox="1"/>
      </xdr:nvSpPr>
      <xdr:spPr>
        <a:xfrm>
          <a:off x="2721863" y="0"/>
          <a:ext cx="5248275" cy="75600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Law of Large Numbers</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The law of large numbers has a very central role in probability and statistics.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It states that </a:t>
          </a:r>
          <a:r>
            <a:rPr b="1" i="0" lang="en-US" sz="1100">
              <a:solidFill>
                <a:schemeClr val="dk1"/>
              </a:solidFill>
              <a:latin typeface="Calibri"/>
              <a:ea typeface="Calibri"/>
              <a:cs typeface="Calibri"/>
              <a:sym typeface="Calibri"/>
            </a:rPr>
            <a:t>if you repeat an experiment independently a large number of times and average the result, what you obtain should be close to the expected value</a:t>
          </a:r>
          <a:r>
            <a:rPr b="0" i="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There are two main versions of the law of large numbers. They are called </a:t>
          </a:r>
          <a:r>
            <a:rPr b="1" i="0" lang="en-US" sz="1100">
              <a:solidFill>
                <a:schemeClr val="dk1"/>
              </a:solidFill>
              <a:latin typeface="Calibri"/>
              <a:ea typeface="Calibri"/>
              <a:cs typeface="Calibri"/>
              <a:sym typeface="Calibri"/>
            </a:rPr>
            <a:t>the weak and strong laws</a:t>
          </a:r>
          <a:r>
            <a:rPr b="0" i="0" lang="en-US" sz="1100">
              <a:solidFill>
                <a:schemeClr val="dk1"/>
              </a:solidFill>
              <a:latin typeface="Calibri"/>
              <a:ea typeface="Calibri"/>
              <a:cs typeface="Calibri"/>
              <a:sym typeface="Calibri"/>
            </a:rPr>
            <a:t> of the large numbers. </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The difference between them is mostly theoretical. </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lang="en-US" sz="1100">
              <a:solidFill>
                <a:schemeClr val="dk1"/>
              </a:solidFill>
              <a:latin typeface="Calibri"/>
              <a:ea typeface="Calibri"/>
              <a:cs typeface="Calibri"/>
              <a:sym typeface="Calibri"/>
            </a:rPr>
            <a:t>For i.i.d. random variables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1,</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2,...,</a:t>
          </a:r>
          <a:r>
            <a:rPr i="1" lang="en-US" sz="1100">
              <a:solidFill>
                <a:schemeClr val="dk1"/>
              </a:solidFill>
              <a:latin typeface="Calibri"/>
              <a:ea typeface="Calibri"/>
              <a:cs typeface="Calibri"/>
              <a:sym typeface="Calibri"/>
            </a:rPr>
            <a:t>Xn</a:t>
          </a:r>
          <a:r>
            <a:rPr lang="en-US" sz="1100">
              <a:solidFill>
                <a:schemeClr val="dk1"/>
              </a:solidFill>
              <a:latin typeface="Calibri"/>
              <a:ea typeface="Calibri"/>
              <a:cs typeface="Calibri"/>
              <a:sym typeface="Calibri"/>
            </a:rPr>
            <a:t>, the </a:t>
          </a:r>
          <a:r>
            <a:rPr b="1" lang="en-US" sz="1100">
              <a:solidFill>
                <a:schemeClr val="dk1"/>
              </a:solidFill>
              <a:latin typeface="Calibri"/>
              <a:ea typeface="Calibri"/>
              <a:cs typeface="Calibri"/>
              <a:sym typeface="Calibri"/>
            </a:rPr>
            <a:t>sample mean</a:t>
          </a:r>
          <a:r>
            <a:rPr lang="en-US" sz="1100">
              <a:solidFill>
                <a:schemeClr val="dk1"/>
              </a:solidFill>
              <a:latin typeface="Calibri"/>
              <a:ea typeface="Calibri"/>
              <a:cs typeface="Calibri"/>
              <a:sym typeface="Calibri"/>
            </a:rPr>
            <a:t>, denoted by  is defined as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rPr lang="en-US" sz="1100">
              <a:solidFill>
                <a:schemeClr val="dk1"/>
              </a:solidFill>
              <a:latin typeface="Calibri"/>
              <a:ea typeface="Calibri"/>
              <a:cs typeface="Calibri"/>
              <a:sym typeface="Calibri"/>
            </a:rPr>
            <a:t>Another common notation for the sample mean is </a:t>
          </a:r>
          <a:r>
            <a:rPr b="1" i="0" lang="en-US" sz="1100">
              <a:solidFill>
                <a:schemeClr val="dk1"/>
              </a:solidFill>
              <a:latin typeface="Calibri"/>
              <a:ea typeface="Calibri"/>
              <a:cs typeface="Calibri"/>
              <a:sym typeface="Calibri"/>
            </a:rPr>
            <a:t>M</a:t>
          </a:r>
          <a:r>
            <a:rPr b="1" baseline="-25000" i="0"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 If the </a:t>
          </a:r>
          <a:r>
            <a:rPr b="1" i="1" lang="en-US" sz="1100">
              <a:solidFill>
                <a:schemeClr val="dk1"/>
              </a:solidFill>
              <a:latin typeface="Calibri"/>
              <a:ea typeface="Calibri"/>
              <a:cs typeface="Calibri"/>
              <a:sym typeface="Calibri"/>
            </a:rPr>
            <a:t>X</a:t>
          </a:r>
          <a:r>
            <a:rPr b="1" baseline="-25000" i="1" lang="en-US" sz="1100">
              <a:solidFill>
                <a:schemeClr val="dk1"/>
              </a:solidFill>
              <a:latin typeface="Calibri"/>
              <a:ea typeface="Calibri"/>
              <a:cs typeface="Calibri"/>
              <a:sym typeface="Calibri"/>
            </a:rPr>
            <a:t>i</a:t>
          </a:r>
          <a:r>
            <a:rPr b="1" lang="en-US" sz="1100">
              <a:solidFill>
                <a:schemeClr val="dk1"/>
              </a:solidFill>
              <a:latin typeface="Calibri"/>
              <a:ea typeface="Calibri"/>
              <a:cs typeface="Calibri"/>
              <a:sym typeface="Calibri"/>
            </a:rPr>
            <a:t>'s</a:t>
          </a:r>
          <a:r>
            <a:rPr lang="en-US" sz="1100">
              <a:solidFill>
                <a:schemeClr val="dk1"/>
              </a:solidFill>
              <a:latin typeface="Calibri"/>
              <a:ea typeface="Calibri"/>
              <a:cs typeface="Calibri"/>
              <a:sym typeface="Calibri"/>
            </a:rPr>
            <a:t> have CDF </a:t>
          </a:r>
          <a:r>
            <a:rPr b="1" i="1" lang="en-US" sz="1100">
              <a:solidFill>
                <a:schemeClr val="dk1"/>
              </a:solidFill>
              <a:latin typeface="Calibri"/>
              <a:ea typeface="Calibri"/>
              <a:cs typeface="Calibri"/>
              <a:sym typeface="Calibri"/>
            </a:rPr>
            <a:t>F</a:t>
          </a:r>
          <a:r>
            <a:rPr b="1" baseline="-25000" i="1" lang="en-US" sz="1100">
              <a:solidFill>
                <a:schemeClr val="dk1"/>
              </a:solidFill>
              <a:latin typeface="Calibri"/>
              <a:ea typeface="Calibri"/>
              <a:cs typeface="Calibri"/>
              <a:sym typeface="Calibri"/>
            </a:rPr>
            <a:t>X</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x</a:t>
          </a:r>
          <a:r>
            <a:rPr b="1"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 we might show the sample mean by </a:t>
          </a:r>
          <a:r>
            <a:rPr b="1" i="0" lang="en-US" sz="1100">
              <a:solidFill>
                <a:schemeClr val="dk1"/>
              </a:solidFill>
              <a:latin typeface="Calibri"/>
              <a:ea typeface="Calibri"/>
              <a:cs typeface="Calibri"/>
              <a:sym typeface="Calibri"/>
            </a:rPr>
            <a:t>M</a:t>
          </a:r>
          <a:r>
            <a:rPr b="1" baseline="-25000" i="0" lang="en-US" sz="1100">
              <a:solidFill>
                <a:schemeClr val="dk1"/>
              </a:solidFill>
              <a:latin typeface="Calibri"/>
              <a:ea typeface="Calibri"/>
              <a:cs typeface="Calibri"/>
              <a:sym typeface="Calibri"/>
            </a:rPr>
            <a:t>n</a:t>
          </a:r>
          <a:r>
            <a:rPr b="1" i="0"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to indicate the distribution of the </a:t>
          </a:r>
          <a:r>
            <a:rPr b="1" i="0" lang="en-US" sz="1100">
              <a:solidFill>
                <a:schemeClr val="dk1"/>
              </a:solidFill>
              <a:latin typeface="Calibri"/>
              <a:ea typeface="Calibri"/>
              <a:cs typeface="Calibri"/>
              <a:sym typeface="Calibri"/>
            </a:rPr>
            <a:t>X</a:t>
          </a:r>
          <a:r>
            <a:rPr b="1" baseline="-25000" i="0" lang="en-US" sz="1100">
              <a:solidFill>
                <a:schemeClr val="dk1"/>
              </a:solidFill>
              <a:latin typeface="Calibri"/>
              <a:ea typeface="Calibri"/>
              <a:cs typeface="Calibri"/>
              <a:sym typeface="Calibri"/>
            </a:rPr>
            <a:t>i</a:t>
          </a:r>
          <a:r>
            <a:rPr b="1" i="0" lang="en-US" sz="1100">
              <a:solidFill>
                <a:schemeClr val="dk1"/>
              </a:solidFill>
              <a:latin typeface="Calibri"/>
              <a:ea typeface="Calibri"/>
              <a:cs typeface="Calibri"/>
              <a:sym typeface="Calibri"/>
            </a:rPr>
            <a:t>'s. </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lang="en-US" sz="1100">
              <a:solidFill>
                <a:schemeClr val="dk1"/>
              </a:solidFill>
              <a:latin typeface="Calibri"/>
              <a:ea typeface="Calibri"/>
              <a:cs typeface="Calibri"/>
              <a:sym typeface="Calibri"/>
            </a:rPr>
            <a:t>Note that since the</a:t>
          </a:r>
          <a:r>
            <a:rPr b="1" i="0" lang="en-US" sz="1100">
              <a:solidFill>
                <a:schemeClr val="dk1"/>
              </a:solidFill>
              <a:latin typeface="Calibri"/>
              <a:ea typeface="Calibri"/>
              <a:cs typeface="Calibri"/>
              <a:sym typeface="Calibri"/>
            </a:rPr>
            <a:t> X</a:t>
          </a:r>
          <a:r>
            <a:rPr b="1" baseline="-25000" i="0" lang="en-US" sz="1100">
              <a:solidFill>
                <a:schemeClr val="dk1"/>
              </a:solidFill>
              <a:latin typeface="Calibri"/>
              <a:ea typeface="Calibri"/>
              <a:cs typeface="Calibri"/>
              <a:sym typeface="Calibri"/>
            </a:rPr>
            <a:t>i</a:t>
          </a:r>
          <a:r>
            <a:rPr b="1" i="0" lang="en-US" sz="1100">
              <a:solidFill>
                <a:schemeClr val="dk1"/>
              </a:solidFill>
              <a:latin typeface="Calibri"/>
              <a:ea typeface="Calibri"/>
              <a:cs typeface="Calibri"/>
              <a:sym typeface="Calibri"/>
            </a:rPr>
            <a:t>'s </a:t>
          </a:r>
          <a:r>
            <a:rPr lang="en-US" sz="1100">
              <a:solidFill>
                <a:schemeClr val="dk1"/>
              </a:solidFill>
              <a:latin typeface="Calibri"/>
              <a:ea typeface="Calibri"/>
              <a:cs typeface="Calibri"/>
              <a:sym typeface="Calibri"/>
            </a:rPr>
            <a:t>are random variables, the sample mean</a:t>
          </a:r>
          <a:r>
            <a:rPr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=M</a:t>
          </a:r>
          <a:r>
            <a:rPr b="1" baseline="-25000" i="0" lang="en-US" sz="1100">
              <a:solidFill>
                <a:schemeClr val="dk1"/>
              </a:solidFill>
              <a:latin typeface="Calibri"/>
              <a:ea typeface="Calibri"/>
              <a:cs typeface="Calibri"/>
              <a:sym typeface="Calibri"/>
            </a:rPr>
            <a:t>n</a:t>
          </a:r>
          <a:r>
            <a:rPr b="1" i="0" lang="en-US" sz="1100">
              <a:solidFill>
                <a:schemeClr val="dk1"/>
              </a:solidFill>
              <a:latin typeface="Calibri"/>
              <a:ea typeface="Calibri"/>
              <a:cs typeface="Calibri"/>
              <a:sym typeface="Calibri"/>
            </a:rPr>
            <a:t>(X), </a:t>
          </a:r>
          <a:r>
            <a:rPr lang="en-US" sz="1100">
              <a:solidFill>
                <a:schemeClr val="dk1"/>
              </a:solidFill>
              <a:latin typeface="Calibri"/>
              <a:ea typeface="Calibri"/>
              <a:cs typeface="Calibri"/>
              <a:sym typeface="Calibri"/>
            </a:rPr>
            <a:t>is also a random variable. In particular, we have </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rPr b="1" lang="en-US" sz="1100">
              <a:solidFill>
                <a:schemeClr val="dk1"/>
              </a:solidFill>
              <a:latin typeface="Calibri"/>
              <a:ea typeface="Calibri"/>
              <a:cs typeface="Calibri"/>
              <a:sym typeface="Calibri"/>
            </a:rPr>
            <a:t>Weak Law of Large Numbers (WLLN)</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The weak law of large numbers (also called Khinchin's law) states that the sample average converges in probability towards the expected value</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rPr lang="en-US" sz="1100">
              <a:solidFill>
                <a:schemeClr val="dk1"/>
              </a:solidFill>
              <a:latin typeface="Calibri"/>
              <a:ea typeface="Calibri"/>
              <a:cs typeface="Calibri"/>
              <a:sym typeface="Calibri"/>
            </a:rPr>
            <a:t>Interpreting this result, the weak law states that </a:t>
          </a:r>
          <a:r>
            <a:rPr b="1" lang="en-US" sz="1100">
              <a:solidFill>
                <a:schemeClr val="dk1"/>
              </a:solidFill>
              <a:latin typeface="Calibri"/>
              <a:ea typeface="Calibri"/>
              <a:cs typeface="Calibri"/>
              <a:sym typeface="Calibri"/>
            </a:rPr>
            <a:t>for any nonzero margin specified (</a:t>
          </a:r>
          <a:r>
            <a:rPr b="1" i="1" lang="en-US" sz="1100">
              <a:solidFill>
                <a:schemeClr val="dk1"/>
              </a:solidFill>
              <a:latin typeface="Calibri"/>
              <a:ea typeface="Calibri"/>
              <a:cs typeface="Calibri"/>
              <a:sym typeface="Calibri"/>
            </a:rPr>
            <a:t>ϵ</a:t>
          </a:r>
          <a:r>
            <a:rPr b="1"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 no matter how small, with a sufficiently large sample there will be </a:t>
          </a:r>
          <a:r>
            <a:rPr b="1" lang="en-US" sz="1100">
              <a:solidFill>
                <a:schemeClr val="dk1"/>
              </a:solidFill>
              <a:latin typeface="Calibri"/>
              <a:ea typeface="Calibri"/>
              <a:cs typeface="Calibri"/>
              <a:sym typeface="Calibri"/>
            </a:rPr>
            <a:t>a very high probability </a:t>
          </a:r>
          <a:r>
            <a:rPr lang="en-US" sz="1100">
              <a:solidFill>
                <a:schemeClr val="dk1"/>
              </a:solidFill>
              <a:latin typeface="Calibri"/>
              <a:ea typeface="Calibri"/>
              <a:cs typeface="Calibri"/>
              <a:sym typeface="Calibri"/>
            </a:rPr>
            <a:t>that the </a:t>
          </a:r>
          <a:r>
            <a:rPr b="1" lang="en-US" sz="1100">
              <a:solidFill>
                <a:schemeClr val="dk1"/>
              </a:solidFill>
              <a:latin typeface="Calibri"/>
              <a:ea typeface="Calibri"/>
              <a:cs typeface="Calibri"/>
              <a:sym typeface="Calibri"/>
            </a:rPr>
            <a:t>average of the observations </a:t>
          </a:r>
          <a:r>
            <a:rPr lang="en-US" sz="1100">
              <a:solidFill>
                <a:schemeClr val="dk1"/>
              </a:solidFill>
              <a:latin typeface="Calibri"/>
              <a:ea typeface="Calibri"/>
              <a:cs typeface="Calibri"/>
              <a:sym typeface="Calibri"/>
            </a:rPr>
            <a:t>will be </a:t>
          </a:r>
          <a:r>
            <a:rPr b="1" lang="en-US" sz="1100">
              <a:solidFill>
                <a:schemeClr val="dk1"/>
              </a:solidFill>
              <a:latin typeface="Calibri"/>
              <a:ea typeface="Calibri"/>
              <a:cs typeface="Calibri"/>
              <a:sym typeface="Calibri"/>
            </a:rPr>
            <a:t>close to the expected value</a:t>
          </a:r>
          <a:r>
            <a:rPr lang="en-US" sz="1100">
              <a:solidFill>
                <a:schemeClr val="dk1"/>
              </a:solidFill>
              <a:latin typeface="Calibri"/>
              <a:ea typeface="Calibri"/>
              <a:cs typeface="Calibri"/>
              <a:sym typeface="Calibri"/>
            </a:rPr>
            <a:t>; that is, within the margin. </a:t>
          </a:r>
          <a:endParaRPr b="1"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1" i="0" sz="1100"/>
        </a:p>
        <a:p>
          <a:pPr indent="0" lvl="0" marL="0" marR="0" rtl="0" algn="l">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Strong Law of Large Numbers (SLLN)</a:t>
          </a:r>
          <a:endParaRPr sz="1100"/>
        </a:p>
        <a:p>
          <a:pPr indent="0" lvl="0" marL="0" rtl="0" algn="l">
            <a:spcBef>
              <a:spcPts val="0"/>
            </a:spcBef>
            <a:spcAft>
              <a:spcPts val="0"/>
            </a:spcAft>
            <a:buNone/>
          </a:pPr>
          <a:r>
            <a:t/>
          </a:r>
          <a:endParaRPr b="1"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The strong law of large numbers (also called Kolmogorov's law) states that the sample average converges almost surely to the expected value</a:t>
          </a:r>
          <a:endParaRPr sz="1400"/>
        </a:p>
        <a:p>
          <a:pPr indent="0" lvl="0" marL="0" rtl="0" algn="ctr">
            <a:spcBef>
              <a:spcPts val="0"/>
            </a:spcBef>
            <a:spcAft>
              <a:spcPts val="0"/>
            </a:spcAft>
            <a:buNone/>
          </a:pPr>
          <a:r>
            <a:rPr b="1" i="0" lang="en-US" sz="1100">
              <a:solidFill>
                <a:schemeClr val="dk1"/>
              </a:solidFill>
              <a:latin typeface="Calibri"/>
              <a:ea typeface="Calibri"/>
              <a:cs typeface="Calibri"/>
              <a:sym typeface="Calibri"/>
            </a:rPr>
            <a:t> </a:t>
          </a:r>
          <a:endParaRPr b="1" i="0" sz="1100"/>
        </a:p>
        <a:p>
          <a:pPr indent="0" lvl="0" marL="0" rtl="0" algn="ctr">
            <a:spcBef>
              <a:spcPts val="0"/>
            </a:spcBef>
            <a:spcAft>
              <a:spcPts val="0"/>
            </a:spcAft>
            <a:buNone/>
          </a:pPr>
          <a:r>
            <a:t/>
          </a:r>
          <a:endParaRPr b="1" i="0" sz="1100"/>
        </a:p>
        <a:p>
          <a:pPr indent="0" lvl="0" marL="0" rtl="0" algn="l">
            <a:spcBef>
              <a:spcPts val="0"/>
            </a:spcBef>
            <a:spcAft>
              <a:spcPts val="0"/>
            </a:spcAft>
            <a:buNone/>
          </a:pPr>
          <a:r>
            <a:rPr lang="en-US" sz="1100">
              <a:solidFill>
                <a:schemeClr val="dk1"/>
              </a:solidFill>
              <a:latin typeface="Calibri"/>
              <a:ea typeface="Calibri"/>
              <a:cs typeface="Calibri"/>
              <a:sym typeface="Calibri"/>
            </a:rPr>
            <a:t>What this means is that the probability that</a:t>
          </a:r>
          <a:r>
            <a:rPr b="1" lang="en-US" sz="1100">
              <a:solidFill>
                <a:schemeClr val="dk1"/>
              </a:solidFill>
              <a:latin typeface="Calibri"/>
              <a:ea typeface="Calibri"/>
              <a:cs typeface="Calibri"/>
              <a:sym typeface="Calibri"/>
            </a:rPr>
            <a:t>, as the number of trials </a:t>
          </a:r>
          <a:r>
            <a:rPr b="1" i="1" lang="en-US" sz="1100">
              <a:solidFill>
                <a:schemeClr val="dk1"/>
              </a:solidFill>
              <a:latin typeface="Calibri"/>
              <a:ea typeface="Calibri"/>
              <a:cs typeface="Calibri"/>
              <a:sym typeface="Calibri"/>
            </a:rPr>
            <a:t>n</a:t>
          </a:r>
          <a:r>
            <a:rPr b="1" lang="en-US" sz="1100">
              <a:solidFill>
                <a:schemeClr val="dk1"/>
              </a:solidFill>
              <a:latin typeface="Calibri"/>
              <a:ea typeface="Calibri"/>
              <a:cs typeface="Calibri"/>
              <a:sym typeface="Calibri"/>
            </a:rPr>
            <a:t> goes to infinity</a:t>
          </a:r>
          <a:r>
            <a:rPr lang="en-US" sz="1100">
              <a:solidFill>
                <a:schemeClr val="dk1"/>
              </a:solidFill>
              <a:latin typeface="Calibri"/>
              <a:ea typeface="Calibri"/>
              <a:cs typeface="Calibri"/>
              <a:sym typeface="Calibri"/>
            </a:rPr>
            <a:t>, the </a:t>
          </a:r>
          <a:r>
            <a:rPr b="1" lang="en-US" sz="1100">
              <a:solidFill>
                <a:schemeClr val="dk1"/>
              </a:solidFill>
              <a:latin typeface="Calibri"/>
              <a:ea typeface="Calibri"/>
              <a:cs typeface="Calibri"/>
              <a:sym typeface="Calibri"/>
            </a:rPr>
            <a:t>average of the observations </a:t>
          </a:r>
          <a:r>
            <a:rPr lang="en-US" sz="1100">
              <a:solidFill>
                <a:schemeClr val="dk1"/>
              </a:solidFill>
              <a:latin typeface="Calibri"/>
              <a:ea typeface="Calibri"/>
              <a:cs typeface="Calibri"/>
              <a:sym typeface="Calibri"/>
            </a:rPr>
            <a:t>converges to </a:t>
          </a:r>
          <a:r>
            <a:rPr b="1" lang="en-US" sz="1100">
              <a:solidFill>
                <a:schemeClr val="dk1"/>
              </a:solidFill>
              <a:latin typeface="Calibri"/>
              <a:ea typeface="Calibri"/>
              <a:cs typeface="Calibri"/>
              <a:sym typeface="Calibri"/>
            </a:rPr>
            <a:t>the expected value</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is equal to one</a:t>
          </a:r>
          <a:r>
            <a:rPr lang="en-US" sz="1100">
              <a:solidFill>
                <a:schemeClr val="dk1"/>
              </a:solidFill>
              <a:latin typeface="Calibri"/>
              <a:ea typeface="Calibri"/>
              <a:cs typeface="Calibri"/>
              <a:sym typeface="Calibri"/>
            </a:rPr>
            <a:t>. The modern proof of the strong law is more complex than that of the weak law, and relies on passing to an appropriate subsequence</a:t>
          </a:r>
          <a:endParaRPr b="1" i="0" sz="1100"/>
        </a:p>
      </xdr:txBody>
    </xdr:sp>
    <xdr:clientData fLocksWithSheet="0"/>
  </xdr:oneCellAnchor>
  <xdr:oneCellAnchor>
    <xdr:from>
      <xdr:col>0</xdr:col>
      <xdr:colOff>542925</xdr:colOff>
      <xdr:row>21</xdr:row>
      <xdr:rowOff>85725</xdr:rowOff>
    </xdr:from>
    <xdr:ext cx="4029075" cy="207645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428625</xdr:colOff>
      <xdr:row>34</xdr:row>
      <xdr:rowOff>171450</xdr:rowOff>
    </xdr:from>
    <xdr:ext cx="4219575" cy="876300"/>
    <xdr:pic>
      <xdr:nvPicPr>
        <xdr:cNvPr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133350</xdr:colOff>
      <xdr:row>0</xdr:row>
      <xdr:rowOff>0</xdr:rowOff>
    </xdr:from>
    <xdr:ext cx="4429125" cy="3028950"/>
    <xdr:pic>
      <xdr:nvPicPr>
        <xdr:cNvPr descr="Law of large numbers - Wikipedia"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352425</xdr:colOff>
      <xdr:row>23</xdr:row>
      <xdr:rowOff>76200</xdr:rowOff>
    </xdr:from>
    <xdr:ext cx="2552700" cy="6696075"/>
    <xdr:pic>
      <xdr:nvPicPr>
        <xdr:cNvPr descr="1,444 Roulette Layout Images, Stock Photos &amp; Vectors | Shutterstock" id="0" name="image10.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6</xdr:row>
      <xdr:rowOff>47625</xdr:rowOff>
    </xdr:from>
    <xdr:ext cx="4581525" cy="2705100"/>
    <xdr:graphicFrame>
      <xdr:nvGraphicFramePr>
        <xdr:cNvPr id="985592215"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28575</xdr:colOff>
      <xdr:row>0</xdr:row>
      <xdr:rowOff>9525</xdr:rowOff>
    </xdr:from>
    <xdr:ext cx="4410075" cy="4095750"/>
    <xdr:sp>
      <xdr:nvSpPr>
        <xdr:cNvPr id="29" name="Shape 29"/>
        <xdr:cNvSpPr txBox="1"/>
      </xdr:nvSpPr>
      <xdr:spPr>
        <a:xfrm>
          <a:off x="3145725" y="1736888"/>
          <a:ext cx="4400550" cy="40862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Probability Mass Function (PMF)</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Probability mass function can be defined as the </a:t>
          </a:r>
          <a:r>
            <a:rPr b="1" lang="en-US" sz="1100">
              <a:solidFill>
                <a:schemeClr val="dk1"/>
              </a:solidFill>
              <a:latin typeface="Calibri"/>
              <a:ea typeface="Calibri"/>
              <a:cs typeface="Calibri"/>
              <a:sym typeface="Calibri"/>
            </a:rPr>
            <a:t>probability </a:t>
          </a:r>
          <a:r>
            <a:rPr lang="en-US" sz="1100">
              <a:solidFill>
                <a:schemeClr val="dk1"/>
              </a:solidFill>
              <a:latin typeface="Calibri"/>
              <a:ea typeface="Calibri"/>
              <a:cs typeface="Calibri"/>
              <a:sym typeface="Calibri"/>
            </a:rPr>
            <a:t>that a </a:t>
          </a:r>
          <a:r>
            <a:rPr b="1" lang="en-US" sz="1100">
              <a:solidFill>
                <a:schemeClr val="dk1"/>
              </a:solidFill>
              <a:latin typeface="Calibri"/>
              <a:ea typeface="Calibri"/>
              <a:cs typeface="Calibri"/>
              <a:sym typeface="Calibri"/>
            </a:rPr>
            <a:t>discrete random variable </a:t>
          </a:r>
          <a:r>
            <a:rPr lang="en-US" sz="1100">
              <a:solidFill>
                <a:schemeClr val="dk1"/>
              </a:solidFill>
              <a:latin typeface="Calibri"/>
              <a:ea typeface="Calibri"/>
              <a:cs typeface="Calibri"/>
              <a:sym typeface="Calibri"/>
            </a:rPr>
            <a:t>will </a:t>
          </a:r>
          <a:r>
            <a:rPr b="1" lang="en-US" sz="1100">
              <a:solidFill>
                <a:schemeClr val="dk1"/>
              </a:solidFill>
              <a:latin typeface="Calibri"/>
              <a:ea typeface="Calibri"/>
              <a:cs typeface="Calibri"/>
              <a:sym typeface="Calibri"/>
            </a:rPr>
            <a:t>be exactly equal to some particular value</a:t>
          </a:r>
          <a:r>
            <a:rPr lang="en-US" sz="1100">
              <a:solidFill>
                <a:schemeClr val="dk1"/>
              </a:solidFill>
              <a:latin typeface="Calibri"/>
              <a:ea typeface="Calibri"/>
              <a:cs typeface="Calibri"/>
              <a:sym typeface="Calibri"/>
            </a:rPr>
            <a:t>. In other words, the probability mass function assigns a particular probability to every possible value of a discrete random variable.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Let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be a discrete random variable with possible values denoted </a:t>
          </a:r>
          <a:r>
            <a:rPr i="1" lang="en-US" sz="1100">
              <a:solidFill>
                <a:schemeClr val="dk1"/>
              </a:solidFill>
              <a:latin typeface="Calibri"/>
              <a:ea typeface="Calibri"/>
              <a:cs typeface="Calibri"/>
              <a:sym typeface="Calibri"/>
            </a:rPr>
            <a:t>x</a:t>
          </a:r>
          <a:r>
            <a:rPr baseline="-25000"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a:t>
          </a:r>
          <a:r>
            <a:rPr i="1" lang="en-US" sz="1100">
              <a:solidFill>
                <a:schemeClr val="dk1"/>
              </a:solidFill>
              <a:latin typeface="Calibri"/>
              <a:ea typeface="Calibri"/>
              <a:cs typeface="Calibri"/>
              <a:sym typeface="Calibri"/>
            </a:rPr>
            <a:t>x</a:t>
          </a:r>
          <a:r>
            <a:rPr baseline="-25000" lang="en-US" sz="1100">
              <a:solidFill>
                <a:schemeClr val="dk1"/>
              </a:solidFill>
              <a:latin typeface="Calibri"/>
              <a:ea typeface="Calibri"/>
              <a:cs typeface="Calibri"/>
              <a:sym typeface="Calibri"/>
            </a:rPr>
            <a:t>2</a:t>
          </a:r>
          <a:r>
            <a:rPr lang="en-US" sz="1100">
              <a:solidFill>
                <a:schemeClr val="dk1"/>
              </a:solidFill>
              <a:latin typeface="Calibri"/>
              <a:ea typeface="Calibri"/>
              <a:cs typeface="Calibri"/>
              <a:sym typeface="Calibri"/>
            </a:rPr>
            <a:t>,…,</a:t>
          </a:r>
          <a:r>
            <a:rPr i="1" lang="en-US" sz="1100">
              <a:solidFill>
                <a:schemeClr val="dk1"/>
              </a:solidFill>
              <a:latin typeface="Calibri"/>
              <a:ea typeface="Calibri"/>
              <a:cs typeface="Calibri"/>
              <a:sym typeface="Calibri"/>
            </a:rPr>
            <a:t>x</a:t>
          </a:r>
          <a:r>
            <a:rPr baseline="-25000" i="1"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The probability mass function of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denoted </a:t>
          </a:r>
          <a:r>
            <a:rPr i="1" lang="en-US" sz="1100">
              <a:solidFill>
                <a:schemeClr val="dk1"/>
              </a:solidFill>
              <a:latin typeface="Calibri"/>
              <a:ea typeface="Calibri"/>
              <a:cs typeface="Calibri"/>
              <a:sym typeface="Calibri"/>
            </a:rPr>
            <a:t>p</a:t>
          </a:r>
          <a:r>
            <a:rPr lang="en-US" sz="1100">
              <a:solidFill>
                <a:schemeClr val="dk1"/>
              </a:solidFill>
              <a:latin typeface="Calibri"/>
              <a:ea typeface="Calibri"/>
              <a:cs typeface="Calibri"/>
              <a:sym typeface="Calibri"/>
            </a:rPr>
            <a:t>, must satisfy the following:</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Furthermore, if </a:t>
          </a:r>
          <a:r>
            <a:rPr i="1" lang="en-US" sz="1100">
              <a:solidFill>
                <a:schemeClr val="dk1"/>
              </a:solidFill>
              <a:latin typeface="Calibri"/>
              <a:ea typeface="Calibri"/>
              <a:cs typeface="Calibri"/>
              <a:sym typeface="Calibri"/>
            </a:rPr>
            <a:t>A</a:t>
          </a:r>
          <a:r>
            <a:rPr lang="en-US" sz="1100">
              <a:solidFill>
                <a:schemeClr val="dk1"/>
              </a:solidFill>
              <a:latin typeface="Calibri"/>
              <a:ea typeface="Calibri"/>
              <a:cs typeface="Calibri"/>
              <a:sym typeface="Calibri"/>
            </a:rPr>
            <a:t> is a subset of the possible values of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then the probability that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takes a value in </a:t>
          </a:r>
          <a:r>
            <a:rPr i="1" lang="en-US" sz="1100">
              <a:solidFill>
                <a:schemeClr val="dk1"/>
              </a:solidFill>
              <a:latin typeface="Calibri"/>
              <a:ea typeface="Calibri"/>
              <a:cs typeface="Calibri"/>
              <a:sym typeface="Calibri"/>
            </a:rPr>
            <a:t>A</a:t>
          </a:r>
          <a:r>
            <a:rPr lang="en-US" sz="1100">
              <a:solidFill>
                <a:schemeClr val="dk1"/>
              </a:solidFill>
              <a:latin typeface="Calibri"/>
              <a:ea typeface="Calibri"/>
              <a:cs typeface="Calibri"/>
              <a:sym typeface="Calibri"/>
            </a:rPr>
            <a:t> is given by</a:t>
          </a:r>
          <a:endParaRPr sz="1100"/>
        </a:p>
      </xdr:txBody>
    </xdr:sp>
    <xdr:clientData fLocksWithSheet="0"/>
  </xdr:oneCellAnchor>
  <xdr:oneCellAnchor>
    <xdr:from>
      <xdr:col>0</xdr:col>
      <xdr:colOff>57150</xdr:colOff>
      <xdr:row>5</xdr:row>
      <xdr:rowOff>114300</xdr:rowOff>
    </xdr:from>
    <xdr:ext cx="4314825" cy="752475"/>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266700</xdr:colOff>
      <xdr:row>12</xdr:row>
      <xdr:rowOff>95250</xdr:rowOff>
    </xdr:from>
    <xdr:ext cx="2305050" cy="571500"/>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133350</xdr:colOff>
      <xdr:row>19</xdr:row>
      <xdr:rowOff>123825</xdr:rowOff>
    </xdr:from>
    <xdr:ext cx="1466850" cy="476250"/>
    <xdr:pic>
      <xdr:nvPicPr>
        <xdr:cNvPr id="0" name="image27.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76200</xdr:colOff>
      <xdr:row>5</xdr:row>
      <xdr:rowOff>152400</xdr:rowOff>
    </xdr:from>
    <xdr:ext cx="4448175" cy="2705100"/>
    <xdr:graphicFrame>
      <xdr:nvGraphicFramePr>
        <xdr:cNvPr id="1569399056"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28575</xdr:colOff>
      <xdr:row>0</xdr:row>
      <xdr:rowOff>9525</xdr:rowOff>
    </xdr:from>
    <xdr:ext cx="4410075" cy="4095750"/>
    <xdr:sp>
      <xdr:nvSpPr>
        <xdr:cNvPr id="30" name="Shape 30"/>
        <xdr:cNvSpPr txBox="1"/>
      </xdr:nvSpPr>
      <xdr:spPr>
        <a:xfrm>
          <a:off x="3145725" y="1736888"/>
          <a:ext cx="4400550" cy="40862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Cumulative Distribution Function (CDF)</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cumulative distribution function for a random variable at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gives the probability that the random variable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is less than or equal to that number </a:t>
          </a:r>
          <a:r>
            <a:rPr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Properties of CDF</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238125</xdr:colOff>
      <xdr:row>4</xdr:row>
      <xdr:rowOff>47625</xdr:rowOff>
    </xdr:from>
    <xdr:ext cx="3886200" cy="46672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361950</xdr:colOff>
      <xdr:row>9</xdr:row>
      <xdr:rowOff>161925</xdr:rowOff>
    </xdr:from>
    <xdr:ext cx="3200400" cy="1209675"/>
    <xdr:pic>
      <xdr:nvPicPr>
        <xdr:cNvPr id="0" name="image19.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201025" cy="1762125"/>
    <xdr:sp>
      <xdr:nvSpPr>
        <xdr:cNvPr id="31" name="Shape 31"/>
        <xdr:cNvSpPr txBox="1"/>
      </xdr:nvSpPr>
      <xdr:spPr>
        <a:xfrm>
          <a:off x="1250250" y="2903700"/>
          <a:ext cx="8191500" cy="17526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Discrete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Discrete probability distribution is a type of probability distribution that shows all possible values of a discrete random variable along with the associated probabilities.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many discrete probability distributions to be used in different scenarios.Some of the types are as follows:</a:t>
          </a:r>
          <a:endParaRPr sz="11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Bernoulli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Binomial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Geometric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Poisson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Multinomial Distribution</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xdr:txBody>
    </xdr:sp>
    <xdr:clientData fLocksWithSheet="0"/>
  </xdr:oneCellAnchor>
  <xdr:oneCellAnchor>
    <xdr:from>
      <xdr:col>0</xdr:col>
      <xdr:colOff>19050</xdr:colOff>
      <xdr:row>10</xdr:row>
      <xdr:rowOff>0</xdr:rowOff>
    </xdr:from>
    <xdr:ext cx="8201025" cy="1266825"/>
    <xdr:sp>
      <xdr:nvSpPr>
        <xdr:cNvPr id="32" name="Shape 32"/>
        <xdr:cNvSpPr txBox="1"/>
      </xdr:nvSpPr>
      <xdr:spPr>
        <a:xfrm>
          <a:off x="1250250" y="3146588"/>
          <a:ext cx="8191500" cy="12668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Properties of discrete probability distribution of random variable X, value x.</a:t>
          </a:r>
          <a:br>
            <a:rPr b="1" lang="en-US" sz="1100">
              <a:solidFill>
                <a:schemeClr val="dk1"/>
              </a:solidFill>
              <a:latin typeface="Calibri"/>
              <a:ea typeface="Calibri"/>
              <a:cs typeface="Calibri"/>
              <a:sym typeface="Calibri"/>
            </a:rPr>
          </a:br>
          <a:r>
            <a:rPr b="1" lang="en-US" sz="1400">
              <a:solidFill>
                <a:schemeClr val="dk1"/>
              </a:solidFill>
              <a:latin typeface="Calibri"/>
              <a:ea typeface="Calibri"/>
              <a:cs typeface="Calibri"/>
              <a:sym typeface="Calibri"/>
            </a:rPr>
            <a:t>• ∑ P (x) = 1</a:t>
          </a:r>
          <a:r>
            <a:rPr lang="en-US" sz="1400">
              <a:solidFill>
                <a:schemeClr val="dk1"/>
              </a:solidFill>
              <a:latin typeface="Calibri"/>
              <a:ea typeface="Calibri"/>
              <a:cs typeface="Calibri"/>
              <a:sym typeface="Calibri"/>
            </a:rPr>
            <a:t>, 0 ≤ P (x) ≤ 1</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expected value, mean: </a:t>
          </a:r>
          <a:r>
            <a:rPr b="1" lang="en-US" sz="1400">
              <a:solidFill>
                <a:schemeClr val="dk1"/>
              </a:solidFill>
              <a:latin typeface="Calibri"/>
              <a:ea typeface="Calibri"/>
              <a:cs typeface="Calibri"/>
              <a:sym typeface="Calibri"/>
            </a:rPr>
            <a:t>μ</a:t>
          </a:r>
          <a:r>
            <a:rPr b="1" baseline="-25000" lang="en-US" sz="1400">
              <a:solidFill>
                <a:schemeClr val="dk1"/>
              </a:solidFill>
              <a:latin typeface="Calibri"/>
              <a:ea typeface="Calibri"/>
              <a:cs typeface="Calibri"/>
              <a:sym typeface="Calibri"/>
            </a:rPr>
            <a:t>X</a:t>
          </a:r>
          <a:r>
            <a:rPr b="1" lang="en-US" sz="1400">
              <a:solidFill>
                <a:schemeClr val="dk1"/>
              </a:solidFill>
              <a:latin typeface="Calibri"/>
              <a:ea typeface="Calibri"/>
              <a:cs typeface="Calibri"/>
              <a:sym typeface="Calibri"/>
            </a:rPr>
            <a:t> = ∑ [x · P (x)]</a:t>
          </a:r>
          <a:br>
            <a:rPr b="1"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variance: </a:t>
          </a:r>
          <a:r>
            <a:rPr b="1" lang="en-US" sz="1400">
              <a:solidFill>
                <a:schemeClr val="dk1"/>
              </a:solidFill>
              <a:latin typeface="Calibri"/>
              <a:ea typeface="Calibri"/>
              <a:cs typeface="Calibri"/>
              <a:sym typeface="Calibri"/>
            </a:rPr>
            <a:t>σ</a:t>
          </a:r>
          <a:r>
            <a:rPr b="1" baseline="30000" lang="en-US" sz="1400">
              <a:solidFill>
                <a:schemeClr val="dk1"/>
              </a:solidFill>
              <a:latin typeface="Calibri"/>
              <a:ea typeface="Calibri"/>
              <a:cs typeface="Calibri"/>
              <a:sym typeface="Calibri"/>
            </a:rPr>
            <a:t>2</a:t>
          </a:r>
          <a:r>
            <a:rPr b="1" baseline="-25000" lang="en-US" sz="1400">
              <a:solidFill>
                <a:schemeClr val="dk1"/>
              </a:solidFill>
              <a:latin typeface="Calibri"/>
              <a:ea typeface="Calibri"/>
              <a:cs typeface="Calibri"/>
              <a:sym typeface="Calibri"/>
            </a:rPr>
            <a:t>X</a:t>
          </a:r>
          <a:r>
            <a:rPr b="1"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b="1" lang="en-US" sz="1400">
              <a:solidFill>
                <a:schemeClr val="dk1"/>
              </a:solidFill>
              <a:latin typeface="Calibri"/>
              <a:ea typeface="Calibri"/>
              <a:cs typeface="Calibri"/>
              <a:sym typeface="Calibri"/>
            </a:rPr>
            <a:t>∑ [(x − μ)</a:t>
          </a:r>
          <a:r>
            <a:rPr b="1" baseline="30000" lang="en-US" sz="1400">
              <a:solidFill>
                <a:schemeClr val="dk1"/>
              </a:solidFill>
              <a:latin typeface="Calibri"/>
              <a:ea typeface="Calibri"/>
              <a:cs typeface="Calibri"/>
              <a:sym typeface="Calibri"/>
            </a:rPr>
            <a:t>2</a:t>
          </a:r>
          <a:r>
            <a:rPr b="1" lang="en-US" sz="1400">
              <a:solidFill>
                <a:schemeClr val="dk1"/>
              </a:solidFill>
              <a:latin typeface="Calibri"/>
              <a:ea typeface="Calibri"/>
              <a:cs typeface="Calibri"/>
              <a:sym typeface="Calibri"/>
            </a:rPr>
            <a:t>P (x)] = ∑ [x</a:t>
          </a:r>
          <a:r>
            <a:rPr b="1" baseline="30000" lang="en-US" sz="1400">
              <a:solidFill>
                <a:schemeClr val="dk1"/>
              </a:solidFill>
              <a:latin typeface="Calibri"/>
              <a:ea typeface="Calibri"/>
              <a:cs typeface="Calibri"/>
              <a:sym typeface="Calibri"/>
            </a:rPr>
            <a:t>2</a:t>
          </a:r>
          <a:r>
            <a:rPr b="1" lang="en-US" sz="1400">
              <a:solidFill>
                <a:schemeClr val="dk1"/>
              </a:solidFill>
              <a:latin typeface="Calibri"/>
              <a:ea typeface="Calibri"/>
              <a:cs typeface="Calibri"/>
              <a:sym typeface="Calibri"/>
            </a:rPr>
            <a:t> · P (x)] − μ</a:t>
          </a:r>
          <a:r>
            <a:rPr b="1" baseline="30000" lang="en-US" sz="1400">
              <a:solidFill>
                <a:schemeClr val="dk1"/>
              </a:solidFill>
              <a:latin typeface="Calibri"/>
              <a:ea typeface="Calibri"/>
              <a:cs typeface="Calibri"/>
              <a:sym typeface="Calibri"/>
            </a:rPr>
            <a:t>2</a:t>
          </a:r>
          <a:r>
            <a:rPr b="1" baseline="-25000" lang="en-US" sz="1400">
              <a:solidFill>
                <a:schemeClr val="dk1"/>
              </a:solidFill>
              <a:latin typeface="Calibri"/>
              <a:ea typeface="Calibri"/>
              <a:cs typeface="Calibri"/>
              <a:sym typeface="Calibri"/>
            </a:rPr>
            <a:t>X</a:t>
          </a:r>
          <a:br>
            <a:rPr b="1"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standard deviation</a:t>
          </a:r>
          <a:r>
            <a:rPr b="1" lang="en-US" sz="1400">
              <a:solidFill>
                <a:schemeClr val="dk1"/>
              </a:solidFill>
              <a:latin typeface="Calibri"/>
              <a:ea typeface="Calibri"/>
              <a:cs typeface="Calibri"/>
              <a:sym typeface="Calibri"/>
            </a:rPr>
            <a:t>: σ</a:t>
          </a:r>
          <a:r>
            <a:rPr b="1" baseline="-25000" lang="en-US" sz="1400">
              <a:solidFill>
                <a:schemeClr val="dk1"/>
              </a:solidFill>
              <a:latin typeface="Calibri"/>
              <a:ea typeface="Calibri"/>
              <a:cs typeface="Calibri"/>
              <a:sym typeface="Calibri"/>
            </a:rPr>
            <a:t>X</a:t>
          </a:r>
          <a:r>
            <a:rPr b="1" lang="en-US" sz="1400">
              <a:solidFill>
                <a:schemeClr val="dk1"/>
              </a:solidFill>
              <a:latin typeface="Calibri"/>
              <a:ea typeface="Calibri"/>
              <a:cs typeface="Calibri"/>
              <a:sym typeface="Calibri"/>
            </a:rPr>
            <a:t> =√σ</a:t>
          </a:r>
          <a:r>
            <a:rPr b="1" baseline="30000" lang="en-US" sz="1400">
              <a:solidFill>
                <a:schemeClr val="dk1"/>
              </a:solidFill>
              <a:latin typeface="Calibri"/>
              <a:ea typeface="Calibri"/>
              <a:cs typeface="Calibri"/>
              <a:sym typeface="Calibri"/>
            </a:rPr>
            <a:t>2</a:t>
          </a:r>
          <a:r>
            <a:rPr b="1" baseline="-25000" lang="en-US" sz="1400">
              <a:solidFill>
                <a:schemeClr val="dk1"/>
              </a:solidFill>
              <a:latin typeface="Calibri"/>
              <a:ea typeface="Calibri"/>
              <a:cs typeface="Calibri"/>
              <a:sym typeface="Calibri"/>
            </a:rPr>
            <a:t>X</a:t>
          </a:r>
          <a:endParaRPr b="1" baseline="-25000" sz="1400" u="none"/>
        </a:p>
        <a:p>
          <a:pPr indent="0" lvl="0" marL="0" rtl="0" algn="l">
            <a:spcBef>
              <a:spcPts val="0"/>
            </a:spcBef>
            <a:spcAft>
              <a:spcPts val="0"/>
            </a:spcAft>
            <a:buNone/>
          </a:pPr>
          <a:r>
            <a:t/>
          </a:r>
          <a:endParaRPr sz="1100"/>
        </a:p>
      </xdr:txBody>
    </xdr:sp>
    <xdr:clientData fLocksWithSheet="0"/>
  </xdr:oneCellAnchor>
  <xdr:oneCellAnchor>
    <xdr:from>
      <xdr:col>0</xdr:col>
      <xdr:colOff>0</xdr:colOff>
      <xdr:row>17</xdr:row>
      <xdr:rowOff>76200</xdr:rowOff>
    </xdr:from>
    <xdr:ext cx="8201025" cy="1990725"/>
    <xdr:sp>
      <xdr:nvSpPr>
        <xdr:cNvPr id="33" name="Shape 33"/>
        <xdr:cNvSpPr txBox="1"/>
      </xdr:nvSpPr>
      <xdr:spPr>
        <a:xfrm>
          <a:off x="1250250" y="2789400"/>
          <a:ext cx="8191500" cy="19812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Bernoulli Distribution</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 Bernoulli distribution is a type of a discrete probability distribution where </a:t>
          </a:r>
          <a:r>
            <a:rPr b="1" lang="en-US" sz="1100">
              <a:solidFill>
                <a:schemeClr val="dk1"/>
              </a:solidFill>
              <a:latin typeface="Calibri"/>
              <a:ea typeface="Calibri"/>
              <a:cs typeface="Calibri"/>
              <a:sym typeface="Calibri"/>
            </a:rPr>
            <a:t>the random variable can either be equal to 0 (failure) or be equal to 1 (success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probability of getting a success is </a:t>
          </a:r>
          <a:r>
            <a:rPr b="1" lang="en-US" sz="1100">
              <a:solidFill>
                <a:schemeClr val="dk1"/>
              </a:solidFill>
              <a:latin typeface="Calibri"/>
              <a:ea typeface="Calibri"/>
              <a:cs typeface="Calibri"/>
              <a:sym typeface="Calibri"/>
            </a:rPr>
            <a:t>p </a:t>
          </a:r>
          <a:r>
            <a:rPr lang="en-US" sz="1100">
              <a:solidFill>
                <a:schemeClr val="dk1"/>
              </a:solidFill>
              <a:latin typeface="Calibri"/>
              <a:ea typeface="Calibri"/>
              <a:cs typeface="Calibri"/>
              <a:sym typeface="Calibri"/>
            </a:rPr>
            <a:t>and that of a failure is </a:t>
          </a:r>
          <a:r>
            <a:rPr b="1" lang="en-US" sz="1100">
              <a:solidFill>
                <a:schemeClr val="dk1"/>
              </a:solidFill>
              <a:latin typeface="Calibri"/>
              <a:ea typeface="Calibri"/>
              <a:cs typeface="Calibri"/>
              <a:sym typeface="Calibri"/>
            </a:rPr>
            <a:t>1 - p</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It is denoted as X ∼ Bernoulli (p). The pmf is expressed as follows:</a:t>
          </a:r>
          <a:endParaRPr sz="1400"/>
        </a:p>
        <a:p>
          <a:pPr indent="0" lvl="0" marL="0" rtl="0" algn="l">
            <a:spcBef>
              <a:spcPts val="0"/>
            </a:spcBef>
            <a:spcAft>
              <a:spcPts val="0"/>
            </a:spcAft>
            <a:buNone/>
          </a:pPr>
          <a:r>
            <a:t/>
          </a:r>
          <a:endParaRPr b="1" sz="1800"/>
        </a:p>
        <a:p>
          <a:pPr indent="0" lvl="0" marL="0" rtl="0" algn="l">
            <a:spcBef>
              <a:spcPts val="0"/>
            </a:spcBef>
            <a:spcAft>
              <a:spcPts val="0"/>
            </a:spcAft>
            <a:buNone/>
          </a:pPr>
          <a:r>
            <a:t/>
          </a:r>
          <a:endParaRPr b="1" sz="1800"/>
        </a:p>
      </xdr:txBody>
    </xdr: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161925</xdr:colOff>
      <xdr:row>1</xdr:row>
      <xdr:rowOff>38100</xdr:rowOff>
    </xdr:from>
    <xdr:ext cx="4371975" cy="2714625"/>
    <xdr:graphicFrame>
      <xdr:nvGraphicFramePr>
        <xdr:cNvPr id="1159465300"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8201025" cy="1762125"/>
    <xdr:sp>
      <xdr:nvSpPr>
        <xdr:cNvPr id="34" name="Shape 34"/>
        <xdr:cNvSpPr txBox="1"/>
      </xdr:nvSpPr>
      <xdr:spPr>
        <a:xfrm>
          <a:off x="1250250" y="2903700"/>
          <a:ext cx="8191500" cy="17526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Discrete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Discrete probability distribution is a type of probability distribution that shows all possible values of a discrete random variable along with the associated probabilities.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many discrete probability distributions to be used in different scenarios.Some of the types are as follows:</a:t>
          </a:r>
          <a:endParaRPr sz="11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Bernoulli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Binomial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Geometric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Poisson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Multinomial Distribution</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xdr:txBody>
    </xdr:sp>
    <xdr:clientData fLocksWithSheet="0"/>
  </xdr:oneCellAnchor>
  <xdr:oneCellAnchor>
    <xdr:from>
      <xdr:col>0</xdr:col>
      <xdr:colOff>0</xdr:colOff>
      <xdr:row>10</xdr:row>
      <xdr:rowOff>9525</xdr:rowOff>
    </xdr:from>
    <xdr:ext cx="8201025" cy="1990725"/>
    <xdr:sp>
      <xdr:nvSpPr>
        <xdr:cNvPr id="35" name="Shape 35"/>
        <xdr:cNvSpPr txBox="1"/>
      </xdr:nvSpPr>
      <xdr:spPr>
        <a:xfrm>
          <a:off x="1250250" y="2789400"/>
          <a:ext cx="8191500" cy="19812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Binomial Distribution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A binomial distribution is a discrete probability distribution that gives the success probability in </a:t>
          </a:r>
          <a:r>
            <a:rPr b="1" lang="en-US" sz="1100">
              <a:solidFill>
                <a:schemeClr val="dk1"/>
              </a:solidFill>
              <a:latin typeface="Calibri"/>
              <a:ea typeface="Calibri"/>
              <a:cs typeface="Calibri"/>
              <a:sym typeface="Calibri"/>
            </a:rPr>
            <a:t>n</a:t>
          </a:r>
          <a:r>
            <a:rPr b="0" lang="en-US" sz="1100">
              <a:solidFill>
                <a:schemeClr val="dk1"/>
              </a:solidFill>
              <a:latin typeface="Calibri"/>
              <a:ea typeface="Calibri"/>
              <a:cs typeface="Calibri"/>
              <a:sym typeface="Calibri"/>
            </a:rPr>
            <a:t> Bernoulli trials. The probability of getting a success is given by </a:t>
          </a:r>
          <a:r>
            <a:rPr b="1" lang="en-US" sz="1100">
              <a:solidFill>
                <a:schemeClr val="dk1"/>
              </a:solidFill>
              <a:latin typeface="Calibri"/>
              <a:ea typeface="Calibri"/>
              <a:cs typeface="Calibri"/>
              <a:sym typeface="Calibri"/>
            </a:rPr>
            <a:t>p</a:t>
          </a:r>
          <a:r>
            <a:rPr b="0" lang="en-US" sz="1100">
              <a:solidFill>
                <a:schemeClr val="dk1"/>
              </a:solidFill>
              <a:latin typeface="Calibri"/>
              <a:ea typeface="Calibri"/>
              <a:cs typeface="Calibri"/>
              <a:sym typeface="Calibri"/>
            </a:rPr>
            <a:t>. It is represented as X ∼ Binomial(n, p). The pmf is given as follows:</a:t>
          </a:r>
          <a:endParaRPr sz="1400"/>
        </a:p>
        <a:p>
          <a:pPr indent="0" lvl="0" marL="0" rtl="0" algn="l">
            <a:spcBef>
              <a:spcPts val="0"/>
            </a:spcBef>
            <a:spcAft>
              <a:spcPts val="0"/>
            </a:spcAft>
            <a:buNone/>
          </a:pPr>
          <a:r>
            <a:t/>
          </a:r>
          <a:endParaRPr b="1" sz="1600"/>
        </a:p>
        <a:p>
          <a:pPr indent="0" lvl="0" marL="0" rtl="0" algn="l">
            <a:spcBef>
              <a:spcPts val="0"/>
            </a:spcBef>
            <a:spcAft>
              <a:spcPts val="0"/>
            </a:spcAft>
            <a:buNone/>
          </a:pPr>
          <a:r>
            <a:rPr b="1" lang="en-US" sz="1100">
              <a:solidFill>
                <a:schemeClr val="dk1"/>
              </a:solidFill>
              <a:latin typeface="Calibri"/>
              <a:ea typeface="Calibri"/>
              <a:cs typeface="Calibri"/>
              <a:sym typeface="Calibri"/>
            </a:rPr>
            <a:t>x=no of success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 no</a:t>
          </a:r>
          <a:r>
            <a:rPr b="1" lang="en-US" sz="1100">
              <a:solidFill>
                <a:schemeClr val="dk1"/>
              </a:solidFill>
              <a:latin typeface="Calibri"/>
              <a:ea typeface="Calibri"/>
              <a:cs typeface="Calibri"/>
              <a:sym typeface="Calibri"/>
            </a:rPr>
            <a:t> of trials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p=probaility of the success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a:t>
          </a:r>
          <a:r>
            <a:rPr b="1" lang="en-US" sz="1100">
              <a:solidFill>
                <a:schemeClr val="dk1"/>
              </a:solidFill>
              <a:latin typeface="Calibri"/>
              <a:ea typeface="Calibri"/>
              <a:cs typeface="Calibri"/>
              <a:sym typeface="Calibri"/>
            </a:rPr>
            <a:t>the number of ways to obtain x successes in n trials=nCx</a:t>
          </a:r>
          <a:endParaRPr b="1" sz="1100"/>
        </a:p>
        <a:p>
          <a:pPr indent="0" lvl="0" marL="0" rtl="0" algn="l">
            <a:spcBef>
              <a:spcPts val="0"/>
            </a:spcBef>
            <a:spcAft>
              <a:spcPts val="0"/>
            </a:spcAft>
            <a:buNone/>
          </a:pPr>
          <a:r>
            <a:t/>
          </a:r>
          <a:endParaRPr b="1" sz="1100"/>
        </a:p>
      </xdr:txBody>
    </xdr:sp>
    <xdr:clientData fLocksWithSheet="0"/>
  </xdr:oneCellAnchor>
  <xdr:oneCellAnchor>
    <xdr:from>
      <xdr:col>1</xdr:col>
      <xdr:colOff>0</xdr:colOff>
      <xdr:row>21</xdr:row>
      <xdr:rowOff>152400</xdr:rowOff>
    </xdr:from>
    <xdr:ext cx="7629525" cy="1095375"/>
    <xdr:sp>
      <xdr:nvSpPr>
        <xdr:cNvPr id="36" name="Shape 36"/>
        <xdr:cNvSpPr txBox="1"/>
      </xdr:nvSpPr>
      <xdr:spPr>
        <a:xfrm>
          <a:off x="1536000" y="3237075"/>
          <a:ext cx="7620000" cy="1085850"/>
        </a:xfrm>
        <a:prstGeom prst="rect">
          <a:avLst/>
        </a:prstGeom>
        <a:solidFill>
          <a:srgbClr val="C4E0B2"/>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What is the probability that when you throw </a:t>
          </a:r>
          <a:r>
            <a:rPr b="1" lang="en-US" sz="1100">
              <a:solidFill>
                <a:schemeClr val="dk1"/>
              </a:solidFill>
              <a:latin typeface="Calibri"/>
              <a:ea typeface="Calibri"/>
              <a:cs typeface="Calibri"/>
              <a:sym typeface="Calibri"/>
            </a:rPr>
            <a:t>a die 10 times</a:t>
          </a:r>
          <a:r>
            <a:rPr lang="en-US" sz="1100">
              <a:solidFill>
                <a:schemeClr val="dk1"/>
              </a:solidFill>
              <a:latin typeface="Calibri"/>
              <a:ea typeface="Calibri"/>
              <a:cs typeface="Calibri"/>
              <a:sym typeface="Calibri"/>
            </a:rPr>
            <a:t> it will come up </a:t>
          </a:r>
          <a:r>
            <a:rPr b="1" lang="en-US" sz="1100">
              <a:solidFill>
                <a:schemeClr val="dk1"/>
              </a:solidFill>
              <a:latin typeface="Calibri"/>
              <a:ea typeface="Calibri"/>
              <a:cs typeface="Calibri"/>
              <a:sym typeface="Calibri"/>
            </a:rPr>
            <a:t>six 4 times</a:t>
          </a:r>
          <a:r>
            <a:rPr lang="en-US" sz="1100">
              <a:solidFill>
                <a:schemeClr val="dk1"/>
              </a:solidFill>
              <a:latin typeface="Calibri"/>
              <a:ea typeface="Calibri"/>
              <a:cs typeface="Calibri"/>
              <a:sym typeface="Calibri"/>
            </a:rPr>
            <a:t>?</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We can model this problem using the binomial distribution </a:t>
          </a:r>
          <a:r>
            <a:rPr i="1" lang="en-US" sz="1100">
              <a:solidFill>
                <a:schemeClr val="dk1"/>
              </a:solidFill>
              <a:latin typeface="Calibri"/>
              <a:ea typeface="Calibri"/>
              <a:cs typeface="Calibri"/>
              <a:sym typeface="Calibri"/>
            </a:rPr>
            <a:t>B</a:t>
          </a:r>
          <a:r>
            <a:rPr lang="en-US" sz="1100">
              <a:solidFill>
                <a:schemeClr val="dk1"/>
              </a:solidFill>
              <a:latin typeface="Calibri"/>
              <a:ea typeface="Calibri"/>
              <a:cs typeface="Calibri"/>
              <a:sym typeface="Calibri"/>
            </a:rPr>
            <a:t>(10, 1/6) as follows:</a:t>
          </a:r>
          <a:endParaRPr sz="1400"/>
        </a:p>
        <a:p>
          <a:pPr indent="0" lvl="0" marL="0" marR="0" rtl="0" algn="l">
            <a:lnSpc>
              <a:spcPct val="100000"/>
            </a:lnSpc>
            <a:spcBef>
              <a:spcPts val="0"/>
            </a:spcBef>
            <a:spcAft>
              <a:spcPts val="0"/>
            </a:spcAft>
            <a:buSzPts val="1100"/>
            <a:buFont typeface="Arial"/>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152400</xdr:colOff>
      <xdr:row>14</xdr:row>
      <xdr:rowOff>47625</xdr:rowOff>
    </xdr:from>
    <xdr:ext cx="4391025" cy="2714625"/>
    <xdr:graphicFrame>
      <xdr:nvGraphicFramePr>
        <xdr:cNvPr id="240453281"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8201025" cy="1762125"/>
    <xdr:sp>
      <xdr:nvSpPr>
        <xdr:cNvPr id="37" name="Shape 37"/>
        <xdr:cNvSpPr txBox="1"/>
      </xdr:nvSpPr>
      <xdr:spPr>
        <a:xfrm>
          <a:off x="1250250" y="2903700"/>
          <a:ext cx="8191500" cy="17526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Discrete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Discrete probability distribution is a type of probability distribution that shows all possible values of a discrete random variable along with the associated probabilities.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many discrete probability distributions to be used in different scenarios.Some of the types are as follows:</a:t>
          </a:r>
          <a:endParaRPr sz="11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Bernoulli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Binomial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Geometric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Poisson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Multinomial Distribution</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xdr:txBody>
    </xdr:sp>
    <xdr:clientData fLocksWithSheet="0"/>
  </xdr:oneCellAnchor>
  <xdr:oneCellAnchor>
    <xdr:from>
      <xdr:col>0</xdr:col>
      <xdr:colOff>0</xdr:colOff>
      <xdr:row>10</xdr:row>
      <xdr:rowOff>9525</xdr:rowOff>
    </xdr:from>
    <xdr:ext cx="8201025" cy="1990725"/>
    <xdr:sp>
      <xdr:nvSpPr>
        <xdr:cNvPr id="38" name="Shape 38"/>
        <xdr:cNvSpPr txBox="1"/>
      </xdr:nvSpPr>
      <xdr:spPr>
        <a:xfrm>
          <a:off x="1250250" y="2789400"/>
          <a:ext cx="8191500" cy="19812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Geometric Distribution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A geometric distribution is another type of discrete probability distribution that represents the probability of getting a number of successive failures till the first success is obtained.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It is given by X ∼ G(p). The formula for the pmf is given as follows:</a:t>
          </a:r>
          <a:endParaRPr sz="1400"/>
        </a:p>
        <a:p>
          <a:pPr indent="0" lvl="0" marL="0" rtl="0" algn="ctr">
            <a:spcBef>
              <a:spcPts val="0"/>
            </a:spcBef>
            <a:spcAft>
              <a:spcPts val="0"/>
            </a:spcAft>
            <a:buNone/>
          </a:pPr>
          <a:r>
            <a:rPr b="1" lang="en-US" sz="1100">
              <a:solidFill>
                <a:schemeClr val="dk1"/>
              </a:solidFill>
              <a:latin typeface="Calibri"/>
              <a:ea typeface="Calibri"/>
              <a:cs typeface="Calibri"/>
              <a:sym typeface="Calibri"/>
            </a:rPr>
            <a:t>P(X = k) = (1 - p)</a:t>
          </a:r>
          <a:r>
            <a:rPr b="1" baseline="30000" lang="en-US" sz="1100">
              <a:solidFill>
                <a:schemeClr val="dk1"/>
              </a:solidFill>
              <a:latin typeface="Calibri"/>
              <a:ea typeface="Calibri"/>
              <a:cs typeface="Calibri"/>
              <a:sym typeface="Calibri"/>
            </a:rPr>
            <a:t>k-1</a:t>
          </a:r>
          <a:r>
            <a:rPr b="1" lang="en-US" sz="1100">
              <a:solidFill>
                <a:schemeClr val="dk1"/>
              </a:solidFill>
              <a:latin typeface="Calibri"/>
              <a:ea typeface="Calibri"/>
              <a:cs typeface="Calibri"/>
              <a:sym typeface="Calibri"/>
            </a:rPr>
            <a:t> p</a:t>
          </a:r>
          <a:endParaRPr b="0" sz="1100"/>
        </a:p>
        <a:p>
          <a:pPr indent="0" lvl="0" marL="0" rtl="0" algn="ctr">
            <a:spcBef>
              <a:spcPts val="0"/>
            </a:spcBef>
            <a:spcAft>
              <a:spcPts val="0"/>
            </a:spcAft>
            <a:buNone/>
          </a:pPr>
          <a:r>
            <a:rPr b="0" lang="en-US" sz="1100">
              <a:solidFill>
                <a:schemeClr val="dk1"/>
              </a:solidFill>
              <a:latin typeface="Calibri"/>
              <a:ea typeface="Calibri"/>
              <a:cs typeface="Calibri"/>
              <a:sym typeface="Calibri"/>
            </a:rPr>
            <a:t>where </a:t>
          </a:r>
          <a:r>
            <a:rPr b="1" lang="en-US" sz="1100">
              <a:solidFill>
                <a:schemeClr val="dk1"/>
              </a:solidFill>
              <a:latin typeface="Calibri"/>
              <a:ea typeface="Calibri"/>
              <a:cs typeface="Calibri"/>
              <a:sym typeface="Calibri"/>
            </a:rPr>
            <a:t>p</a:t>
          </a:r>
          <a:r>
            <a:rPr b="0" lang="en-US" sz="1100">
              <a:solidFill>
                <a:schemeClr val="dk1"/>
              </a:solidFill>
              <a:latin typeface="Calibri"/>
              <a:ea typeface="Calibri"/>
              <a:cs typeface="Calibri"/>
              <a:sym typeface="Calibri"/>
            </a:rPr>
            <a:t> is the success probability of the trial.</a:t>
          </a:r>
          <a:endParaRPr sz="1400"/>
        </a:p>
        <a:p>
          <a:pPr indent="0" lvl="0" marL="0" rtl="0" algn="ctr">
            <a:spcBef>
              <a:spcPts val="0"/>
            </a:spcBef>
            <a:spcAft>
              <a:spcPts val="0"/>
            </a:spcAft>
            <a:buNone/>
          </a:pPr>
          <a:r>
            <a:rPr b="1" lang="en-US" sz="1100">
              <a:solidFill>
                <a:schemeClr val="dk1"/>
              </a:solidFill>
              <a:latin typeface="Calibri"/>
              <a:ea typeface="Calibri"/>
              <a:cs typeface="Calibri"/>
              <a:sym typeface="Calibri"/>
            </a:rPr>
            <a:t>k</a:t>
          </a:r>
          <a:r>
            <a:rPr lang="en-US" sz="1100">
              <a:solidFill>
                <a:schemeClr val="dk1"/>
              </a:solidFill>
              <a:latin typeface="Calibri"/>
              <a:ea typeface="Calibri"/>
              <a:cs typeface="Calibri"/>
              <a:sym typeface="Calibri"/>
            </a:rPr>
            <a:t> = Trial at which the first success occurs</a:t>
          </a:r>
          <a:endParaRPr b="0" sz="1100"/>
        </a:p>
        <a:p>
          <a:pPr indent="0" lvl="0" marL="0" rtl="0" algn="l">
            <a:spcBef>
              <a:spcPts val="0"/>
            </a:spcBef>
            <a:spcAft>
              <a:spcPts val="0"/>
            </a:spcAft>
            <a:buNone/>
          </a:pPr>
          <a:r>
            <a:t/>
          </a:r>
          <a:endParaRPr b="1" sz="1100"/>
        </a:p>
      </xdr:txBody>
    </xdr:sp>
    <xdr:clientData fLocksWithSheet="0"/>
  </xdr:oneCellAnchor>
  <xdr:oneCellAnchor>
    <xdr:from>
      <xdr:col>1</xdr:col>
      <xdr:colOff>0</xdr:colOff>
      <xdr:row>21</xdr:row>
      <xdr:rowOff>161925</xdr:rowOff>
    </xdr:from>
    <xdr:ext cx="5876925" cy="1190625"/>
    <xdr:sp>
      <xdr:nvSpPr>
        <xdr:cNvPr id="39" name="Shape 39"/>
        <xdr:cNvSpPr txBox="1"/>
      </xdr:nvSpPr>
      <xdr:spPr>
        <a:xfrm>
          <a:off x="2412300" y="3189450"/>
          <a:ext cx="5867400" cy="1181100"/>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chemeClr val="dk1"/>
              </a:solidFill>
              <a:latin typeface="Calibri"/>
              <a:ea typeface="Calibri"/>
              <a:cs typeface="Calibri"/>
              <a:sym typeface="Calibri"/>
            </a:rPr>
            <a:t>Let us take the example of a batsman who could not score off the first seven balls but hit a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boundary of the 8th delivery he faced. If the probability of the batsman to hit a boundary is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0.25, then calculate the probability that the batsman to hit the first boundary after eight balls.</a:t>
          </a:r>
          <a:r>
            <a:rPr b="0" lang="en-US" sz="1100">
              <a:solidFill>
                <a:schemeClr val="dk1"/>
              </a:solidFill>
              <a:latin typeface="Calibri"/>
              <a:ea typeface="Calibri"/>
              <a:cs typeface="Calibri"/>
              <a:sym typeface="Calibri"/>
            </a:rPr>
            <a:t> </a:t>
          </a:r>
          <a:endParaRPr sz="14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P(X = k) = (1 - p)</a:t>
          </a:r>
          <a:r>
            <a:rPr b="1" baseline="30000" lang="en-US" sz="1100">
              <a:solidFill>
                <a:schemeClr val="dk1"/>
              </a:solidFill>
              <a:latin typeface="Calibri"/>
              <a:ea typeface="Calibri"/>
              <a:cs typeface="Calibri"/>
              <a:sym typeface="Calibri"/>
            </a:rPr>
            <a:t>k-1</a:t>
          </a:r>
          <a:r>
            <a:rPr b="1" lang="en-US" sz="1100">
              <a:solidFill>
                <a:schemeClr val="dk1"/>
              </a:solidFill>
              <a:latin typeface="Calibri"/>
              <a:ea typeface="Calibri"/>
              <a:cs typeface="Calibri"/>
              <a:sym typeface="Calibri"/>
            </a:rPr>
            <a:t> p</a:t>
          </a:r>
          <a:endParaRPr sz="14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P(X = 8) = (1 - 0.25)</a:t>
          </a:r>
          <a:r>
            <a:rPr b="1" baseline="30000" lang="en-US" sz="1100">
              <a:solidFill>
                <a:schemeClr val="dk1"/>
              </a:solidFill>
              <a:latin typeface="Calibri"/>
              <a:ea typeface="Calibri"/>
              <a:cs typeface="Calibri"/>
              <a:sym typeface="Calibri"/>
            </a:rPr>
            <a:t>8-1</a:t>
          </a:r>
          <a:r>
            <a:rPr b="1" lang="en-US" sz="1100">
              <a:solidFill>
                <a:schemeClr val="dk1"/>
              </a:solidFill>
              <a:latin typeface="Calibri"/>
              <a:ea typeface="Calibri"/>
              <a:cs typeface="Calibri"/>
              <a:sym typeface="Calibri"/>
            </a:rPr>
            <a:t> *0.25</a:t>
          </a:r>
          <a:endParaRPr sz="14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=0.0334</a:t>
          </a:r>
          <a:endParaRPr sz="1100"/>
        </a:p>
        <a:p>
          <a:pPr indent="0" lvl="0" marL="0" marR="0" rtl="0" algn="ctr">
            <a:lnSpc>
              <a:spcPct val="100000"/>
            </a:lnSpc>
            <a:spcBef>
              <a:spcPts val="0"/>
            </a:spcBef>
            <a:spcAft>
              <a:spcPts val="0"/>
            </a:spcAft>
            <a:buSzPts val="1100"/>
            <a:buFont typeface="Arial"/>
            <a:buNone/>
          </a:pPr>
          <a:r>
            <a:t/>
          </a:r>
          <a:endParaRPr b="1" sz="1100">
            <a:solidFill>
              <a:schemeClr val="dk1"/>
            </a:solidFill>
            <a:latin typeface="Calibri"/>
            <a:ea typeface="Calibri"/>
            <a:cs typeface="Calibri"/>
            <a:sym typeface="Calibri"/>
          </a:endParaRPr>
        </a:p>
        <a:p>
          <a:pPr indent="0" lvl="0" marL="0" marR="0" rtl="0" algn="ctr">
            <a:lnSpc>
              <a:spcPct val="100000"/>
            </a:lnSpc>
            <a:spcBef>
              <a:spcPts val="0"/>
            </a:spcBef>
            <a:spcAft>
              <a:spcPts val="0"/>
            </a:spcAft>
            <a:buSzPts val="1100"/>
            <a:buFont typeface="Arial"/>
            <a:buNone/>
          </a:pPr>
          <a:r>
            <a:t/>
          </a:r>
          <a:endParaRPr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xdr:txBody>
    </xdr:sp>
    <xdr:clientData fLocksWithSheet="0"/>
  </xdr:oneCellAnchor>
  <xdr:oneCellAnchor>
    <xdr:from>
      <xdr:col>13</xdr:col>
      <xdr:colOff>0</xdr:colOff>
      <xdr:row>0</xdr:row>
      <xdr:rowOff>9525</xdr:rowOff>
    </xdr:from>
    <xdr:ext cx="5381625" cy="1866900"/>
    <xdr:sp>
      <xdr:nvSpPr>
        <xdr:cNvPr id="40" name="Shape 40"/>
        <xdr:cNvSpPr txBox="1"/>
      </xdr:nvSpPr>
      <xdr:spPr>
        <a:xfrm>
          <a:off x="2659950" y="2851313"/>
          <a:ext cx="5372100" cy="1857375"/>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Now, let us move to the sports of football and take the example of a footballer </a:t>
          </a:r>
          <a:r>
            <a:rPr lang="en-US" sz="1100">
              <a:solidFill>
                <a:schemeClr val="dk1"/>
              </a:solidFill>
              <a:latin typeface="Calibri"/>
              <a:ea typeface="Calibri"/>
              <a:cs typeface="Calibri"/>
              <a:sym typeface="Calibri"/>
            </a:rPr>
            <a:t> </a:t>
          </a:r>
          <a:r>
            <a:rPr b="1" i="0" lang="en-US" sz="1100" u="none" strike="noStrike">
              <a:solidFill>
                <a:schemeClr val="dk1"/>
              </a:solidFill>
              <a:latin typeface="Calibri"/>
              <a:ea typeface="Calibri"/>
              <a:cs typeface="Calibri"/>
              <a:sym typeface="Calibri"/>
            </a:rPr>
            <a:t>who scores a goal with a probability of 0.7 whenever he gets the ball to himself. </a:t>
          </a:r>
          <a:r>
            <a:rPr lang="en-US" sz="1100">
              <a:solidFill>
                <a:schemeClr val="dk1"/>
              </a:solidFill>
              <a:latin typeface="Calibri"/>
              <a:ea typeface="Calibri"/>
              <a:cs typeface="Calibri"/>
              <a:sym typeface="Calibri"/>
            </a:rPr>
            <a:t> </a:t>
          </a:r>
          <a:r>
            <a:rPr b="1" i="0" lang="en-US" sz="1100" u="none" strike="noStrike">
              <a:solidFill>
                <a:schemeClr val="dk1"/>
              </a:solidFill>
              <a:latin typeface="Calibri"/>
              <a:ea typeface="Calibri"/>
              <a:cs typeface="Calibri"/>
              <a:sym typeface="Calibri"/>
            </a:rPr>
            <a:t>Determine the probability that the footballer will score his first goal after:</a:t>
          </a:r>
          <a:r>
            <a:rPr b="1" lang="en-US" sz="1100">
              <a:solidFill>
                <a:schemeClr val="dk1"/>
              </a:solidFill>
              <a:latin typeface="Calibri"/>
              <a:ea typeface="Calibri"/>
              <a:cs typeface="Calibri"/>
              <a:sym typeface="Calibri"/>
            </a:rPr>
            <a:t> 8,6,4,2</a:t>
          </a:r>
          <a:r>
            <a:rPr b="1" lang="en-US" sz="1100">
              <a:solidFill>
                <a:schemeClr val="dk1"/>
              </a:solidFill>
              <a:latin typeface="Calibri"/>
              <a:ea typeface="Calibri"/>
              <a:cs typeface="Calibri"/>
              <a:sym typeface="Calibri"/>
            </a:rPr>
            <a:t> attempts</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k=8</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P(X = k) = (1 - p)</a:t>
          </a:r>
          <a:r>
            <a:rPr b="1" baseline="30000" lang="en-US" sz="1100">
              <a:solidFill>
                <a:schemeClr val="dk1"/>
              </a:solidFill>
              <a:latin typeface="Calibri"/>
              <a:ea typeface="Calibri"/>
              <a:cs typeface="Calibri"/>
              <a:sym typeface="Calibri"/>
            </a:rPr>
            <a:t>k-1</a:t>
          </a:r>
          <a:r>
            <a:rPr b="1" lang="en-US" sz="1100">
              <a:solidFill>
                <a:schemeClr val="dk1"/>
              </a:solidFill>
              <a:latin typeface="Calibri"/>
              <a:ea typeface="Calibri"/>
              <a:cs typeface="Calibri"/>
              <a:sym typeface="Calibri"/>
            </a:rPr>
            <a:t> p</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P(X = 8) = (1 - 0.7)</a:t>
          </a:r>
          <a:r>
            <a:rPr b="1" baseline="30000" lang="en-US" sz="1100">
              <a:solidFill>
                <a:schemeClr val="dk1"/>
              </a:solidFill>
              <a:latin typeface="Calibri"/>
              <a:ea typeface="Calibri"/>
              <a:cs typeface="Calibri"/>
              <a:sym typeface="Calibri"/>
            </a:rPr>
            <a:t>8-1</a:t>
          </a:r>
          <a:r>
            <a:rPr b="1" lang="en-US" sz="1100">
              <a:solidFill>
                <a:schemeClr val="dk1"/>
              </a:solidFill>
              <a:latin typeface="Calibri"/>
              <a:ea typeface="Calibri"/>
              <a:cs typeface="Calibri"/>
              <a:sym typeface="Calibri"/>
            </a:rPr>
            <a:t> *0.7</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=0.00015309</a:t>
          </a:r>
          <a:endParaRPr sz="1100"/>
        </a:p>
        <a:p>
          <a:pPr indent="0" lvl="0" marL="0" rtl="0" algn="l">
            <a:spcBef>
              <a:spcPts val="0"/>
            </a:spcBef>
            <a:spcAft>
              <a:spcPts val="0"/>
            </a:spcAft>
            <a:buNone/>
          </a:pPr>
          <a:r>
            <a:t/>
          </a:r>
          <a:endParaRPr b="1" sz="1100"/>
        </a:p>
      </xdr:txBody>
    </xdr: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228600</xdr:colOff>
      <xdr:row>4</xdr:row>
      <xdr:rowOff>114300</xdr:rowOff>
    </xdr:from>
    <xdr:ext cx="4371975" cy="2714625"/>
    <xdr:graphicFrame>
      <xdr:nvGraphicFramePr>
        <xdr:cNvPr id="2099998425"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133350</xdr:colOff>
      <xdr:row>4</xdr:row>
      <xdr:rowOff>95250</xdr:rowOff>
    </xdr:from>
    <xdr:ext cx="4371975" cy="2714625"/>
    <xdr:graphicFrame>
      <xdr:nvGraphicFramePr>
        <xdr:cNvPr id="1004251435" name="Chart 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600075</xdr:colOff>
      <xdr:row>23</xdr:row>
      <xdr:rowOff>171450</xdr:rowOff>
    </xdr:from>
    <xdr:ext cx="4343400" cy="2714625"/>
    <xdr:graphicFrame>
      <xdr:nvGraphicFramePr>
        <xdr:cNvPr id="1412604792" name="Chart 8"/>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9525</xdr:colOff>
      <xdr:row>23</xdr:row>
      <xdr:rowOff>171450</xdr:rowOff>
    </xdr:from>
    <xdr:ext cx="4371975" cy="2714625"/>
    <xdr:graphicFrame>
      <xdr:nvGraphicFramePr>
        <xdr:cNvPr id="454839085" name="Chart 9"/>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0</xdr:row>
      <xdr:rowOff>0</xdr:rowOff>
    </xdr:from>
    <xdr:ext cx="8201025" cy="1762125"/>
    <xdr:sp>
      <xdr:nvSpPr>
        <xdr:cNvPr id="41" name="Shape 41"/>
        <xdr:cNvSpPr txBox="1"/>
      </xdr:nvSpPr>
      <xdr:spPr>
        <a:xfrm>
          <a:off x="1250250" y="2903700"/>
          <a:ext cx="8191500" cy="17526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Discrete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Discrete probability distribution is a type of probability distribution that shows all possible values of a discrete random variable along with the associated probabilities.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many discrete probability distributions to be used in different scenarios.Some of the types are as follows:</a:t>
          </a:r>
          <a:endParaRPr sz="11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Bernoulli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Binomial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Geometric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Poisson Distribution</a:t>
          </a:r>
          <a:endParaRPr sz="1400"/>
        </a:p>
        <a:p>
          <a:pPr indent="0" lvl="0" marL="0" marR="0" rtl="0" algn="l">
            <a:lnSpc>
              <a:spcPct val="100000"/>
            </a:lnSpc>
            <a:spcBef>
              <a:spcPts val="0"/>
            </a:spcBef>
            <a:spcAft>
              <a:spcPts val="0"/>
            </a:spcAft>
            <a:buSzPts val="1100"/>
            <a:buFont typeface="Arial"/>
            <a:buNone/>
          </a:pPr>
          <a:r>
            <a:rPr b="1" lang="en-US" sz="1100" u="none">
              <a:solidFill>
                <a:schemeClr val="dk1"/>
              </a:solidFill>
              <a:latin typeface="Calibri"/>
              <a:ea typeface="Calibri"/>
              <a:cs typeface="Calibri"/>
              <a:sym typeface="Calibri"/>
            </a:rPr>
            <a:t>Multinomial Distribution</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xdr:txBody>
    </xdr:sp>
    <xdr:clientData fLocksWithSheet="0"/>
  </xdr:oneCellAnchor>
  <xdr:oneCellAnchor>
    <xdr:from>
      <xdr:col>0</xdr:col>
      <xdr:colOff>0</xdr:colOff>
      <xdr:row>10</xdr:row>
      <xdr:rowOff>9525</xdr:rowOff>
    </xdr:from>
    <xdr:ext cx="8201025" cy="1533525"/>
    <xdr:sp>
      <xdr:nvSpPr>
        <xdr:cNvPr id="42" name="Shape 42"/>
        <xdr:cNvSpPr txBox="1"/>
      </xdr:nvSpPr>
      <xdr:spPr>
        <a:xfrm>
          <a:off x="1250250" y="3018000"/>
          <a:ext cx="8191500" cy="15240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Poisson Distribution</a:t>
          </a:r>
          <a:endParaRPr sz="1100"/>
        </a:p>
        <a:p>
          <a:pPr indent="0" lvl="0" marL="0" rtl="0" algn="l">
            <a:spcBef>
              <a:spcPts val="0"/>
            </a:spcBef>
            <a:spcAft>
              <a:spcPts val="0"/>
            </a:spcAft>
            <a:buNone/>
          </a:pPr>
          <a:r>
            <a:rPr b="0" lang="en-US" sz="1100">
              <a:solidFill>
                <a:schemeClr val="dk1"/>
              </a:solidFill>
              <a:latin typeface="Calibri"/>
              <a:ea typeface="Calibri"/>
              <a:cs typeface="Calibri"/>
              <a:sym typeface="Calibri"/>
            </a:rPr>
            <a:t>Poisson distribution is a discrete probability distribution that is widely used in the field of finance. It gives the probability that a given number of events will take place within a fixed time period. The notation is written as X ∼ Pois(λ), where λ&gt;0. The pmf is given by the following formula: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a:t>
          </a:r>
          <a:r>
            <a:rPr b="1" lang="en-US" sz="1800">
              <a:solidFill>
                <a:schemeClr val="dk1"/>
              </a:solidFill>
              <a:latin typeface="Calibri"/>
              <a:ea typeface="Calibri"/>
              <a:cs typeface="Calibri"/>
              <a:sym typeface="Calibri"/>
            </a:rPr>
            <a:t>P(X = x) = λ</a:t>
          </a:r>
          <a:r>
            <a:rPr b="1" baseline="30000" lang="en-US" sz="1800">
              <a:solidFill>
                <a:schemeClr val="dk1"/>
              </a:solidFill>
              <a:latin typeface="Calibri"/>
              <a:ea typeface="Calibri"/>
              <a:cs typeface="Calibri"/>
              <a:sym typeface="Calibri"/>
            </a:rPr>
            <a:t>x</a:t>
          </a:r>
          <a:r>
            <a:rPr b="1" lang="en-US" sz="1800">
              <a:solidFill>
                <a:schemeClr val="dk1"/>
              </a:solidFill>
              <a:latin typeface="Calibri"/>
              <a:ea typeface="Calibri"/>
              <a:cs typeface="Calibri"/>
              <a:sym typeface="Calibri"/>
            </a:rPr>
            <a:t>e</a:t>
          </a:r>
          <a:r>
            <a:rPr b="1" baseline="30000" lang="en-US" sz="1800">
              <a:solidFill>
                <a:schemeClr val="dk1"/>
              </a:solidFill>
              <a:latin typeface="Calibri"/>
              <a:ea typeface="Calibri"/>
              <a:cs typeface="Calibri"/>
              <a:sym typeface="Calibri"/>
            </a:rPr>
            <a:t>−λ </a:t>
          </a:r>
          <a:r>
            <a:rPr b="1" lang="en-US" sz="1800">
              <a:solidFill>
                <a:schemeClr val="dk1"/>
              </a:solidFill>
              <a:latin typeface="Calibri"/>
              <a:ea typeface="Calibri"/>
              <a:cs typeface="Calibri"/>
              <a:sym typeface="Calibri"/>
            </a:rPr>
            <a:t>/</a:t>
          </a:r>
          <a:r>
            <a:rPr b="1" lang="en-US" sz="1800">
              <a:solidFill>
                <a:schemeClr val="dk1"/>
              </a:solidFill>
              <a:latin typeface="Calibri"/>
              <a:ea typeface="Calibri"/>
              <a:cs typeface="Calibri"/>
              <a:sym typeface="Calibri"/>
            </a:rPr>
            <a:t>x!</a:t>
          </a:r>
          <a:endParaRPr sz="1400"/>
        </a:p>
        <a:p>
          <a:pPr indent="0" lvl="0" marL="0" rtl="0" algn="ctr">
            <a:spcBef>
              <a:spcPts val="0"/>
            </a:spcBef>
            <a:spcAft>
              <a:spcPts val="0"/>
            </a:spcAft>
            <a:buNone/>
          </a:pPr>
          <a:r>
            <a:rPr b="1" lang="en-US" sz="1100">
              <a:solidFill>
                <a:schemeClr val="dk1"/>
              </a:solidFill>
              <a:latin typeface="Calibri"/>
              <a:ea typeface="Calibri"/>
              <a:cs typeface="Calibri"/>
              <a:sym typeface="Calibri"/>
            </a:rPr>
            <a:t>λ: </a:t>
          </a:r>
          <a:r>
            <a:rPr lang="en-US" sz="1100">
              <a:solidFill>
                <a:schemeClr val="dk1"/>
              </a:solidFill>
              <a:latin typeface="Calibri"/>
              <a:ea typeface="Calibri"/>
              <a:cs typeface="Calibri"/>
              <a:sym typeface="Calibri"/>
            </a:rPr>
            <a:t>mean number of successes that occur during a specific interval</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x: </a:t>
          </a:r>
          <a:r>
            <a:rPr lang="en-US" sz="1100">
              <a:solidFill>
                <a:schemeClr val="dk1"/>
              </a:solidFill>
              <a:latin typeface="Calibri"/>
              <a:ea typeface="Calibri"/>
              <a:cs typeface="Calibri"/>
              <a:sym typeface="Calibri"/>
            </a:rPr>
            <a:t>number of successes</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e: </a:t>
          </a:r>
          <a:r>
            <a:rPr lang="en-US" sz="1100">
              <a:solidFill>
                <a:schemeClr val="dk1"/>
              </a:solidFill>
              <a:latin typeface="Calibri"/>
              <a:ea typeface="Calibri"/>
              <a:cs typeface="Calibri"/>
              <a:sym typeface="Calibri"/>
            </a:rPr>
            <a:t>a constant equal to approximately 2.71828</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b="1" sz="1100"/>
        </a:p>
      </xdr:txBody>
    </xdr:sp>
    <xdr:clientData fLocksWithSheet="0"/>
  </xdr:oneCellAnchor>
  <xdr:oneCellAnchor>
    <xdr:from>
      <xdr:col>1</xdr:col>
      <xdr:colOff>0</xdr:colOff>
      <xdr:row>21</xdr:row>
      <xdr:rowOff>161925</xdr:rowOff>
    </xdr:from>
    <xdr:ext cx="5876925" cy="1190625"/>
    <xdr:sp>
      <xdr:nvSpPr>
        <xdr:cNvPr id="43" name="Shape 43"/>
        <xdr:cNvSpPr txBox="1"/>
      </xdr:nvSpPr>
      <xdr:spPr>
        <a:xfrm>
          <a:off x="2412300" y="3189450"/>
          <a:ext cx="5867400" cy="1181100"/>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chemeClr val="dk1"/>
            </a:buClr>
            <a:buSzPts val="1100"/>
            <a:buFont typeface="Calibri"/>
            <a:buNone/>
          </a:pPr>
          <a:r>
            <a:rPr b="0" i="0" lang="en-US" sz="1100" u="none" strike="noStrike">
              <a:solidFill>
                <a:schemeClr val="dk1"/>
              </a:solidFill>
              <a:latin typeface="Calibri"/>
              <a:ea typeface="Calibri"/>
              <a:cs typeface="Calibri"/>
              <a:sym typeface="Calibri"/>
            </a:rPr>
            <a:t>The average number of yearly accidents happen at a Railway station platform during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train movement is 7. To identify the probability that there are exactly 4 incidents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at the same platform this year, Poisson distribution formula can be used.</a:t>
          </a:r>
          <a:r>
            <a:rPr b="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			P(X = x) = λ</a:t>
          </a:r>
          <a:r>
            <a:rPr b="1" baseline="30000" lang="en-US" sz="1100">
              <a:solidFill>
                <a:schemeClr val="dk1"/>
              </a:solidFill>
              <a:latin typeface="Calibri"/>
              <a:ea typeface="Calibri"/>
              <a:cs typeface="Calibri"/>
              <a:sym typeface="Calibri"/>
            </a:rPr>
            <a:t>x</a:t>
          </a:r>
          <a:r>
            <a:rPr b="1" lang="en-US" sz="1100">
              <a:solidFill>
                <a:schemeClr val="dk1"/>
              </a:solidFill>
              <a:latin typeface="Calibri"/>
              <a:ea typeface="Calibri"/>
              <a:cs typeface="Calibri"/>
              <a:sym typeface="Calibri"/>
            </a:rPr>
            <a:t>e</a:t>
          </a:r>
          <a:r>
            <a:rPr b="1" baseline="30000" lang="en-US" sz="1100">
              <a:solidFill>
                <a:schemeClr val="dk1"/>
              </a:solidFill>
              <a:latin typeface="Calibri"/>
              <a:ea typeface="Calibri"/>
              <a:cs typeface="Calibri"/>
              <a:sym typeface="Calibri"/>
            </a:rPr>
            <a:t>−λ </a:t>
          </a:r>
          <a:r>
            <a:rPr b="1" lang="en-US" sz="1100">
              <a:solidFill>
                <a:schemeClr val="dk1"/>
              </a:solidFill>
              <a:latin typeface="Calibri"/>
              <a:ea typeface="Calibri"/>
              <a:cs typeface="Calibri"/>
              <a:sym typeface="Calibri"/>
            </a:rPr>
            <a:t>/</a:t>
          </a:r>
          <a:r>
            <a:rPr b="1" lang="en-US" sz="1100">
              <a:solidFill>
                <a:schemeClr val="dk1"/>
              </a:solidFill>
              <a:latin typeface="Calibri"/>
              <a:ea typeface="Calibri"/>
              <a:cs typeface="Calibri"/>
              <a:sym typeface="Calibri"/>
            </a:rPr>
            <a:t>x!</a:t>
          </a:r>
          <a:endParaRPr sz="11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P(X = 4) = 7</a:t>
          </a:r>
          <a:r>
            <a:rPr b="1" baseline="30000" lang="en-US" sz="1100">
              <a:solidFill>
                <a:schemeClr val="dk1"/>
              </a:solidFill>
              <a:latin typeface="Calibri"/>
              <a:ea typeface="Calibri"/>
              <a:cs typeface="Calibri"/>
              <a:sym typeface="Calibri"/>
            </a:rPr>
            <a:t>4</a:t>
          </a:r>
          <a:r>
            <a:rPr b="1" lang="en-US" sz="1100">
              <a:solidFill>
                <a:schemeClr val="dk1"/>
              </a:solidFill>
              <a:latin typeface="Calibri"/>
              <a:ea typeface="Calibri"/>
              <a:cs typeface="Calibri"/>
              <a:sym typeface="Calibri"/>
            </a:rPr>
            <a:t>e</a:t>
          </a:r>
          <a:r>
            <a:rPr b="1" baseline="30000" lang="en-US" sz="1100">
              <a:solidFill>
                <a:schemeClr val="dk1"/>
              </a:solidFill>
              <a:latin typeface="Calibri"/>
              <a:ea typeface="Calibri"/>
              <a:cs typeface="Calibri"/>
              <a:sym typeface="Calibri"/>
            </a:rPr>
            <a:t>−7 </a:t>
          </a:r>
          <a:r>
            <a:rPr b="1" lang="en-US" sz="1100">
              <a:solidFill>
                <a:schemeClr val="dk1"/>
              </a:solidFill>
              <a:latin typeface="Calibri"/>
              <a:ea typeface="Calibri"/>
              <a:cs typeface="Calibri"/>
              <a:sym typeface="Calibri"/>
            </a:rPr>
            <a:t>/4</a:t>
          </a:r>
          <a:r>
            <a:rPr b="1" lang="en-US" sz="1100">
              <a:solidFill>
                <a:schemeClr val="dk1"/>
              </a:solidFill>
              <a:latin typeface="Calibri"/>
              <a:ea typeface="Calibri"/>
              <a:cs typeface="Calibri"/>
              <a:sym typeface="Calibri"/>
            </a:rPr>
            <a:t>!</a:t>
          </a:r>
          <a:endParaRPr sz="11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=0.091226</a:t>
          </a:r>
          <a:endParaRPr sz="1100"/>
        </a:p>
        <a:p>
          <a:pPr indent="0" lvl="0" marL="0" marR="0" rtl="0" algn="ctr">
            <a:lnSpc>
              <a:spcPct val="100000"/>
            </a:lnSpc>
            <a:spcBef>
              <a:spcPts val="0"/>
            </a:spcBef>
            <a:spcAft>
              <a:spcPts val="0"/>
            </a:spcAft>
            <a:buSzPts val="1100"/>
            <a:buFont typeface="Arial"/>
            <a:buNone/>
          </a:pPr>
          <a:r>
            <a:t/>
          </a:r>
          <a:endParaRPr b="1" sz="1100">
            <a:solidFill>
              <a:schemeClr val="dk1"/>
            </a:solidFill>
            <a:latin typeface="Calibri"/>
            <a:ea typeface="Calibri"/>
            <a:cs typeface="Calibri"/>
            <a:sym typeface="Calibri"/>
          </a:endParaRPr>
        </a:p>
        <a:p>
          <a:pPr indent="0" lvl="0" marL="0" marR="0" rtl="0" algn="ctr">
            <a:lnSpc>
              <a:spcPct val="100000"/>
            </a:lnSpc>
            <a:spcBef>
              <a:spcPts val="0"/>
            </a:spcBef>
            <a:spcAft>
              <a:spcPts val="0"/>
            </a:spcAft>
            <a:buSzPts val="1100"/>
            <a:buFont typeface="Arial"/>
            <a:buNone/>
          </a:pPr>
          <a:r>
            <a:t/>
          </a:r>
          <a:endParaRPr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xdr:txBody>
    </xdr:sp>
    <xdr:clientData fLocksWithSheet="0"/>
  </xdr:oneCellAnchor>
  <xdr:oneCellAnchor>
    <xdr:from>
      <xdr:col>1</xdr:col>
      <xdr:colOff>9525</xdr:colOff>
      <xdr:row>34</xdr:row>
      <xdr:rowOff>161925</xdr:rowOff>
    </xdr:from>
    <xdr:ext cx="5876925" cy="1485900"/>
    <xdr:sp>
      <xdr:nvSpPr>
        <xdr:cNvPr id="44" name="Shape 44"/>
        <xdr:cNvSpPr txBox="1"/>
      </xdr:nvSpPr>
      <xdr:spPr>
        <a:xfrm>
          <a:off x="2412300" y="3041813"/>
          <a:ext cx="5867400" cy="1476375"/>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chemeClr val="dk1"/>
            </a:buClr>
            <a:buSzPts val="1100"/>
            <a:buFont typeface="Calibri"/>
            <a:buNone/>
          </a:pPr>
          <a:r>
            <a:rPr b="0" i="0" lang="en-US" sz="1100" u="none" strike="noStrike">
              <a:solidFill>
                <a:schemeClr val="dk1"/>
              </a:solidFill>
              <a:latin typeface="Calibri"/>
              <a:ea typeface="Calibri"/>
              <a:cs typeface="Calibri"/>
              <a:sym typeface="Calibri"/>
            </a:rPr>
            <a:t>The number of typing mistakes made by a typist has a Poisson distribution.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The mistakes are made independently at an average rate of 2 per page. </a:t>
          </a:r>
          <a:r>
            <a:rPr b="0"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Find the probability that a three-page letter contains no mistakes.</a:t>
          </a:r>
          <a:r>
            <a:rPr b="0"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	</a:t>
          </a:r>
          <a:endParaRPr sz="1400"/>
        </a:p>
        <a:p>
          <a:pPr indent="0" lvl="0" marL="0" marR="0" rtl="0" algn="l">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Here average rate per page = 2 </a:t>
          </a:r>
          <a:endParaRPr sz="1400"/>
        </a:p>
        <a:p>
          <a:pPr indent="0" lvl="0" marL="0" marR="0" rtl="0" algn="l">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	average rate for 3 pages (λ) = 6</a:t>
          </a:r>
          <a:r>
            <a:rPr b="1" lang="en-US" sz="1100">
              <a:solidFill>
                <a:schemeClr val="dk1"/>
              </a:solidFill>
              <a:latin typeface="Calibri"/>
              <a:ea typeface="Calibri"/>
              <a:cs typeface="Calibri"/>
              <a:sym typeface="Calibri"/>
            </a:rPr>
            <a:t>		</a:t>
          </a:r>
          <a:endParaRPr sz="1400"/>
        </a:p>
        <a:p>
          <a:pPr indent="0" lvl="0" marL="0" marR="0" rtl="0" algn="l">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P(X = x) = λ</a:t>
          </a:r>
          <a:r>
            <a:rPr b="1" baseline="30000" lang="en-US" sz="1100">
              <a:solidFill>
                <a:schemeClr val="dk1"/>
              </a:solidFill>
              <a:latin typeface="Calibri"/>
              <a:ea typeface="Calibri"/>
              <a:cs typeface="Calibri"/>
              <a:sym typeface="Calibri"/>
            </a:rPr>
            <a:t>x</a:t>
          </a:r>
          <a:r>
            <a:rPr b="1" lang="en-US" sz="1100">
              <a:solidFill>
                <a:schemeClr val="dk1"/>
              </a:solidFill>
              <a:latin typeface="Calibri"/>
              <a:ea typeface="Calibri"/>
              <a:cs typeface="Calibri"/>
              <a:sym typeface="Calibri"/>
            </a:rPr>
            <a:t>e</a:t>
          </a:r>
          <a:r>
            <a:rPr b="1" baseline="30000" lang="en-US" sz="1100">
              <a:solidFill>
                <a:schemeClr val="dk1"/>
              </a:solidFill>
              <a:latin typeface="Calibri"/>
              <a:ea typeface="Calibri"/>
              <a:cs typeface="Calibri"/>
              <a:sym typeface="Calibri"/>
            </a:rPr>
            <a:t>−λ </a:t>
          </a:r>
          <a:r>
            <a:rPr b="1" lang="en-US" sz="1100">
              <a:solidFill>
                <a:schemeClr val="dk1"/>
              </a:solidFill>
              <a:latin typeface="Calibri"/>
              <a:ea typeface="Calibri"/>
              <a:cs typeface="Calibri"/>
              <a:sym typeface="Calibri"/>
            </a:rPr>
            <a:t>/</a:t>
          </a:r>
          <a:r>
            <a:rPr b="1" lang="en-US" sz="1100">
              <a:solidFill>
                <a:schemeClr val="dk1"/>
              </a:solidFill>
              <a:latin typeface="Calibri"/>
              <a:ea typeface="Calibri"/>
              <a:cs typeface="Calibri"/>
              <a:sym typeface="Calibri"/>
            </a:rPr>
            <a:t>x!</a:t>
          </a:r>
          <a:endParaRPr sz="11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P(X = 0) = 6</a:t>
          </a:r>
          <a:r>
            <a:rPr b="1" baseline="30000" lang="en-US" sz="1100">
              <a:solidFill>
                <a:schemeClr val="dk1"/>
              </a:solidFill>
              <a:latin typeface="Calibri"/>
              <a:ea typeface="Calibri"/>
              <a:cs typeface="Calibri"/>
              <a:sym typeface="Calibri"/>
            </a:rPr>
            <a:t>0</a:t>
          </a:r>
          <a:r>
            <a:rPr b="1" lang="en-US" sz="1100">
              <a:solidFill>
                <a:schemeClr val="dk1"/>
              </a:solidFill>
              <a:latin typeface="Calibri"/>
              <a:ea typeface="Calibri"/>
              <a:cs typeface="Calibri"/>
              <a:sym typeface="Calibri"/>
            </a:rPr>
            <a:t>e</a:t>
          </a:r>
          <a:r>
            <a:rPr b="1" baseline="30000" lang="en-US" sz="1100">
              <a:solidFill>
                <a:schemeClr val="dk1"/>
              </a:solidFill>
              <a:latin typeface="Calibri"/>
              <a:ea typeface="Calibri"/>
              <a:cs typeface="Calibri"/>
              <a:sym typeface="Calibri"/>
            </a:rPr>
            <a:t>−6 </a:t>
          </a:r>
          <a:r>
            <a:rPr b="1" lang="en-US" sz="1100">
              <a:solidFill>
                <a:schemeClr val="dk1"/>
              </a:solidFill>
              <a:latin typeface="Calibri"/>
              <a:ea typeface="Calibri"/>
              <a:cs typeface="Calibri"/>
              <a:sym typeface="Calibri"/>
            </a:rPr>
            <a:t>/0</a:t>
          </a:r>
          <a:r>
            <a:rPr b="1" lang="en-US" sz="1100">
              <a:solidFill>
                <a:schemeClr val="dk1"/>
              </a:solidFill>
              <a:latin typeface="Calibri"/>
              <a:ea typeface="Calibri"/>
              <a:cs typeface="Calibri"/>
              <a:sym typeface="Calibri"/>
            </a:rPr>
            <a:t>!</a:t>
          </a:r>
          <a:endParaRPr sz="11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                                              =0.0025</a:t>
          </a:r>
          <a:endParaRPr sz="1100"/>
        </a:p>
        <a:p>
          <a:pPr indent="0" lvl="0" marL="0" marR="0" rtl="0" algn="ctr">
            <a:lnSpc>
              <a:spcPct val="100000"/>
            </a:lnSpc>
            <a:spcBef>
              <a:spcPts val="0"/>
            </a:spcBef>
            <a:spcAft>
              <a:spcPts val="0"/>
            </a:spcAft>
            <a:buSzPts val="1100"/>
            <a:buFont typeface="Arial"/>
            <a:buNone/>
          </a:pPr>
          <a:r>
            <a:t/>
          </a:r>
          <a:endParaRPr b="1" sz="1100">
            <a:solidFill>
              <a:schemeClr val="dk1"/>
            </a:solidFill>
            <a:latin typeface="Calibri"/>
            <a:ea typeface="Calibri"/>
            <a:cs typeface="Calibri"/>
            <a:sym typeface="Calibri"/>
          </a:endParaRPr>
        </a:p>
        <a:p>
          <a:pPr indent="0" lvl="0" marL="0" marR="0" rtl="0" algn="ctr">
            <a:lnSpc>
              <a:spcPct val="100000"/>
            </a:lnSpc>
            <a:spcBef>
              <a:spcPts val="0"/>
            </a:spcBef>
            <a:spcAft>
              <a:spcPts val="0"/>
            </a:spcAft>
            <a:buSzPts val="1100"/>
            <a:buFont typeface="Arial"/>
            <a:buNone/>
          </a:pPr>
          <a:r>
            <a:t/>
          </a:r>
          <a:endParaRPr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342900</xdr:colOff>
      <xdr:row>24</xdr:row>
      <xdr:rowOff>152400</xdr:rowOff>
    </xdr:from>
    <xdr:ext cx="4343400" cy="2352675"/>
    <xdr:graphicFrame>
      <xdr:nvGraphicFramePr>
        <xdr:cNvPr id="1555787190" name="Chart 10"/>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27</xdr:col>
      <xdr:colOff>523875</xdr:colOff>
      <xdr:row>38</xdr:row>
      <xdr:rowOff>161925</xdr:rowOff>
    </xdr:from>
    <xdr:ext cx="4343400" cy="2714625"/>
    <xdr:graphicFrame>
      <xdr:nvGraphicFramePr>
        <xdr:cNvPr id="876362952" name="Chart 11"/>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8201025" cy="3019425"/>
    <xdr:sp>
      <xdr:nvSpPr>
        <xdr:cNvPr id="45" name="Shape 45"/>
        <xdr:cNvSpPr txBox="1"/>
      </xdr:nvSpPr>
      <xdr:spPr>
        <a:xfrm>
          <a:off x="1250250" y="2275050"/>
          <a:ext cx="8191500" cy="30099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Continuous probability distribution is a type of distribution that deals with continuous types of data or random variables. The continuous random variables deal with different kinds of distributions.</a:t>
          </a:r>
          <a:endParaRPr b="1" sz="1100" u="none"/>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The probability that X falls between two values (a and b) equals the integral (area under the curve) from a to b:</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different types of continuous probability distributions.</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Log-Normal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Student’s T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Chi Square Distribution</a:t>
          </a:r>
          <a:endParaRPr b="1" sz="1100"/>
        </a:p>
      </xdr:txBody>
    </xdr:sp>
    <xdr:clientData fLocksWithSheet="0"/>
  </xdr:oneCellAnchor>
  <xdr:oneCellAnchor>
    <xdr:from>
      <xdr:col>0</xdr:col>
      <xdr:colOff>0</xdr:colOff>
      <xdr:row>17</xdr:row>
      <xdr:rowOff>76200</xdr:rowOff>
    </xdr:from>
    <xdr:ext cx="8201025" cy="2847975"/>
    <xdr:sp>
      <xdr:nvSpPr>
        <xdr:cNvPr id="46" name="Shape 46"/>
        <xdr:cNvSpPr txBox="1"/>
      </xdr:nvSpPr>
      <xdr:spPr>
        <a:xfrm>
          <a:off x="1250250" y="2360775"/>
          <a:ext cx="8191500" cy="283845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In a normal distribution</a:t>
          </a:r>
          <a:r>
            <a:rPr b="1" lang="en-US" sz="1100">
              <a:solidFill>
                <a:schemeClr val="dk1"/>
              </a:solidFill>
              <a:latin typeface="Calibri"/>
              <a:ea typeface="Calibri"/>
              <a:cs typeface="Calibri"/>
              <a:sym typeface="Calibri"/>
            </a:rPr>
            <a:t>, data is symmetrically distributed with no skew</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When plotted on a graph, the data follows a </a:t>
          </a:r>
          <a:r>
            <a:rPr b="1" lang="en-US" sz="1100">
              <a:solidFill>
                <a:schemeClr val="dk1"/>
              </a:solidFill>
              <a:latin typeface="Calibri"/>
              <a:ea typeface="Calibri"/>
              <a:cs typeface="Calibri"/>
              <a:sym typeface="Calibri"/>
            </a:rPr>
            <a:t>bell shape</a:t>
          </a:r>
          <a:r>
            <a:rPr lang="en-US" sz="1100">
              <a:solidFill>
                <a:schemeClr val="dk1"/>
              </a:solidFill>
              <a:latin typeface="Calibri"/>
              <a:ea typeface="Calibri"/>
              <a:cs typeface="Calibri"/>
              <a:sym typeface="Calibri"/>
            </a:rPr>
            <a:t>, with most values clustering around a central region and tapering off as they go further away from the center.</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Normal distributions are also called </a:t>
          </a:r>
          <a:r>
            <a:rPr b="1" lang="en-US" sz="1100">
              <a:solidFill>
                <a:schemeClr val="dk1"/>
              </a:solidFill>
              <a:latin typeface="Calibri"/>
              <a:ea typeface="Calibri"/>
              <a:cs typeface="Calibri"/>
              <a:sym typeface="Calibri"/>
            </a:rPr>
            <a:t>Gaussian distributions </a:t>
          </a:r>
          <a:r>
            <a:rPr lang="en-US" sz="1100">
              <a:solidFill>
                <a:schemeClr val="dk1"/>
              </a:solidFill>
              <a:latin typeface="Calibri"/>
              <a:ea typeface="Calibri"/>
              <a:cs typeface="Calibri"/>
              <a:sym typeface="Calibri"/>
            </a:rPr>
            <a:t>or </a:t>
          </a:r>
          <a:r>
            <a:rPr b="1" lang="en-US" sz="1100">
              <a:solidFill>
                <a:schemeClr val="dk1"/>
              </a:solidFill>
              <a:latin typeface="Calibri"/>
              <a:ea typeface="Calibri"/>
              <a:cs typeface="Calibri"/>
              <a:sym typeface="Calibri"/>
            </a:rPr>
            <a:t>bell curves </a:t>
          </a:r>
          <a:r>
            <a:rPr lang="en-US" sz="1100">
              <a:solidFill>
                <a:schemeClr val="dk1"/>
              </a:solidFill>
              <a:latin typeface="Calibri"/>
              <a:ea typeface="Calibri"/>
              <a:cs typeface="Calibri"/>
              <a:sym typeface="Calibri"/>
            </a:rPr>
            <a:t>because of their shape.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Normal probability density formula:</a:t>
          </a:r>
          <a:endParaRPr b="1"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where,</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f</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x</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probability</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 value of the variable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μ</a:t>
          </a:r>
          <a:r>
            <a:rPr lang="en-US" sz="1100">
              <a:solidFill>
                <a:schemeClr val="dk1"/>
              </a:solidFill>
              <a:latin typeface="Calibri"/>
              <a:ea typeface="Calibri"/>
              <a:cs typeface="Calibri"/>
              <a:sym typeface="Calibri"/>
            </a:rPr>
            <a:t> = mean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σ</a:t>
          </a:r>
          <a:r>
            <a:rPr lang="en-US" sz="1100">
              <a:solidFill>
                <a:schemeClr val="dk1"/>
              </a:solidFill>
              <a:latin typeface="Calibri"/>
              <a:ea typeface="Calibri"/>
              <a:cs typeface="Calibri"/>
              <a:sym typeface="Calibri"/>
            </a:rPr>
            <a:t> = standard deviation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σ</a:t>
          </a:r>
          <a:r>
            <a:rPr b="1" baseline="30000" lang="en-US" sz="1100">
              <a:solidFill>
                <a:schemeClr val="dk1"/>
              </a:solidFill>
              <a:latin typeface="Calibri"/>
              <a:ea typeface="Calibri"/>
              <a:cs typeface="Calibri"/>
              <a:sym typeface="Calibri"/>
            </a:rPr>
            <a:t>2</a:t>
          </a:r>
          <a:r>
            <a:rPr lang="en-US" sz="1100">
              <a:solidFill>
                <a:schemeClr val="dk1"/>
              </a:solidFill>
              <a:latin typeface="Calibri"/>
              <a:ea typeface="Calibri"/>
              <a:cs typeface="Calibri"/>
              <a:sym typeface="Calibri"/>
            </a:rPr>
            <a:t> = variance</a:t>
          </a:r>
          <a:endParaRPr sz="1400"/>
        </a:p>
        <a:p>
          <a:pPr indent="0" lvl="0" marL="0" rtl="0" algn="l">
            <a:spcBef>
              <a:spcPts val="0"/>
            </a:spcBef>
            <a:spcAft>
              <a:spcPts val="0"/>
            </a:spcAft>
            <a:buNone/>
          </a:pPr>
          <a:r>
            <a:t/>
          </a:r>
          <a:endParaRPr sz="1100"/>
        </a:p>
      </xdr:txBody>
    </xdr:sp>
    <xdr:clientData fLocksWithSheet="0"/>
  </xdr:oneCellAnchor>
  <xdr:oneCellAnchor>
    <xdr:from>
      <xdr:col>0</xdr:col>
      <xdr:colOff>0</xdr:colOff>
      <xdr:row>33</xdr:row>
      <xdr:rowOff>152400</xdr:rowOff>
    </xdr:from>
    <xdr:ext cx="8201025" cy="7172325"/>
    <xdr:sp>
      <xdr:nvSpPr>
        <xdr:cNvPr id="47" name="Shape 47"/>
        <xdr:cNvSpPr txBox="1"/>
      </xdr:nvSpPr>
      <xdr:spPr>
        <a:xfrm>
          <a:off x="1250250" y="198600"/>
          <a:ext cx="8191500" cy="71628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Normal distributions have key characteristics that are easy to spot in graphs: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1. The </a:t>
          </a:r>
          <a:r>
            <a:rPr b="1" lang="en-US" sz="1100">
              <a:solidFill>
                <a:schemeClr val="dk1"/>
              </a:solidFill>
              <a:latin typeface="Calibri"/>
              <a:ea typeface="Calibri"/>
              <a:cs typeface="Calibri"/>
              <a:sym typeface="Calibri"/>
            </a:rPr>
            <a:t>mean, median and mode </a:t>
          </a:r>
          <a:r>
            <a:rPr lang="en-US" sz="1100">
              <a:solidFill>
                <a:schemeClr val="dk1"/>
              </a:solidFill>
              <a:latin typeface="Calibri"/>
              <a:ea typeface="Calibri"/>
              <a:cs typeface="Calibri"/>
              <a:sym typeface="Calibri"/>
            </a:rPr>
            <a:t>are exactly the same.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The distribution is </a:t>
          </a:r>
          <a:r>
            <a:rPr b="1" lang="en-US" sz="1100">
              <a:solidFill>
                <a:schemeClr val="dk1"/>
              </a:solidFill>
              <a:latin typeface="Calibri"/>
              <a:ea typeface="Calibri"/>
              <a:cs typeface="Calibri"/>
              <a:sym typeface="Calibri"/>
            </a:rPr>
            <a:t>symmetric about the mean</a:t>
          </a:r>
          <a:r>
            <a:rPr lang="en-US" sz="1100">
              <a:solidFill>
                <a:schemeClr val="dk1"/>
              </a:solidFill>
              <a:latin typeface="Calibri"/>
              <a:ea typeface="Calibri"/>
              <a:cs typeface="Calibri"/>
              <a:sym typeface="Calibri"/>
            </a:rPr>
            <a:t>—half the values fall below the mean and half above the mean.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3. The distribution can be described by two values: </a:t>
          </a:r>
          <a:r>
            <a:rPr b="1" lang="en-US" sz="1100">
              <a:solidFill>
                <a:schemeClr val="dk1"/>
              </a:solidFill>
              <a:latin typeface="Calibri"/>
              <a:ea typeface="Calibri"/>
              <a:cs typeface="Calibri"/>
              <a:sym typeface="Calibri"/>
            </a:rPr>
            <a:t>the mean and the standard deviation.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Empirical rule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a:t>
          </a:r>
          <a:r>
            <a:rPr b="1" lang="en-US" sz="1100">
              <a:solidFill>
                <a:schemeClr val="dk1"/>
              </a:solidFill>
              <a:latin typeface="Calibri"/>
              <a:ea typeface="Calibri"/>
              <a:cs typeface="Calibri"/>
              <a:sym typeface="Calibri"/>
            </a:rPr>
            <a:t>empirical rule</a:t>
          </a:r>
          <a:r>
            <a:rPr lang="en-US" sz="1100">
              <a:solidFill>
                <a:schemeClr val="dk1"/>
              </a:solidFill>
              <a:latin typeface="Calibri"/>
              <a:ea typeface="Calibri"/>
              <a:cs typeface="Calibri"/>
              <a:sym typeface="Calibri"/>
            </a:rPr>
            <a:t>, or the 68-95-99.7 rule, tells you where most of your values lie in a normal distribution: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Around </a:t>
          </a:r>
          <a:r>
            <a:rPr b="1" lang="en-US" sz="1100">
              <a:solidFill>
                <a:schemeClr val="dk1"/>
              </a:solidFill>
              <a:latin typeface="Calibri"/>
              <a:ea typeface="Calibri"/>
              <a:cs typeface="Calibri"/>
              <a:sym typeface="Calibri"/>
            </a:rPr>
            <a:t>68%</a:t>
          </a:r>
          <a:r>
            <a:rPr lang="en-US" sz="1100">
              <a:solidFill>
                <a:schemeClr val="dk1"/>
              </a:solidFill>
              <a:latin typeface="Calibri"/>
              <a:ea typeface="Calibri"/>
              <a:cs typeface="Calibri"/>
              <a:sym typeface="Calibri"/>
            </a:rPr>
            <a:t> of values are within </a:t>
          </a:r>
          <a:r>
            <a:rPr b="1" lang="en-US" sz="1100">
              <a:solidFill>
                <a:schemeClr val="dk1"/>
              </a:solidFill>
              <a:latin typeface="Calibri"/>
              <a:ea typeface="Calibri"/>
              <a:cs typeface="Calibri"/>
              <a:sym typeface="Calibri"/>
            </a:rPr>
            <a:t>1 standard deviation from the mean.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Around </a:t>
          </a:r>
          <a:r>
            <a:rPr b="1" lang="en-US" sz="1100">
              <a:solidFill>
                <a:schemeClr val="dk1"/>
              </a:solidFill>
              <a:latin typeface="Calibri"/>
              <a:ea typeface="Calibri"/>
              <a:cs typeface="Calibri"/>
              <a:sym typeface="Calibri"/>
            </a:rPr>
            <a:t>95%</a:t>
          </a:r>
          <a:r>
            <a:rPr lang="en-US" sz="1100">
              <a:solidFill>
                <a:schemeClr val="dk1"/>
              </a:solidFill>
              <a:latin typeface="Calibri"/>
              <a:ea typeface="Calibri"/>
              <a:cs typeface="Calibri"/>
              <a:sym typeface="Calibri"/>
            </a:rPr>
            <a:t> of values are within </a:t>
          </a:r>
          <a:r>
            <a:rPr b="1" lang="en-US" sz="1100">
              <a:solidFill>
                <a:schemeClr val="dk1"/>
              </a:solidFill>
              <a:latin typeface="Calibri"/>
              <a:ea typeface="Calibri"/>
              <a:cs typeface="Calibri"/>
              <a:sym typeface="Calibri"/>
            </a:rPr>
            <a:t>2 standard deviations from the mean.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Around </a:t>
          </a:r>
          <a:r>
            <a:rPr b="1" lang="en-US" sz="1100">
              <a:solidFill>
                <a:schemeClr val="dk1"/>
              </a:solidFill>
              <a:latin typeface="Calibri"/>
              <a:ea typeface="Calibri"/>
              <a:cs typeface="Calibri"/>
              <a:sym typeface="Calibri"/>
            </a:rPr>
            <a:t>99.7%</a:t>
          </a:r>
          <a:r>
            <a:rPr lang="en-US" sz="1100">
              <a:solidFill>
                <a:schemeClr val="dk1"/>
              </a:solidFill>
              <a:latin typeface="Calibri"/>
              <a:ea typeface="Calibri"/>
              <a:cs typeface="Calibri"/>
              <a:sym typeface="Calibri"/>
            </a:rPr>
            <a:t> of values are within </a:t>
          </a:r>
          <a:r>
            <a:rPr b="1" lang="en-US" sz="1100">
              <a:solidFill>
                <a:schemeClr val="dk1"/>
              </a:solidFill>
              <a:latin typeface="Calibri"/>
              <a:ea typeface="Calibri"/>
              <a:cs typeface="Calibri"/>
              <a:sym typeface="Calibri"/>
            </a:rPr>
            <a:t>3 standard deviations from the mean.</a:t>
          </a:r>
          <a:endParaRPr sz="1400"/>
        </a:p>
        <a:p>
          <a:pPr indent="0" lvl="0" marL="0" rtl="0" algn="l">
            <a:spcBef>
              <a:spcPts val="0"/>
            </a:spcBef>
            <a:spcAft>
              <a:spcPts val="0"/>
            </a:spcAft>
            <a:buNone/>
          </a:pPr>
          <a:r>
            <a:t/>
          </a:r>
          <a:endParaRPr sz="1100"/>
        </a:p>
      </xdr:txBody>
    </xdr:sp>
    <xdr:clientData fLocksWithSheet="0"/>
  </xdr:oneCellAnchor>
  <xdr:oneCellAnchor>
    <xdr:from>
      <xdr:col>10</xdr:col>
      <xdr:colOff>0</xdr:colOff>
      <xdr:row>71</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89</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0</xdr:colOff>
      <xdr:row>92</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0</xdr:colOff>
      <xdr:row>0</xdr:row>
      <xdr:rowOff>0</xdr:rowOff>
    </xdr:from>
    <xdr:ext cx="7153275" cy="466725"/>
    <xdr:sp>
      <xdr:nvSpPr>
        <xdr:cNvPr id="49" name="Shape 49"/>
        <xdr:cNvSpPr txBox="1"/>
      </xdr:nvSpPr>
      <xdr:spPr>
        <a:xfrm>
          <a:off x="1774125" y="3551400"/>
          <a:ext cx="7143750" cy="457200"/>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Below is the data given with students’ names and their marks in a particular subject. By using this data, let’s try to find the normal distribution.</a:t>
          </a:r>
          <a:endParaRPr sz="1100"/>
        </a:p>
      </xdr:txBody>
    </xdr:sp>
    <xdr:clientData fLocksWithSheet="0"/>
  </xdr:oneCellAnchor>
  <xdr:oneCellAnchor>
    <xdr:from>
      <xdr:col>16</xdr:col>
      <xdr:colOff>561975</xdr:colOff>
      <xdr:row>3</xdr:row>
      <xdr:rowOff>9525</xdr:rowOff>
    </xdr:from>
    <xdr:ext cx="10820400" cy="3409950"/>
    <xdr:sp>
      <xdr:nvSpPr>
        <xdr:cNvPr id="50" name="Shape 50"/>
        <xdr:cNvSpPr txBox="1"/>
      </xdr:nvSpPr>
      <xdr:spPr>
        <a:xfrm>
          <a:off x="0" y="2079788"/>
          <a:ext cx="10692000" cy="3400425"/>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mean=µ=</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87.8</a:t>
          </a:r>
          <a:r>
            <a:rPr lang="en-US" sz="1100">
              <a:solidFill>
                <a:schemeClr val="dk1"/>
              </a:solidFill>
              <a:latin typeface="Calibri"/>
              <a:ea typeface="Calibri"/>
              <a:cs typeface="Calibri"/>
              <a:sym typeface="Calibri"/>
            </a:rPr>
            <a:t> + </a:t>
          </a:r>
          <a:r>
            <a:rPr b="0" i="0" lang="en-US" sz="1100" u="none" strike="noStrike">
              <a:solidFill>
                <a:schemeClr val="dk1"/>
              </a:solidFill>
              <a:latin typeface="Calibri"/>
              <a:ea typeface="Calibri"/>
              <a:cs typeface="Calibri"/>
              <a:sym typeface="Calibri"/>
            </a:rPr>
            <a:t>67.8+ </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66+</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76.6+</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61+</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88.2+</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60+</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54.4+</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72.8+</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73.2+</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51.2+</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51.4+</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80.8</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84.2)/14</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mean=µ= 69.67</a:t>
          </a:r>
          <a:endParaRPr sz="1400"/>
        </a:p>
        <a:p>
          <a:pPr indent="0" lvl="0" marL="0" rtl="0" algn="l">
            <a:spcBef>
              <a:spcPts val="0"/>
            </a:spcBef>
            <a:spcAft>
              <a:spcPts val="0"/>
            </a:spcAft>
            <a:buNone/>
          </a:pPr>
          <a:r>
            <a:t/>
          </a:r>
          <a:endParaRPr b="1"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std. deviation=σ</a:t>
          </a:r>
          <a:r>
            <a:rPr b="1" lang="en-US" sz="1100">
              <a:solidFill>
                <a:schemeClr val="dk1"/>
              </a:solidFill>
              <a:latin typeface="Calibri"/>
              <a:ea typeface="Calibri"/>
              <a:cs typeface="Calibri"/>
              <a:sym typeface="Calibri"/>
            </a:rPr>
            <a:t> = </a:t>
          </a:r>
          <a:endParaRPr b="1" baseline="30000"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std. deviation=σ</a:t>
          </a:r>
          <a:r>
            <a:rPr b="1" lang="en-US" sz="1100">
              <a:solidFill>
                <a:schemeClr val="dk1"/>
              </a:solidFill>
              <a:latin typeface="Calibri"/>
              <a:ea typeface="Calibri"/>
              <a:cs typeface="Calibri"/>
              <a:sym typeface="Calibri"/>
            </a:rPr>
            <a:t> =12.92</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ctr">
            <a:spcBef>
              <a:spcPts val="0"/>
            </a:spcBef>
            <a:spcAft>
              <a:spcPts val="0"/>
            </a:spcAft>
            <a:buNone/>
          </a:pPr>
          <a:r>
            <a:rPr lang="en-US" sz="1100">
              <a:solidFill>
                <a:schemeClr val="dk1"/>
              </a:solidFill>
              <a:latin typeface="Calibri"/>
              <a:ea typeface="Calibri"/>
              <a:cs typeface="Calibri"/>
              <a:sym typeface="Calibri"/>
            </a:rPr>
            <a:t>f(87.8)=0.030878x0.373373</a:t>
          </a:r>
          <a:endParaRPr sz="1400"/>
        </a:p>
        <a:p>
          <a:pPr indent="0" lvl="0" marL="0" rtl="0" algn="ctr">
            <a:spcBef>
              <a:spcPts val="0"/>
            </a:spcBef>
            <a:spcAft>
              <a:spcPts val="0"/>
            </a:spcAft>
            <a:buNone/>
          </a:pPr>
          <a:r>
            <a:t/>
          </a:r>
          <a:endParaRPr sz="1100"/>
        </a:p>
        <a:p>
          <a:pPr indent="0" lvl="0" marL="0" rtl="0" algn="ctr">
            <a:spcBef>
              <a:spcPts val="0"/>
            </a:spcBef>
            <a:spcAft>
              <a:spcPts val="0"/>
            </a:spcAft>
            <a:buNone/>
          </a:pPr>
          <a:r>
            <a:rPr lang="en-US" sz="1100">
              <a:solidFill>
                <a:schemeClr val="dk1"/>
              </a:solidFill>
              <a:latin typeface="Calibri"/>
              <a:ea typeface="Calibri"/>
              <a:cs typeface="Calibri"/>
              <a:sym typeface="Calibri"/>
            </a:rPr>
            <a:t>Similarly Calculate</a:t>
          </a:r>
          <a:r>
            <a:rPr lang="en-US" sz="1100">
              <a:solidFill>
                <a:schemeClr val="dk1"/>
              </a:solidFill>
              <a:latin typeface="Calibri"/>
              <a:ea typeface="Calibri"/>
              <a:cs typeface="Calibri"/>
              <a:sym typeface="Calibri"/>
            </a:rPr>
            <a:t> Srandard Deviation for all Marks.</a:t>
          </a:r>
          <a:endParaRPr sz="1100"/>
        </a:p>
      </xdr:txBody>
    </xdr:sp>
    <xdr:clientData fLocksWithSheet="0"/>
  </xdr:oneCellAnchor>
  <xdr:oneCellAnchor>
    <xdr:from>
      <xdr:col>1</xdr:col>
      <xdr:colOff>2286000</xdr:colOff>
      <xdr:row>4</xdr:row>
      <xdr:rowOff>85725</xdr:rowOff>
    </xdr:from>
    <xdr:ext cx="2152650" cy="79057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2390775</xdr:colOff>
      <xdr:row>22</xdr:row>
      <xdr:rowOff>152400</xdr:rowOff>
    </xdr:from>
    <xdr:ext cx="1800225" cy="571500"/>
    <xdr:pic>
      <xdr:nvPicPr>
        <xdr:cNvPr descr="f(x)=\dfrac{1}{\sigma\sqrt{2\pi}}e^{-\dfrac{(x-\mu)^2}{2\sigma^2}}" id="0" name="image20.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1685925</xdr:colOff>
      <xdr:row>39</xdr:row>
      <xdr:rowOff>76200</xdr:rowOff>
    </xdr:from>
    <xdr:ext cx="3619500" cy="2066925"/>
    <xdr:pic>
      <xdr:nvPicPr>
        <xdr:cNvPr id="0" name="image18.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2124075</xdr:colOff>
      <xdr:row>58</xdr:row>
      <xdr:rowOff>171450</xdr:rowOff>
    </xdr:from>
    <xdr:ext cx="2971800" cy="2257425"/>
    <xdr:pic>
      <xdr:nvPicPr>
        <xdr:cNvPr id="0" name="image17.png"/>
        <xdr:cNvPicPr preferRelativeResize="0"/>
      </xdr:nvPicPr>
      <xdr:blipFill>
        <a:blip cstate="print" r:embed="rId6"/>
        <a:stretch>
          <a:fillRect/>
        </a:stretch>
      </xdr:blipFill>
      <xdr:spPr>
        <a:prstGeom prst="rect">
          <a:avLst/>
        </a:prstGeom>
        <a:noFill/>
      </xdr:spPr>
    </xdr:pic>
    <xdr:clientData fLocksWithSheet="0"/>
  </xdr:oneCellAnchor>
  <xdr:oneCellAnchor>
    <xdr:from>
      <xdr:col>18</xdr:col>
      <xdr:colOff>638175</xdr:colOff>
      <xdr:row>3</xdr:row>
      <xdr:rowOff>171450</xdr:rowOff>
    </xdr:from>
    <xdr:ext cx="1857375" cy="571500"/>
    <xdr:pic>
      <xdr:nvPicPr>
        <xdr:cNvPr descr="f(x)=\dfrac{1}{\sigma\sqrt{2\pi}}e^{-\dfrac{(x-\mu)^2}{2\sigma^2}}" id="0" name="image2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201025" cy="3019425"/>
    <xdr:sp>
      <xdr:nvSpPr>
        <xdr:cNvPr id="51" name="Shape 51"/>
        <xdr:cNvSpPr txBox="1"/>
      </xdr:nvSpPr>
      <xdr:spPr>
        <a:xfrm>
          <a:off x="1250250" y="2275050"/>
          <a:ext cx="8191500" cy="30099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Continuous probability distribution is a type of distribution that deals with continuous types of data or random variables. The continuous random variables deal with different kinds of distributions.</a:t>
          </a:r>
          <a:endParaRPr b="1" sz="1100" u="none"/>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The probability that X falls between two values (a and b) equals the integral (area under the curve) from a to b:</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different types of continuous probability distributions.</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Log-Normal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Student’s T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Chi Square Distribution</a:t>
          </a:r>
          <a:endParaRPr b="1" sz="1100"/>
        </a:p>
      </xdr:txBody>
    </xdr:sp>
    <xdr:clientData fLocksWithSheet="0"/>
  </xdr:oneCellAnchor>
  <xdr:oneCellAnchor>
    <xdr:from>
      <xdr:col>0</xdr:col>
      <xdr:colOff>0</xdr:colOff>
      <xdr:row>17</xdr:row>
      <xdr:rowOff>76200</xdr:rowOff>
    </xdr:from>
    <xdr:ext cx="8201025" cy="1866900"/>
    <xdr:sp>
      <xdr:nvSpPr>
        <xdr:cNvPr id="52" name="Shape 52"/>
        <xdr:cNvSpPr txBox="1"/>
      </xdr:nvSpPr>
      <xdr:spPr>
        <a:xfrm>
          <a:off x="1250250" y="2851313"/>
          <a:ext cx="8191500" cy="18573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Uniform distribution has both continuous and discrete forms. Here, we discuss the continuous one. This distribution plots the random variables whose values have equal probabilities of occurring. The most common example is flipping a fair die. Here, all 6 outcomes are equally likely to happen. Hence, the probability is constant.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probability density function for a uniform distribution taking values in the range a to b is:</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0</xdr:colOff>
      <xdr:row>26</xdr:row>
      <xdr:rowOff>152400</xdr:rowOff>
    </xdr:from>
    <xdr:ext cx="8201025" cy="2447925"/>
    <xdr:sp>
      <xdr:nvSpPr>
        <xdr:cNvPr id="53" name="Shape 53"/>
        <xdr:cNvSpPr txBox="1"/>
      </xdr:nvSpPr>
      <xdr:spPr>
        <a:xfrm>
          <a:off x="1250250" y="2560800"/>
          <a:ext cx="8191500" cy="24384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You arrive into a building and are about to take an elevator to the your floor. Once you call the elevator, it will take between 0 and 40 seconds to arrive to you. We will assume that the elevator arrives uniformly between 0 and 40 seconds after you press the button.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In this case a = 0 and b = 40.</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Calculating Probabilities</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Remember, from any continuous probability density function we can calculate probabilities by using integration.</a:t>
          </a:r>
          <a:br>
            <a:rPr lang="en-US" sz="1100">
              <a:solidFill>
                <a:schemeClr val="dk1"/>
              </a:solidFill>
              <a:latin typeface="Calibri"/>
              <a:ea typeface="Calibri"/>
              <a:cs typeface="Calibri"/>
              <a:sym typeface="Calibri"/>
            </a:rPr>
          </a:b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In our example, to calculate the probability that elevator takes less than 15 seconds to arrive we set d = 15 and c = 0.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correct probability is 				</a:t>
          </a:r>
          <a:r>
            <a:rPr b="1" lang="en-US" sz="1100">
              <a:solidFill>
                <a:schemeClr val="dk1"/>
              </a:solidFill>
              <a:latin typeface="Calibri"/>
              <a:ea typeface="Calibri"/>
              <a:cs typeface="Calibri"/>
              <a:sym typeface="Calibri"/>
            </a:rPr>
            <a:t>15−0 / 40−0 = 15 / 40 </a:t>
          </a:r>
          <a:endParaRPr b="1" sz="1100"/>
        </a:p>
      </xdr:txBody>
    </xdr:sp>
    <xdr:clientData fLocksWithSheet="0"/>
  </xdr:oneCellAnchor>
  <xdr:oneCellAnchor>
    <xdr:from>
      <xdr:col>10</xdr:col>
      <xdr:colOff>0</xdr:colOff>
      <xdr:row>71</xdr:row>
      <xdr:rowOff>0</xdr:rowOff>
    </xdr:from>
    <xdr:ext cx="304800" cy="304800"/>
    <xdr:sp>
      <xdr:nvSpPr>
        <xdr:cNvPr descr="2 The coverage of data with a normal distribution (from Wikipedia). |  Download Scientific Diagram" id="54" name="Shape 5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89</xdr:row>
      <xdr:rowOff>0</xdr:rowOff>
    </xdr:from>
    <xdr:ext cx="304800" cy="304800"/>
    <xdr:sp>
      <xdr:nvSpPr>
        <xdr:cNvPr descr="2 The coverage of data with a normal distribution (from Wikipedia). |  Download Scientific Diagram" id="54" name="Shape 5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0</xdr:colOff>
      <xdr:row>92</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2286000</xdr:colOff>
      <xdr:row>4</xdr:row>
      <xdr:rowOff>85725</xdr:rowOff>
    </xdr:from>
    <xdr:ext cx="2152650" cy="790575"/>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3028950</xdr:colOff>
      <xdr:row>22</xdr:row>
      <xdr:rowOff>104775</xdr:rowOff>
    </xdr:from>
    <xdr:ext cx="2276475" cy="838200"/>
    <xdr:pic>
      <xdr:nvPicPr>
        <xdr:cNvPr id="0" name="image2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2171700</xdr:colOff>
      <xdr:row>32</xdr:row>
      <xdr:rowOff>114300</xdr:rowOff>
    </xdr:from>
    <xdr:ext cx="4143375" cy="723900"/>
    <xdr:pic>
      <xdr:nvPicPr>
        <xdr:cNvPr id="0" name="image2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9</xdr:row>
      <xdr:rowOff>161925</xdr:rowOff>
    </xdr:from>
    <xdr:ext cx="3419475" cy="1981200"/>
    <xdr:sp>
      <xdr:nvSpPr>
        <xdr:cNvPr id="3" name="Shape 3"/>
        <xdr:cNvSpPr txBox="1"/>
      </xdr:nvSpPr>
      <xdr:spPr>
        <a:xfrm>
          <a:off x="3641025" y="2794163"/>
          <a:ext cx="3409950" cy="19716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What is Theoretical Probability?</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Probability theory </a:t>
          </a:r>
          <a:r>
            <a:rPr lang="en-US" sz="1100">
              <a:solidFill>
                <a:schemeClr val="dk1"/>
              </a:solidFill>
              <a:latin typeface="Calibri"/>
              <a:ea typeface="Calibri"/>
              <a:cs typeface="Calibri"/>
              <a:sym typeface="Calibri"/>
            </a:rPr>
            <a:t>is a branch of mathematics that is concerned with finding </a:t>
          </a:r>
          <a:r>
            <a:rPr b="1" lang="en-US" sz="1100">
              <a:solidFill>
                <a:schemeClr val="dk1"/>
              </a:solidFill>
              <a:latin typeface="Calibri"/>
              <a:ea typeface="Calibri"/>
              <a:cs typeface="Calibri"/>
              <a:sym typeface="Calibri"/>
            </a:rPr>
            <a:t>the likelihood </a:t>
          </a:r>
          <a:r>
            <a:rPr lang="en-US" sz="1100">
              <a:solidFill>
                <a:schemeClr val="dk1"/>
              </a:solidFill>
              <a:latin typeface="Calibri"/>
              <a:ea typeface="Calibri"/>
              <a:cs typeface="Calibri"/>
              <a:sym typeface="Calibri"/>
            </a:rPr>
            <a:t>of occurrence of a </a:t>
          </a:r>
          <a:r>
            <a:rPr b="1" lang="en-US" sz="1100">
              <a:solidFill>
                <a:schemeClr val="dk1"/>
              </a:solidFill>
              <a:latin typeface="Calibri"/>
              <a:ea typeface="Calibri"/>
              <a:cs typeface="Calibri"/>
              <a:sym typeface="Calibri"/>
            </a:rPr>
            <a:t>random event</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Theoretical probability </a:t>
          </a:r>
          <a:r>
            <a:rPr lang="en-US" sz="1100">
              <a:solidFill>
                <a:schemeClr val="dk1"/>
              </a:solidFill>
              <a:latin typeface="Calibri"/>
              <a:ea typeface="Calibri"/>
              <a:cs typeface="Calibri"/>
              <a:sym typeface="Calibri"/>
            </a:rPr>
            <a:t>is an approach in probability theory that is used to calculate the </a:t>
          </a:r>
          <a:r>
            <a:rPr b="1" lang="en-US" sz="1100">
              <a:solidFill>
                <a:schemeClr val="dk1"/>
              </a:solidFill>
              <a:latin typeface="Calibri"/>
              <a:ea typeface="Calibri"/>
              <a:cs typeface="Calibri"/>
              <a:sym typeface="Calibri"/>
            </a:rPr>
            <a:t>probability of an outcome of a specific event.</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8</xdr:col>
      <xdr:colOff>0</xdr:colOff>
      <xdr:row>11</xdr:row>
      <xdr:rowOff>0</xdr:rowOff>
    </xdr:from>
    <xdr:ext cx="3886200" cy="2286000"/>
    <xdr:sp>
      <xdr:nvSpPr>
        <xdr:cNvPr id="4" name="Shape 4"/>
        <xdr:cNvSpPr txBox="1"/>
      </xdr:nvSpPr>
      <xdr:spPr>
        <a:xfrm>
          <a:off x="3407663" y="2637000"/>
          <a:ext cx="3876675" cy="22860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Example 2:</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If a bag contains 5 red and 7 blue balls then what is the probability of picking up a red ball?</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Solution:</a:t>
          </a:r>
          <a:r>
            <a:rPr lang="en-US" sz="1100">
              <a:solidFill>
                <a:schemeClr val="dk1"/>
              </a:solidFill>
              <a:latin typeface="Calibri"/>
              <a:ea typeface="Calibri"/>
              <a:cs typeface="Calibri"/>
              <a:sym typeface="Calibri"/>
            </a:rPr>
            <a:t> To calculate the theoretical probability the following formula is used.</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Number of favorable outcomes = 5</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Number of possible outcomes = 5 + 7 = 12</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P(red) = 5 / 12 = 0.4167</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Answer:</a:t>
          </a:r>
          <a:r>
            <a:rPr lang="en-US" sz="1100">
              <a:solidFill>
                <a:schemeClr val="dk1"/>
              </a:solidFill>
              <a:latin typeface="Calibri"/>
              <a:ea typeface="Calibri"/>
              <a:cs typeface="Calibri"/>
              <a:sym typeface="Calibri"/>
            </a:rPr>
            <a:t> The probability of picking up a red ball is 0.4167.</a:t>
          </a:r>
          <a:endParaRPr sz="1400"/>
        </a:p>
        <a:p>
          <a:pPr indent="0" lvl="0" marL="0" rtl="0" algn="l">
            <a:spcBef>
              <a:spcPts val="0"/>
            </a:spcBef>
            <a:spcAft>
              <a:spcPts val="0"/>
            </a:spcAft>
            <a:buNone/>
          </a:pPr>
          <a:r>
            <a:t/>
          </a:r>
          <a:endParaRPr sz="1100"/>
        </a:p>
      </xdr:txBody>
    </xdr:sp>
    <xdr:clientData fLocksWithSheet="0"/>
  </xdr:oneCellAnchor>
  <xdr:oneCellAnchor>
    <xdr:from>
      <xdr:col>12</xdr:col>
      <xdr:colOff>0</xdr:colOff>
      <xdr:row>11</xdr:row>
      <xdr:rowOff>0</xdr:rowOff>
    </xdr:from>
    <xdr:ext cx="3143250" cy="2133600"/>
    <xdr:sp>
      <xdr:nvSpPr>
        <xdr:cNvPr id="5" name="Shape 5"/>
        <xdr:cNvSpPr txBox="1"/>
      </xdr:nvSpPr>
      <xdr:spPr>
        <a:xfrm>
          <a:off x="3779138" y="2717963"/>
          <a:ext cx="3133725" cy="2124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Example 2:</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Find the probability of getting 3 on a fair die.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Solution:</a:t>
          </a:r>
          <a:r>
            <a:rPr lang="en-US" sz="1100">
              <a:solidFill>
                <a:schemeClr val="dk1"/>
              </a:solidFill>
              <a:latin typeface="Calibri"/>
              <a:ea typeface="Calibri"/>
              <a:cs typeface="Calibri"/>
              <a:sym typeface="Calibri"/>
            </a:rPr>
            <a:t> The possible outcomes of rolling a die are </a:t>
          </a:r>
          <a:r>
            <a:rPr b="1" lang="en-US" sz="1100">
              <a:solidFill>
                <a:schemeClr val="dk1"/>
              </a:solidFill>
              <a:latin typeface="Calibri"/>
              <a:ea typeface="Calibri"/>
              <a:cs typeface="Calibri"/>
              <a:sym typeface="Calibri"/>
            </a:rPr>
            <a:t>1, 2, 3, 4, 5, 6.</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In other words, the total number of outcomes = 6</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As we want to calculate the probability of getting only number 3 thus, the number of favorable outcomes = 1</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P(3) = 1 / 6 = 0.167</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Answer:</a:t>
          </a:r>
          <a:r>
            <a:rPr lang="en-US" sz="1100">
              <a:solidFill>
                <a:schemeClr val="dk1"/>
              </a:solidFill>
              <a:latin typeface="Calibri"/>
              <a:ea typeface="Calibri"/>
              <a:cs typeface="Calibri"/>
              <a:sym typeface="Calibri"/>
            </a:rPr>
            <a:t> The probability of getting 3 on a fair die is 0.167.</a:t>
          </a:r>
          <a:endParaRPr sz="1400"/>
        </a:p>
        <a:p>
          <a:pPr indent="0" lvl="0" marL="0" rtl="0" algn="l">
            <a:spcBef>
              <a:spcPts val="0"/>
            </a:spcBef>
            <a:spcAft>
              <a:spcPts val="0"/>
            </a:spcAft>
            <a:buNone/>
          </a:pPr>
          <a:r>
            <a:t/>
          </a:r>
          <a:endParaRPr sz="1100"/>
        </a:p>
      </xdr:txBody>
    </xdr:sp>
    <xdr:clientData fLocksWithSheet="0"/>
  </xdr:oneCellAnchor>
  <xdr:oneCellAnchor>
    <xdr:from>
      <xdr:col>8</xdr:col>
      <xdr:colOff>0</xdr:colOff>
      <xdr:row>26</xdr:row>
      <xdr:rowOff>9525</xdr:rowOff>
    </xdr:from>
    <xdr:ext cx="4800600" cy="1371600"/>
    <xdr:sp>
      <xdr:nvSpPr>
        <xdr:cNvPr id="6" name="Shape 6"/>
        <xdr:cNvSpPr txBox="1"/>
      </xdr:nvSpPr>
      <xdr:spPr>
        <a:xfrm>
          <a:off x="2950463" y="3098963"/>
          <a:ext cx="4791075" cy="1362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Example 3:</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The letters of the word "MATHEMATICS" are placed in a bag. What is the probability of drawing the letter "T" from the bag?</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Solution:</a:t>
          </a:r>
          <a:r>
            <a:rPr lang="en-US" sz="1100">
              <a:solidFill>
                <a:schemeClr val="dk1"/>
              </a:solidFill>
              <a:latin typeface="Calibri"/>
              <a:ea typeface="Calibri"/>
              <a:cs typeface="Calibri"/>
              <a:sym typeface="Calibri"/>
            </a:rPr>
            <a:t> The total number of letters = 11</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As there are two T's placed in the bag thus, the number of favorable outcomes = 2.</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P(T) = 2 / 11 = 0.182</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Answer:</a:t>
          </a:r>
          <a:r>
            <a:rPr lang="en-US" sz="1100">
              <a:solidFill>
                <a:schemeClr val="dk1"/>
              </a:solidFill>
              <a:latin typeface="Calibri"/>
              <a:ea typeface="Calibri"/>
              <a:cs typeface="Calibri"/>
              <a:sym typeface="Calibri"/>
            </a:rPr>
            <a:t> The probability of drawing the letter "T" is 0.182</a:t>
          </a:r>
          <a:endParaRPr sz="1400"/>
        </a:p>
      </xdr:txBody>
    </xdr:sp>
    <xdr:clientData fLocksWithSheet="0"/>
  </xdr:oneCellAnchor>
  <xdr:oneCellAnchor>
    <xdr:from>
      <xdr:col>0</xdr:col>
      <xdr:colOff>342900</xdr:colOff>
      <xdr:row>0</xdr:row>
      <xdr:rowOff>76200</xdr:rowOff>
    </xdr:from>
    <xdr:ext cx="2371725" cy="1695450"/>
    <xdr:pic>
      <xdr:nvPicPr>
        <xdr:cNvPr descr="Theoretical Probability"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76200</xdr:colOff>
      <xdr:row>43</xdr:row>
      <xdr:rowOff>85725</xdr:rowOff>
    </xdr:from>
    <xdr:ext cx="4371975" cy="2343150"/>
    <xdr:graphicFrame>
      <xdr:nvGraphicFramePr>
        <xdr:cNvPr id="807962353" name="Chart 1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495300</xdr:colOff>
      <xdr:row>62</xdr:row>
      <xdr:rowOff>95250</xdr:rowOff>
    </xdr:from>
    <xdr:ext cx="4400550" cy="2524125"/>
    <xdr:graphicFrame>
      <xdr:nvGraphicFramePr>
        <xdr:cNvPr id="129100197" name="Chart 1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8201025" cy="3019425"/>
    <xdr:sp>
      <xdr:nvSpPr>
        <xdr:cNvPr id="55" name="Shape 55"/>
        <xdr:cNvSpPr txBox="1"/>
      </xdr:nvSpPr>
      <xdr:spPr>
        <a:xfrm>
          <a:off x="1250250" y="2275050"/>
          <a:ext cx="8191500" cy="30099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Continuous probability distribution is a type of distribution that deals with continuous types of data or random variables. The continuous random variables deal with different kinds of distributions.</a:t>
          </a:r>
          <a:endParaRPr b="1" sz="1100" u="none"/>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The probability that X falls between two values (a and b) equals the integral (area under the curve) from a to b:</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different types of continuous probability distributions.</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Log-Normal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Student’s T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Chi Square Distribution</a:t>
          </a:r>
          <a:endParaRPr b="1" sz="1100"/>
        </a:p>
      </xdr:txBody>
    </xdr:sp>
    <xdr:clientData fLocksWithSheet="0"/>
  </xdr:oneCellAnchor>
  <xdr:oneCellAnchor>
    <xdr:from>
      <xdr:col>0</xdr:col>
      <xdr:colOff>0</xdr:colOff>
      <xdr:row>17</xdr:row>
      <xdr:rowOff>76200</xdr:rowOff>
    </xdr:from>
    <xdr:ext cx="8201025" cy="2876550"/>
    <xdr:sp>
      <xdr:nvSpPr>
        <xdr:cNvPr id="56" name="Shape 56"/>
        <xdr:cNvSpPr txBox="1"/>
      </xdr:nvSpPr>
      <xdr:spPr>
        <a:xfrm>
          <a:off x="1250250" y="2346488"/>
          <a:ext cx="8191500" cy="28670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Log-Normal Distribution</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In probability theory, a log-normal (or lognormal) distribution is a continuous probability distribution of a random variable whose logarithm is normally distributed. Thus, if the random variable X is log-normally distributed, then </a:t>
          </a:r>
          <a:r>
            <a:rPr b="1" lang="en-US" sz="1100">
              <a:solidFill>
                <a:schemeClr val="dk1"/>
              </a:solidFill>
              <a:latin typeface="Calibri"/>
              <a:ea typeface="Calibri"/>
              <a:cs typeface="Calibri"/>
              <a:sym typeface="Calibri"/>
            </a:rPr>
            <a:t>Y = ln(X) </a:t>
          </a:r>
          <a:r>
            <a:rPr lang="en-US" sz="1100">
              <a:solidFill>
                <a:schemeClr val="dk1"/>
              </a:solidFill>
              <a:latin typeface="Calibri"/>
              <a:ea typeface="Calibri"/>
              <a:cs typeface="Calibri"/>
              <a:sym typeface="Calibri"/>
            </a:rPr>
            <a:t>has a normal distribution.</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Skewed distributions </a:t>
          </a:r>
          <a:r>
            <a:rPr lang="en-US" sz="1100">
              <a:solidFill>
                <a:schemeClr val="dk1"/>
              </a:solidFill>
              <a:latin typeface="Calibri"/>
              <a:ea typeface="Calibri"/>
              <a:cs typeface="Calibri"/>
              <a:sym typeface="Calibri"/>
            </a:rPr>
            <a:t>with </a:t>
          </a:r>
          <a:r>
            <a:rPr b="1" lang="en-US" sz="1100">
              <a:solidFill>
                <a:schemeClr val="dk1"/>
              </a:solidFill>
              <a:latin typeface="Calibri"/>
              <a:ea typeface="Calibri"/>
              <a:cs typeface="Calibri"/>
              <a:sym typeface="Calibri"/>
            </a:rPr>
            <a:t>low mean values, large variance</a:t>
          </a:r>
          <a:r>
            <a:rPr lang="en-US" sz="1100">
              <a:solidFill>
                <a:schemeClr val="dk1"/>
              </a:solidFill>
              <a:latin typeface="Calibri"/>
              <a:ea typeface="Calibri"/>
              <a:cs typeface="Calibri"/>
              <a:sym typeface="Calibri"/>
            </a:rPr>
            <a:t>, and </a:t>
          </a:r>
          <a:r>
            <a:rPr b="1" lang="en-US" sz="1100">
              <a:solidFill>
                <a:schemeClr val="dk1"/>
              </a:solidFill>
              <a:latin typeface="Calibri"/>
              <a:ea typeface="Calibri"/>
              <a:cs typeface="Calibri"/>
              <a:sym typeface="Calibri"/>
            </a:rPr>
            <a:t>all-positive values often fit this type of distribution</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Values must be positive as ln(x) exists only for positive values of x.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0</xdr:colOff>
      <xdr:row>36</xdr:row>
      <xdr:rowOff>104775</xdr:rowOff>
    </xdr:from>
    <xdr:ext cx="8201025" cy="3429000"/>
    <xdr:sp>
      <xdr:nvSpPr>
        <xdr:cNvPr id="57" name="Shape 57"/>
        <xdr:cNvSpPr txBox="1"/>
      </xdr:nvSpPr>
      <xdr:spPr>
        <a:xfrm>
          <a:off x="1250250" y="2070263"/>
          <a:ext cx="8191500" cy="34194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probability density function for the log-normal is defined by the two parameters </a:t>
          </a:r>
          <a:r>
            <a:rPr b="1" lang="en-US" sz="1100">
              <a:solidFill>
                <a:schemeClr val="dk1"/>
              </a:solidFill>
              <a:latin typeface="Calibri"/>
              <a:ea typeface="Calibri"/>
              <a:cs typeface="Calibri"/>
              <a:sym typeface="Calibri"/>
            </a:rPr>
            <a:t>μ</a:t>
          </a:r>
          <a:r>
            <a:rPr lang="en-US" sz="1100">
              <a:solidFill>
                <a:schemeClr val="dk1"/>
              </a:solidFill>
              <a:latin typeface="Calibri"/>
              <a:ea typeface="Calibri"/>
              <a:cs typeface="Calibri"/>
              <a:sym typeface="Calibri"/>
            </a:rPr>
            <a:t> and </a:t>
          </a:r>
          <a:r>
            <a:rPr b="1" lang="en-US" sz="1100">
              <a:solidFill>
                <a:schemeClr val="dk1"/>
              </a:solidFill>
              <a:latin typeface="Calibri"/>
              <a:ea typeface="Calibri"/>
              <a:cs typeface="Calibri"/>
              <a:sym typeface="Calibri"/>
            </a:rPr>
            <a:t>σ</a:t>
          </a:r>
          <a:r>
            <a:rPr lang="en-US" sz="1100">
              <a:solidFill>
                <a:schemeClr val="dk1"/>
              </a:solidFill>
              <a:latin typeface="Calibri"/>
              <a:ea typeface="Calibri"/>
              <a:cs typeface="Calibri"/>
              <a:sym typeface="Calibri"/>
            </a:rPr>
            <a:t>, where x &gt; 0:</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μ is the location parameter </a:t>
          </a:r>
          <a:r>
            <a:rPr lang="en-US" sz="1100">
              <a:solidFill>
                <a:schemeClr val="dk1"/>
              </a:solidFill>
              <a:latin typeface="Calibri"/>
              <a:ea typeface="Calibri"/>
              <a:cs typeface="Calibri"/>
              <a:sym typeface="Calibri"/>
            </a:rPr>
            <a:t>and </a:t>
          </a:r>
          <a:r>
            <a:rPr b="1" lang="en-US" sz="1100">
              <a:solidFill>
                <a:schemeClr val="dk1"/>
              </a:solidFill>
              <a:latin typeface="Calibri"/>
              <a:ea typeface="Calibri"/>
              <a:cs typeface="Calibri"/>
              <a:sym typeface="Calibri"/>
            </a:rPr>
            <a:t>σ the scale parameter of the distribution</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rgbClr val="FF0000"/>
              </a:solidFill>
              <a:latin typeface="Calibri"/>
              <a:ea typeface="Calibri"/>
              <a:cs typeface="Calibri"/>
              <a:sym typeface="Calibri"/>
            </a:rPr>
            <a:t>Caution here! </a:t>
          </a:r>
          <a:r>
            <a:rPr b="1" lang="en-US" sz="1100">
              <a:solidFill>
                <a:schemeClr val="dk1"/>
              </a:solidFill>
              <a:latin typeface="Calibri"/>
              <a:ea typeface="Calibri"/>
              <a:cs typeface="Calibri"/>
              <a:sym typeface="Calibri"/>
            </a:rPr>
            <a:t>These two parameters should not be mistaken for the more familiar mean or standard deviation from a normal distribution</a:t>
          </a:r>
          <a:r>
            <a:rPr lang="en-US" sz="1100">
              <a:solidFill>
                <a:schemeClr val="dk1"/>
              </a:solidFill>
              <a:latin typeface="Calibri"/>
              <a:ea typeface="Calibri"/>
              <a:cs typeface="Calibri"/>
              <a:sym typeface="Calibri"/>
            </a:rPr>
            <a:t>. When our log-normal data is transformed using logarithms our μ can then be viewed as the </a:t>
          </a:r>
          <a:r>
            <a:rPr b="1" lang="en-US" sz="1100">
              <a:solidFill>
                <a:schemeClr val="dk1"/>
              </a:solidFill>
              <a:latin typeface="Calibri"/>
              <a:ea typeface="Calibri"/>
              <a:cs typeface="Calibri"/>
              <a:sym typeface="Calibri"/>
            </a:rPr>
            <a:t>mean (of the transformed data</a:t>
          </a:r>
          <a:r>
            <a:rPr lang="en-US" sz="1100">
              <a:solidFill>
                <a:schemeClr val="dk1"/>
              </a:solidFill>
              <a:latin typeface="Calibri"/>
              <a:ea typeface="Calibri"/>
              <a:cs typeface="Calibri"/>
              <a:sym typeface="Calibri"/>
            </a:rPr>
            <a:t>) and </a:t>
          </a:r>
          <a:r>
            <a:rPr b="1" lang="en-US" sz="1100">
              <a:solidFill>
                <a:schemeClr val="dk1"/>
              </a:solidFill>
              <a:latin typeface="Calibri"/>
              <a:ea typeface="Calibri"/>
              <a:cs typeface="Calibri"/>
              <a:sym typeface="Calibri"/>
            </a:rPr>
            <a:t>σ as the standard deviation (of the transformed data). </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xdr:txBody>
    </xdr:sp>
    <xdr:clientData fLocksWithSheet="0"/>
  </xdr:oneCellAnchor>
  <xdr:oneCellAnchor>
    <xdr:from>
      <xdr:col>10</xdr:col>
      <xdr:colOff>0</xdr:colOff>
      <xdr:row>71</xdr:row>
      <xdr:rowOff>0</xdr:rowOff>
    </xdr:from>
    <xdr:ext cx="304800" cy="304800"/>
    <xdr:sp>
      <xdr:nvSpPr>
        <xdr:cNvPr descr="2 The coverage of data with a normal distribution (from Wikipedia). |  Download Scientific Diagram" id="54" name="Shape 5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89</xdr:row>
      <xdr:rowOff>0</xdr:rowOff>
    </xdr:from>
    <xdr:ext cx="304800" cy="304800"/>
    <xdr:sp>
      <xdr:nvSpPr>
        <xdr:cNvPr descr="2 The coverage of data with a normal distribution (from Wikipedia). |  Download Scientific Diagram" id="54" name="Shape 5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0</xdr:colOff>
      <xdr:row>92</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0</xdr:colOff>
      <xdr:row>0</xdr:row>
      <xdr:rowOff>0</xdr:rowOff>
    </xdr:from>
    <xdr:ext cx="8210550" cy="466725"/>
    <xdr:sp>
      <xdr:nvSpPr>
        <xdr:cNvPr id="58" name="Shape 58"/>
        <xdr:cNvSpPr txBox="1"/>
      </xdr:nvSpPr>
      <xdr:spPr>
        <a:xfrm>
          <a:off x="1245488" y="3551400"/>
          <a:ext cx="8201025" cy="457200"/>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Below is the data given with students’ names and their marks in a particular subject. By using this data, let’s try to find the log normal distribution.</a:t>
          </a:r>
          <a:endParaRPr sz="1100"/>
        </a:p>
      </xdr:txBody>
    </xdr:sp>
    <xdr:clientData fLocksWithSheet="0"/>
  </xdr:oneCellAnchor>
  <xdr:oneCellAnchor>
    <xdr:from>
      <xdr:col>1</xdr:col>
      <xdr:colOff>2286000</xdr:colOff>
      <xdr:row>4</xdr:row>
      <xdr:rowOff>85725</xdr:rowOff>
    </xdr:from>
    <xdr:ext cx="2152650" cy="79057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2695575</xdr:colOff>
      <xdr:row>23</xdr:row>
      <xdr:rowOff>114300</xdr:rowOff>
    </xdr:from>
    <xdr:ext cx="2886075" cy="1590675"/>
    <xdr:pic>
      <xdr:nvPicPr>
        <xdr:cNvPr id="0" name="image3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2686050</xdr:colOff>
      <xdr:row>38</xdr:row>
      <xdr:rowOff>114300</xdr:rowOff>
    </xdr:from>
    <xdr:ext cx="2495550" cy="676275"/>
    <xdr:pic>
      <xdr:nvPicPr>
        <xdr:cNvPr id="0" name="image22.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76200</xdr:colOff>
      <xdr:row>43</xdr:row>
      <xdr:rowOff>85725</xdr:rowOff>
    </xdr:from>
    <xdr:ext cx="6381750" cy="2343150"/>
    <xdr:graphicFrame>
      <xdr:nvGraphicFramePr>
        <xdr:cNvPr id="1289460444" name="Chart 1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495300</xdr:colOff>
      <xdr:row>62</xdr:row>
      <xdr:rowOff>95250</xdr:rowOff>
    </xdr:from>
    <xdr:ext cx="6410325" cy="2524125"/>
    <xdr:graphicFrame>
      <xdr:nvGraphicFramePr>
        <xdr:cNvPr id="476830577" name="Chart 1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8201025" cy="3019425"/>
    <xdr:sp>
      <xdr:nvSpPr>
        <xdr:cNvPr id="59" name="Shape 59"/>
        <xdr:cNvSpPr txBox="1"/>
      </xdr:nvSpPr>
      <xdr:spPr>
        <a:xfrm>
          <a:off x="1250250" y="2275050"/>
          <a:ext cx="8191500" cy="30099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Continuous probability distribution is a type of distribution that deals with continuous types of data or random variables. The continuous random variables deal with different kinds of distributions.</a:t>
          </a:r>
          <a:endParaRPr b="1" sz="1100" u="none"/>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The probability that X falls between two values (a and b) equals the integral (area under the curve) from a to b:</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different types of continuous probability distributions.</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Log-Normal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Student’s T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Chi Square Distribution</a:t>
          </a:r>
          <a:endParaRPr b="1" sz="1100"/>
        </a:p>
      </xdr:txBody>
    </xdr:sp>
    <xdr:clientData fLocksWithSheet="0"/>
  </xdr:oneCellAnchor>
  <xdr:oneCellAnchor>
    <xdr:from>
      <xdr:col>0</xdr:col>
      <xdr:colOff>0</xdr:colOff>
      <xdr:row>17</xdr:row>
      <xdr:rowOff>76200</xdr:rowOff>
    </xdr:from>
    <xdr:ext cx="8201025" cy="2876550"/>
    <xdr:sp>
      <xdr:nvSpPr>
        <xdr:cNvPr id="60" name="Shape 60"/>
        <xdr:cNvSpPr txBox="1"/>
      </xdr:nvSpPr>
      <xdr:spPr>
        <a:xfrm>
          <a:off x="1250250" y="2346488"/>
          <a:ext cx="8191500" cy="28670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Student’s T  Distribution</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T distribution (also called Student’s T Distribution) is a family of distributions that </a:t>
          </a:r>
          <a:r>
            <a:rPr b="1" lang="en-US" sz="1100">
              <a:solidFill>
                <a:schemeClr val="dk1"/>
              </a:solidFill>
              <a:latin typeface="Calibri"/>
              <a:ea typeface="Calibri"/>
              <a:cs typeface="Calibri"/>
              <a:sym typeface="Calibri"/>
            </a:rPr>
            <a:t>look almost identical to the normal distribution curve</a:t>
          </a:r>
          <a:r>
            <a:rPr lang="en-US" sz="1100">
              <a:solidFill>
                <a:schemeClr val="dk1"/>
              </a:solidFill>
              <a:latin typeface="Calibri"/>
              <a:ea typeface="Calibri"/>
              <a:cs typeface="Calibri"/>
              <a:sym typeface="Calibri"/>
            </a:rPr>
            <a:t>, only </a:t>
          </a:r>
          <a:r>
            <a:rPr b="1" lang="en-US" sz="1100">
              <a:solidFill>
                <a:schemeClr val="dk1"/>
              </a:solidFill>
              <a:latin typeface="Calibri"/>
              <a:ea typeface="Calibri"/>
              <a:cs typeface="Calibri"/>
              <a:sym typeface="Calibri"/>
            </a:rPr>
            <a:t>a bit shorter and fatter</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t distribution is used instead of the normal distribution when you have </a:t>
          </a:r>
          <a:r>
            <a:rPr b="1" lang="en-US" sz="1100">
              <a:solidFill>
                <a:schemeClr val="dk1"/>
              </a:solidFill>
              <a:latin typeface="Calibri"/>
              <a:ea typeface="Calibri"/>
              <a:cs typeface="Calibri"/>
              <a:sym typeface="Calibri"/>
            </a:rPr>
            <a:t>small samples</a:t>
          </a:r>
          <a:r>
            <a:rPr b="0"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larger the sample size, the more the t distribution looks like the normal distribution.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In fact, for sample sizes larger than 20 (e.g. more degrees of freedom), the distribution is almost exactly like the normal distribution.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0</xdr:colOff>
      <xdr:row>36</xdr:row>
      <xdr:rowOff>104775</xdr:rowOff>
    </xdr:from>
    <xdr:ext cx="8201025" cy="7458075"/>
    <xdr:sp>
      <xdr:nvSpPr>
        <xdr:cNvPr id="61" name="Shape 61"/>
        <xdr:cNvSpPr txBox="1"/>
      </xdr:nvSpPr>
      <xdr:spPr>
        <a:xfrm>
          <a:off x="1250250" y="50963"/>
          <a:ext cx="8191500" cy="7458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In statistics, the t-distribution is most often used to:</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Find the critical values for a confidence interval when the data is approximately normally distributed.</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Find the corresponding p-value from a statistical test that uses the t-distribution (t-tests, regression analysis).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As the </a:t>
          </a:r>
          <a:r>
            <a:rPr b="1" lang="en-US" sz="1100">
              <a:solidFill>
                <a:schemeClr val="dk1"/>
              </a:solidFill>
              <a:latin typeface="Calibri"/>
              <a:ea typeface="Calibri"/>
              <a:cs typeface="Calibri"/>
              <a:sym typeface="Calibri"/>
            </a:rPr>
            <a:t>degrees of freedom (total number of observations minus 1) increases</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the t-distribution will get closer </a:t>
          </a:r>
          <a:r>
            <a:rPr lang="en-US" sz="1100">
              <a:solidFill>
                <a:schemeClr val="dk1"/>
              </a:solidFill>
              <a:latin typeface="Calibri"/>
              <a:ea typeface="Calibri"/>
              <a:cs typeface="Calibri"/>
              <a:sym typeface="Calibri"/>
            </a:rPr>
            <a:t>and closer to matching the </a:t>
          </a:r>
          <a:r>
            <a:rPr b="1" lang="en-US" sz="1100">
              <a:solidFill>
                <a:schemeClr val="dk1"/>
              </a:solidFill>
              <a:latin typeface="Calibri"/>
              <a:ea typeface="Calibri"/>
              <a:cs typeface="Calibri"/>
              <a:sym typeface="Calibri"/>
            </a:rPr>
            <a:t>standard normal distribution</a:t>
          </a:r>
          <a:r>
            <a:rPr lang="en-US" sz="1100">
              <a:solidFill>
                <a:schemeClr val="dk1"/>
              </a:solidFill>
              <a:latin typeface="Calibri"/>
              <a:ea typeface="Calibri"/>
              <a:cs typeface="Calibri"/>
              <a:sym typeface="Calibri"/>
            </a:rPr>
            <a:t>, a.k.a. the </a:t>
          </a:r>
          <a:r>
            <a:rPr b="1" lang="en-US" sz="1100">
              <a:solidFill>
                <a:schemeClr val="dk1"/>
              </a:solidFill>
              <a:latin typeface="Calibri"/>
              <a:ea typeface="Calibri"/>
              <a:cs typeface="Calibri"/>
              <a:sym typeface="Calibri"/>
            </a:rPr>
            <a:t>z-distribution</a:t>
          </a:r>
          <a:r>
            <a:rPr lang="en-US" sz="1100">
              <a:solidFill>
                <a:schemeClr val="dk1"/>
              </a:solidFill>
              <a:latin typeface="Calibri"/>
              <a:ea typeface="Calibri"/>
              <a:cs typeface="Calibri"/>
              <a:sym typeface="Calibri"/>
            </a:rPr>
            <a:t>, until they are almost identical.</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Above </a:t>
          </a:r>
          <a:r>
            <a:rPr b="1" lang="en-US" sz="1100">
              <a:solidFill>
                <a:schemeClr val="dk1"/>
              </a:solidFill>
              <a:latin typeface="Calibri"/>
              <a:ea typeface="Calibri"/>
              <a:cs typeface="Calibri"/>
              <a:sym typeface="Calibri"/>
            </a:rPr>
            <a:t>30 degrees of freedom, the t-distribution roughly matches the z-distribution</a:t>
          </a:r>
          <a:r>
            <a:rPr lang="en-US" sz="1100">
              <a:solidFill>
                <a:schemeClr val="dk1"/>
              </a:solidFill>
              <a:latin typeface="Calibri"/>
              <a:ea typeface="Calibri"/>
              <a:cs typeface="Calibri"/>
              <a:sym typeface="Calibri"/>
            </a:rPr>
            <a:t>. Therefore, the z-distribution can be used in place of the t-distribution with large sample sizes.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t-statistic used in hypothesis testing is calculated as follows,</a:t>
          </a:r>
          <a:endParaRPr sz="1400"/>
        </a:p>
        <a:p>
          <a:pPr indent="0" lvl="0" marL="0" rtl="0" algn="ctr">
            <a:spcBef>
              <a:spcPts val="0"/>
            </a:spcBef>
            <a:spcAft>
              <a:spcPts val="0"/>
            </a:spcAft>
            <a:buNone/>
          </a:pPr>
          <a:r>
            <a:rPr b="1" lang="en-US" sz="2400">
              <a:solidFill>
                <a:schemeClr val="dk1"/>
              </a:solidFill>
              <a:latin typeface="Calibri"/>
              <a:ea typeface="Calibri"/>
              <a:cs typeface="Calibri"/>
              <a:sym typeface="Calibri"/>
            </a:rPr>
            <a:t>    </a:t>
          </a:r>
          <a:r>
            <a:rPr b="1" lang="en-US" sz="1600">
              <a:solidFill>
                <a:schemeClr val="dk1"/>
              </a:solidFill>
              <a:latin typeface="Calibri"/>
              <a:ea typeface="Calibri"/>
              <a:cs typeface="Calibri"/>
              <a:sym typeface="Calibri"/>
            </a:rPr>
            <a:t>--------&gt;&gt;  </a:t>
          </a:r>
          <a:endParaRPr b="1" sz="1600"/>
        </a:p>
        <a:p>
          <a:pPr indent="0" lvl="0" marL="0" rtl="0" algn="l">
            <a:spcBef>
              <a:spcPts val="0"/>
            </a:spcBef>
            <a:spcAft>
              <a:spcPts val="0"/>
            </a:spcAft>
            <a:buNone/>
          </a:pPr>
          <a:r>
            <a:rPr lang="en-US" sz="1100">
              <a:solidFill>
                <a:schemeClr val="dk1"/>
              </a:solidFill>
              <a:latin typeface="Calibri"/>
              <a:ea typeface="Calibri"/>
              <a:cs typeface="Calibri"/>
              <a:sym typeface="Calibri"/>
            </a:rPr>
            <a:t>Student's t-distribution has the probability density function (PDF) given by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where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ν</a:t>
          </a:r>
          <a:r>
            <a:rPr lang="en-US" sz="1100">
              <a:solidFill>
                <a:schemeClr val="dk1"/>
              </a:solidFill>
              <a:latin typeface="Calibri"/>
              <a:ea typeface="Calibri"/>
              <a:cs typeface="Calibri"/>
              <a:sym typeface="Calibri"/>
            </a:rPr>
            <a:t> is the number of degrees of freedom</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ν=n-1</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sample of size</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Γ </a:t>
          </a:r>
          <a:r>
            <a:rPr lang="en-US" sz="1100">
              <a:solidFill>
                <a:schemeClr val="dk1"/>
              </a:solidFill>
              <a:latin typeface="Calibri"/>
              <a:ea typeface="Calibri"/>
              <a:cs typeface="Calibri"/>
              <a:sym typeface="Calibri"/>
            </a:rPr>
            <a:t>is the gamma function.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This may also be written as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where </a:t>
          </a:r>
          <a:r>
            <a:rPr b="1" lang="en-US" sz="1100">
              <a:solidFill>
                <a:schemeClr val="dk1"/>
              </a:solidFill>
              <a:latin typeface="Calibri"/>
              <a:ea typeface="Calibri"/>
              <a:cs typeface="Calibri"/>
              <a:sym typeface="Calibri"/>
            </a:rPr>
            <a:t>B</a:t>
          </a:r>
          <a:r>
            <a:rPr lang="en-US" sz="1100">
              <a:solidFill>
                <a:schemeClr val="dk1"/>
              </a:solidFill>
              <a:latin typeface="Calibri"/>
              <a:ea typeface="Calibri"/>
              <a:cs typeface="Calibri"/>
              <a:sym typeface="Calibri"/>
            </a:rPr>
            <a:t> is the Beta function.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In particular for integer valued degrees of freedom ν we have: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For ν &gt; 1 even,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For ν &gt; 1 odd, </a:t>
          </a:r>
          <a:endParaRPr sz="1400"/>
        </a:p>
        <a:p>
          <a:pPr indent="0" lvl="0" marL="0" rtl="0" algn="l">
            <a:spcBef>
              <a:spcPts val="0"/>
            </a:spcBef>
            <a:spcAft>
              <a:spcPts val="0"/>
            </a:spcAft>
            <a:buNone/>
          </a:pPr>
          <a:r>
            <a:t/>
          </a:r>
          <a:endParaRPr b="1" sz="1100"/>
        </a:p>
      </xdr:txBody>
    </xdr:sp>
    <xdr:clientData fLocksWithSheet="0"/>
  </xdr:oneCellAnchor>
  <xdr:oneCellAnchor>
    <xdr:from>
      <xdr:col>10</xdr:col>
      <xdr:colOff>0</xdr:colOff>
      <xdr:row>71</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89</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0</xdr:colOff>
      <xdr:row>92</xdr:row>
      <xdr:rowOff>0</xdr:rowOff>
    </xdr:from>
    <xdr:ext cx="304800" cy="304800"/>
    <xdr:sp>
      <xdr:nvSpPr>
        <xdr:cNvPr descr="2 The coverage of data with a normal distribution (from Wikipedia). |  Download Scientific Diagram" id="62" name="Shape 62"/>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0</xdr:colOff>
      <xdr:row>0</xdr:row>
      <xdr:rowOff>0</xdr:rowOff>
    </xdr:from>
    <xdr:ext cx="8429625" cy="466725"/>
    <xdr:sp>
      <xdr:nvSpPr>
        <xdr:cNvPr id="63" name="Shape 63"/>
        <xdr:cNvSpPr txBox="1"/>
      </xdr:nvSpPr>
      <xdr:spPr>
        <a:xfrm>
          <a:off x="1135950" y="3551400"/>
          <a:ext cx="8420100" cy="457200"/>
        </a:xfrm>
        <a:prstGeom prst="rect">
          <a:avLst/>
        </a:prstGeom>
        <a:solidFill>
          <a:srgbClr val="A8D08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Below is the data given with students’ names and their marks in a particular subject. By using this data, let’s try to find the Students t distribution.</a:t>
          </a:r>
          <a:endParaRPr sz="1100"/>
        </a:p>
      </xdr:txBody>
    </xdr:sp>
    <xdr:clientData fLocksWithSheet="0"/>
  </xdr:oneCellAnchor>
  <xdr:oneCellAnchor>
    <xdr:from>
      <xdr:col>1</xdr:col>
      <xdr:colOff>2286000</xdr:colOff>
      <xdr:row>4</xdr:row>
      <xdr:rowOff>85725</xdr:rowOff>
    </xdr:from>
    <xdr:ext cx="2152650" cy="79057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1685925</xdr:colOff>
      <xdr:row>24</xdr:row>
      <xdr:rowOff>28575</xdr:rowOff>
    </xdr:from>
    <xdr:ext cx="4352925" cy="1704975"/>
    <xdr:pic>
      <xdr:nvPicPr>
        <xdr:cNvPr id="0" name="image2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2505075</xdr:colOff>
      <xdr:row>50</xdr:row>
      <xdr:rowOff>66675</xdr:rowOff>
    </xdr:from>
    <xdr:ext cx="2324100" cy="695325"/>
    <xdr:pic>
      <xdr:nvPicPr>
        <xdr:cNvPr id="0" name="image3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1476375</xdr:colOff>
      <xdr:row>60</xdr:row>
      <xdr:rowOff>0</xdr:rowOff>
    </xdr:from>
    <xdr:ext cx="2466975" cy="695325"/>
    <xdr:pic>
      <xdr:nvPicPr>
        <xdr:cNvPr id="0" name="image26.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1771650</xdr:colOff>
      <xdr:row>67</xdr:row>
      <xdr:rowOff>76200</xdr:rowOff>
    </xdr:from>
    <xdr:ext cx="2933700" cy="657225"/>
    <xdr:pic>
      <xdr:nvPicPr>
        <xdr:cNvPr id="0" name="image32.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1790700</xdr:colOff>
      <xdr:row>73</xdr:row>
      <xdr:rowOff>114300</xdr:rowOff>
    </xdr:from>
    <xdr:ext cx="2771775" cy="657225"/>
    <xdr:pic>
      <xdr:nvPicPr>
        <xdr:cNvPr id="0" name="image24.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581025</xdr:colOff>
      <xdr:row>16</xdr:row>
      <xdr:rowOff>0</xdr:rowOff>
    </xdr:from>
    <xdr:ext cx="3333750" cy="2714625"/>
    <xdr:graphicFrame>
      <xdr:nvGraphicFramePr>
        <xdr:cNvPr id="1006140250" name="Chart 1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0</xdr:colOff>
      <xdr:row>32</xdr:row>
      <xdr:rowOff>0</xdr:rowOff>
    </xdr:from>
    <xdr:ext cx="3352800" cy="2714625"/>
    <xdr:graphicFrame>
      <xdr:nvGraphicFramePr>
        <xdr:cNvPr id="1964446366" name="Chart 1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8201025" cy="3019425"/>
    <xdr:sp>
      <xdr:nvSpPr>
        <xdr:cNvPr id="64" name="Shape 64"/>
        <xdr:cNvSpPr txBox="1"/>
      </xdr:nvSpPr>
      <xdr:spPr>
        <a:xfrm>
          <a:off x="1250250" y="2275050"/>
          <a:ext cx="8191500" cy="30099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Continuous Probability Distribution </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Continuous probability distribution is a type of distribution that deals with continuous types of data or random variables. The continuous random variables deal with different kinds of distributions.</a:t>
          </a:r>
          <a:endParaRPr b="1" sz="1100" u="none"/>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The probability that X falls between two values (a and b) equals the integral (area under the curve) from a to b:</a:t>
          </a:r>
          <a:endParaRPr sz="1400"/>
        </a:p>
        <a:p>
          <a:pPr indent="0" lvl="0" marL="0" marR="0" rtl="0" algn="l">
            <a:lnSpc>
              <a:spcPct val="100000"/>
            </a:lnSpc>
            <a:spcBef>
              <a:spcPts val="0"/>
            </a:spcBef>
            <a:spcAft>
              <a:spcPts val="0"/>
            </a:spcAft>
            <a:buSzPts val="1100"/>
            <a:buFont typeface="Arial"/>
            <a:buNone/>
          </a:pPr>
          <a:r>
            <a:t/>
          </a:r>
          <a:endParaRPr b="1" sz="1100" u="none"/>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There are different types of continuous probability distributions.</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Continuous Uniform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Log-Normal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Student’s T Distribution</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Chi Square Distribution</a:t>
          </a:r>
          <a:endParaRPr b="1" sz="1100"/>
        </a:p>
      </xdr:txBody>
    </xdr:sp>
    <xdr:clientData fLocksWithSheet="0"/>
  </xdr:oneCellAnchor>
  <xdr:oneCellAnchor>
    <xdr:from>
      <xdr:col>0</xdr:col>
      <xdr:colOff>0</xdr:colOff>
      <xdr:row>17</xdr:row>
      <xdr:rowOff>76200</xdr:rowOff>
    </xdr:from>
    <xdr:ext cx="8201025" cy="3333750"/>
    <xdr:sp>
      <xdr:nvSpPr>
        <xdr:cNvPr id="65" name="Shape 65"/>
        <xdr:cNvSpPr txBox="1"/>
      </xdr:nvSpPr>
      <xdr:spPr>
        <a:xfrm>
          <a:off x="1250250" y="2117888"/>
          <a:ext cx="8191500" cy="33242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Chi Square ( </a:t>
          </a:r>
          <a:r>
            <a:rPr b="1" i="1" lang="en-US" sz="1100">
              <a:solidFill>
                <a:schemeClr val="dk1"/>
              </a:solidFill>
              <a:latin typeface="Calibri"/>
              <a:ea typeface="Calibri"/>
              <a:cs typeface="Calibri"/>
              <a:sym typeface="Calibri"/>
            </a:rPr>
            <a:t>χ</a:t>
          </a:r>
          <a:r>
            <a:rPr b="1" baseline="30000" i="1" lang="en-US" sz="1100">
              <a:solidFill>
                <a:schemeClr val="dk1"/>
              </a:solidFill>
              <a:latin typeface="Calibri"/>
              <a:ea typeface="Calibri"/>
              <a:cs typeface="Calibri"/>
              <a:sym typeface="Calibri"/>
            </a:rPr>
            <a:t>2</a:t>
          </a:r>
          <a:r>
            <a:rPr b="1" i="0" lang="en-US" sz="1100">
              <a:solidFill>
                <a:schemeClr val="dk1"/>
              </a:solidFill>
              <a:latin typeface="Calibri"/>
              <a:ea typeface="Calibri"/>
              <a:cs typeface="Calibri"/>
              <a:sym typeface="Calibri"/>
            </a:rPr>
            <a:t> ) Distribution</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In probability theory and statistics, the chi-squared distribution (also chi-square or χ2-distribution) with </a:t>
          </a:r>
          <a:r>
            <a:rPr b="1" lang="en-US" sz="1100">
              <a:solidFill>
                <a:schemeClr val="dk1"/>
              </a:solidFill>
              <a:latin typeface="Calibri"/>
              <a:ea typeface="Calibri"/>
              <a:cs typeface="Calibri"/>
              <a:sym typeface="Calibri"/>
            </a:rPr>
            <a:t>k degrees of freedom </a:t>
          </a:r>
          <a:r>
            <a:rPr lang="en-US" sz="1100">
              <a:solidFill>
                <a:schemeClr val="dk1"/>
              </a:solidFill>
              <a:latin typeface="Calibri"/>
              <a:ea typeface="Calibri"/>
              <a:cs typeface="Calibri"/>
              <a:sym typeface="Calibri"/>
            </a:rPr>
            <a:t>is the distribution of </a:t>
          </a:r>
          <a:r>
            <a:rPr b="1" lang="en-US" sz="1100">
              <a:solidFill>
                <a:schemeClr val="dk1"/>
              </a:solidFill>
              <a:latin typeface="Calibri"/>
              <a:ea typeface="Calibri"/>
              <a:cs typeface="Calibri"/>
              <a:sym typeface="Calibri"/>
            </a:rPr>
            <a:t>a sum of the squares of k independent standard normal random variables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chi-squared distribution is a special case of the gamma distribution and is one of the most widely used probability distributions in inferential statistics, notably in hypothesis testing and in construction of confidence intervals.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chi-squared distribution is used in the common chi-squared tests for goodness of fit of an observed distribution to a theoretical one.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0</xdr:colOff>
      <xdr:row>36</xdr:row>
      <xdr:rowOff>104775</xdr:rowOff>
    </xdr:from>
    <xdr:ext cx="8201025" cy="4314825"/>
    <xdr:sp>
      <xdr:nvSpPr>
        <xdr:cNvPr id="66" name="Shape 66"/>
        <xdr:cNvSpPr txBox="1"/>
      </xdr:nvSpPr>
      <xdr:spPr>
        <a:xfrm>
          <a:off x="1250250" y="1627350"/>
          <a:ext cx="8191500" cy="43053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The formula for chi Square is</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Where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χ2 </a:t>
          </a:r>
          <a:r>
            <a:rPr lang="en-US" sz="1100">
              <a:solidFill>
                <a:schemeClr val="dk1"/>
              </a:solidFill>
              <a:latin typeface="Calibri"/>
              <a:ea typeface="Calibri"/>
              <a:cs typeface="Calibri"/>
              <a:sym typeface="Calibri"/>
            </a:rPr>
            <a:t>= Pearson's cumulative test statistic, which asymptotically approaches a χ2 distribution;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O</a:t>
          </a:r>
          <a:r>
            <a:rPr b="1" baseline="-25000" lang="en-US" sz="1100">
              <a:solidFill>
                <a:schemeClr val="dk1"/>
              </a:solidFill>
              <a:latin typeface="Calibri"/>
              <a:ea typeface="Calibri"/>
              <a:cs typeface="Calibri"/>
              <a:sym typeface="Calibri"/>
            </a:rPr>
            <a:t>i</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the number of observations of type i ;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i</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Np</a:t>
          </a:r>
          <a:r>
            <a:rPr baseline="-25000"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 the expected (theoretical) frequency of type i , asserted by the null hypothesis that the fraction of type i in the population is p</a:t>
          </a:r>
          <a:r>
            <a:rPr baseline="-25000"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 and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 = the number of cells in the table. (row x columns)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a:t>
          </a:r>
          <a:r>
            <a:rPr b="1" lang="en-US" sz="1100">
              <a:solidFill>
                <a:schemeClr val="dk1"/>
              </a:solidFill>
              <a:latin typeface="Calibri"/>
              <a:ea typeface="Calibri"/>
              <a:cs typeface="Calibri"/>
              <a:sym typeface="Calibri"/>
            </a:rPr>
            <a:t>probability density function (pdf) </a:t>
          </a:r>
          <a:r>
            <a:rPr lang="en-US" sz="1100">
              <a:solidFill>
                <a:schemeClr val="dk1"/>
              </a:solidFill>
              <a:latin typeface="Calibri"/>
              <a:ea typeface="Calibri"/>
              <a:cs typeface="Calibri"/>
              <a:sym typeface="Calibri"/>
            </a:rPr>
            <a:t>of the chi-squared distribution is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where </a:t>
          </a:r>
          <a:r>
            <a:rPr b="1" lang="en-US" sz="1100">
              <a:solidFill>
                <a:schemeClr val="dk1"/>
              </a:solidFill>
              <a:latin typeface="Calibri"/>
              <a:ea typeface="Calibri"/>
              <a:cs typeface="Calibri"/>
              <a:sym typeface="Calibri"/>
            </a:rPr>
            <a:t>Γ(k/2)</a:t>
          </a:r>
          <a:r>
            <a:rPr lang="en-US" sz="1100">
              <a:solidFill>
                <a:schemeClr val="dk1"/>
              </a:solidFill>
              <a:latin typeface="Calibri"/>
              <a:ea typeface="Calibri"/>
              <a:cs typeface="Calibri"/>
              <a:sym typeface="Calibri"/>
            </a:rPr>
            <a:t> denotes the gamma function, which has closed-form values for integer </a:t>
          </a:r>
          <a:r>
            <a:rPr b="1" lang="en-US" sz="1100">
              <a:solidFill>
                <a:schemeClr val="dk1"/>
              </a:solidFill>
              <a:latin typeface="Calibri"/>
              <a:ea typeface="Calibri"/>
              <a:cs typeface="Calibri"/>
              <a:sym typeface="Calibri"/>
            </a:rPr>
            <a:t>k </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b="1" sz="1100"/>
        </a:p>
      </xdr:txBody>
    </xdr:sp>
    <xdr:clientData fLocksWithSheet="0"/>
  </xdr:oneCellAnchor>
  <xdr:oneCellAnchor>
    <xdr:from>
      <xdr:col>10</xdr:col>
      <xdr:colOff>0</xdr:colOff>
      <xdr:row>71</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89</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0</xdr:colOff>
      <xdr:row>92</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0</xdr:colOff>
      <xdr:row>30</xdr:row>
      <xdr:rowOff>0</xdr:rowOff>
    </xdr:from>
    <xdr:ext cx="304800" cy="304800"/>
    <xdr:sp>
      <xdr:nvSpPr>
        <xdr:cNvPr descr="{\displaystyle f(x;\,k)={\begin{cases}{\dfrac {x^{{\frac {k}{2}}-1}e^{-{\frac {x}{2}}}}{2^{\frac {k}{2}}\Gamma \left({\frac {k}{2}}\right)}},&amp;x&gt;0;\\0,&amp;{\text{otherwise}}.\end{cases}}}" id="67" name="Shape 67"/>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0</xdr:colOff>
      <xdr:row>43</xdr:row>
      <xdr:rowOff>0</xdr:rowOff>
    </xdr:from>
    <xdr:ext cx="304800" cy="304800"/>
    <xdr:sp>
      <xdr:nvSpPr>
        <xdr:cNvPr descr="2 The coverage of data with a normal distribution (from Wikipedia). |  Download Scientific Diagram" id="48" name="Shape 48"/>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83</xdr:row>
      <xdr:rowOff>0</xdr:rowOff>
    </xdr:from>
    <xdr:ext cx="304800" cy="304800"/>
    <xdr:sp>
      <xdr:nvSpPr>
        <xdr:cNvPr descr="2 The coverage of data with a normal distribution (from Wikipedia). |  Download Scientific Diagram" id="54" name="Shape 5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590550</xdr:colOff>
      <xdr:row>61</xdr:row>
      <xdr:rowOff>161925</xdr:rowOff>
    </xdr:from>
    <xdr:ext cx="7620000" cy="1924050"/>
    <xdr:sp>
      <xdr:nvSpPr>
        <xdr:cNvPr id="68" name="Shape 68"/>
        <xdr:cNvSpPr txBox="1"/>
      </xdr:nvSpPr>
      <xdr:spPr>
        <a:xfrm>
          <a:off x="1540763" y="2822738"/>
          <a:ext cx="7610475" cy="1914525"/>
        </a:xfrm>
        <a:prstGeom prst="rect">
          <a:avLst/>
        </a:prstGeom>
        <a:solidFill>
          <a:srgbClr val="F7CAA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 restaurant manager wants to find the relationship between </a:t>
          </a:r>
          <a:r>
            <a:rPr b="1" lang="en-US" sz="1100">
              <a:solidFill>
                <a:schemeClr val="dk1"/>
              </a:solidFill>
              <a:latin typeface="Calibri"/>
              <a:ea typeface="Calibri"/>
              <a:cs typeface="Calibri"/>
              <a:sym typeface="Calibri"/>
            </a:rPr>
            <a:t>quality of service and the salary of customers waiting to be served.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She organizes the task in the following way:</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 random </a:t>
          </a:r>
          <a:r>
            <a:rPr b="1" lang="en-US" sz="1100">
              <a:solidFill>
                <a:schemeClr val="dk1"/>
              </a:solidFill>
              <a:latin typeface="Calibri"/>
              <a:ea typeface="Calibri"/>
              <a:cs typeface="Calibri"/>
              <a:sym typeface="Calibri"/>
            </a:rPr>
            <a:t>sample of 100 </a:t>
          </a:r>
          <a:r>
            <a:rPr lang="en-US" sz="1100">
              <a:solidFill>
                <a:schemeClr val="dk1"/>
              </a:solidFill>
              <a:latin typeface="Calibri"/>
              <a:ea typeface="Calibri"/>
              <a:cs typeface="Calibri"/>
              <a:sym typeface="Calibri"/>
            </a:rPr>
            <a:t>customers is considered.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Every customer is asked to rate the service of the restaurant as </a:t>
          </a:r>
          <a:r>
            <a:rPr b="1" lang="en-US" sz="1100">
              <a:solidFill>
                <a:schemeClr val="dk1"/>
              </a:solidFill>
              <a:latin typeface="Calibri"/>
              <a:ea typeface="Calibri"/>
              <a:cs typeface="Calibri"/>
              <a:sym typeface="Calibri"/>
            </a:rPr>
            <a:t>“excellent,” “good,” and “poor.”</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She constructs the following hypothesis: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Null hypothesis (H0)–</a:t>
          </a:r>
          <a:r>
            <a:rPr lang="en-US" sz="1100">
              <a:solidFill>
                <a:schemeClr val="dk1"/>
              </a:solidFill>
              <a:latin typeface="Calibri"/>
              <a:ea typeface="Calibri"/>
              <a:cs typeface="Calibri"/>
              <a:sym typeface="Calibri"/>
            </a:rPr>
            <a:t>The quality of service is not dependent on the salary of customers waiting to be served.</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Alternative hypothesis (H</a:t>
          </a:r>
          <a:r>
            <a:rPr b="1" baseline="-25000" lang="en-US" sz="1100">
              <a:solidFill>
                <a:schemeClr val="dk1"/>
              </a:solidFill>
              <a:latin typeface="Calibri"/>
              <a:ea typeface="Calibri"/>
              <a:cs typeface="Calibri"/>
              <a:sym typeface="Calibri"/>
            </a:rPr>
            <a:t>1</a:t>
          </a:r>
          <a:r>
            <a:rPr b="1"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The quality of service is dependent on the salary of customers waiting to be served.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manager divides the customers into three categories based on their salaries–“low,” “medium,” and “high.” The level of significance </a:t>
          </a:r>
          <a:r>
            <a:rPr b="1" lang="en-US" sz="1100">
              <a:solidFill>
                <a:schemeClr val="dk1"/>
              </a:solidFill>
              <a:latin typeface="Calibri"/>
              <a:ea typeface="Calibri"/>
              <a:cs typeface="Calibri"/>
              <a:sym typeface="Calibri"/>
            </a:rPr>
            <a:t>(α) is 0.05.</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findings are presented as nine data points shown in the following table.</a:t>
          </a:r>
          <a:endParaRPr sz="1400"/>
        </a:p>
        <a:p>
          <a:pPr indent="0" lvl="0" marL="0" rtl="0" algn="l">
            <a:spcBef>
              <a:spcPts val="0"/>
            </a:spcBef>
            <a:spcAft>
              <a:spcPts val="0"/>
            </a:spcAft>
            <a:buNone/>
          </a:pPr>
          <a:r>
            <a:t/>
          </a:r>
          <a:endParaRPr sz="1100"/>
        </a:p>
      </xdr:txBody>
    </xdr:sp>
    <xdr:clientData fLocksWithSheet="0"/>
  </xdr:oneCellAnchor>
  <xdr:oneCellAnchor>
    <xdr:from>
      <xdr:col>6</xdr:col>
      <xdr:colOff>590550</xdr:colOff>
      <xdr:row>72</xdr:row>
      <xdr:rowOff>152400</xdr:rowOff>
    </xdr:from>
    <xdr:ext cx="4581525" cy="3867150"/>
    <xdr:sp>
      <xdr:nvSpPr>
        <xdr:cNvPr id="69" name="Shape 69"/>
        <xdr:cNvSpPr txBox="1"/>
      </xdr:nvSpPr>
      <xdr:spPr>
        <a:xfrm>
          <a:off x="3060000" y="1851188"/>
          <a:ext cx="4572000" cy="3857625"/>
        </a:xfrm>
        <a:prstGeom prst="rect">
          <a:avLst/>
        </a:prstGeom>
        <a:solidFill>
          <a:schemeClr val="accent4"/>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We apply the formula “(r-1)(c-1)” to calculate the degrees of freedom (df).</a:t>
          </a:r>
          <a:endParaRPr sz="1400"/>
        </a:p>
        <a:p>
          <a:pPr indent="0" lvl="0" marL="0" rtl="0" algn="ctr">
            <a:spcBef>
              <a:spcPts val="0"/>
            </a:spcBef>
            <a:spcAft>
              <a:spcPts val="0"/>
            </a:spcAft>
            <a:buNone/>
          </a:pPr>
          <a:r>
            <a:rPr b="1" lang="en-US" sz="1100">
              <a:solidFill>
                <a:schemeClr val="dk1"/>
              </a:solidFill>
              <a:latin typeface="Calibri"/>
              <a:ea typeface="Calibri"/>
              <a:cs typeface="Calibri"/>
              <a:sym typeface="Calibri"/>
            </a:rPr>
            <a:t>df=(3-1)(3-1)=2*2=4</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0" lang="en-US" sz="1100">
              <a:solidFill>
                <a:schemeClr val="dk1"/>
              </a:solidFill>
              <a:latin typeface="Calibri"/>
              <a:ea typeface="Calibri"/>
              <a:cs typeface="Calibri"/>
              <a:sym typeface="Calibri"/>
            </a:rPr>
            <a:t>Here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x</a:t>
          </a:r>
          <a:r>
            <a:rPr b="1" baseline="30000" lang="en-US" sz="1100">
              <a:solidFill>
                <a:schemeClr val="dk1"/>
              </a:solidFill>
              <a:latin typeface="Calibri"/>
              <a:ea typeface="Calibri"/>
              <a:cs typeface="Calibri"/>
              <a:sym typeface="Calibri"/>
            </a:rPr>
            <a:t>2</a:t>
          </a:r>
          <a:r>
            <a:rPr b="1" lang="en-US" sz="1100">
              <a:solidFill>
                <a:schemeClr val="dk1"/>
              </a:solidFill>
              <a:latin typeface="Calibri"/>
              <a:ea typeface="Calibri"/>
              <a:cs typeface="Calibri"/>
              <a:sym typeface="Calibri"/>
            </a:rPr>
            <a:t> (calculated)&gt;x</a:t>
          </a:r>
          <a:r>
            <a:rPr b="1" baseline="30000" lang="en-US" sz="1100">
              <a:solidFill>
                <a:schemeClr val="dk1"/>
              </a:solidFill>
              <a:latin typeface="Calibri"/>
              <a:ea typeface="Calibri"/>
              <a:cs typeface="Calibri"/>
              <a:sym typeface="Calibri"/>
            </a:rPr>
            <a:t>2</a:t>
          </a:r>
          <a:r>
            <a:rPr b="1" lang="en-US" sz="1100">
              <a:solidFill>
                <a:schemeClr val="dk1"/>
              </a:solidFill>
              <a:latin typeface="Calibri"/>
              <a:ea typeface="Calibri"/>
              <a:cs typeface="Calibri"/>
              <a:sym typeface="Calibri"/>
            </a:rPr>
            <a:t> (tabulated) or 18.65&gt;9.48</a:t>
          </a:r>
          <a:r>
            <a:rPr b="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rPr b="0" lang="en-US" sz="1100">
              <a:solidFill>
                <a:schemeClr val="dk1"/>
              </a:solidFill>
              <a:latin typeface="Calibri"/>
              <a:ea typeface="Calibri"/>
              <a:cs typeface="Calibri"/>
              <a:sym typeface="Calibri"/>
            </a:rPr>
            <a:t>Hence, we reject the null hypothesis and accept the alternative hypothesis.</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The p-value can also determine whether the null hypothesis must be accepted or rejected.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For this, the p-value is compared with alpha (α) in the following way:</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If p-value &lt;= α, the null hypothesis is rejected.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If p-value &gt; α, the null hypothesis is accepted.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In this example, </a:t>
          </a:r>
          <a:r>
            <a:rPr b="1" lang="en-US" sz="1100">
              <a:solidFill>
                <a:schemeClr val="dk1"/>
              </a:solidFill>
              <a:latin typeface="Calibri"/>
              <a:ea typeface="Calibri"/>
              <a:cs typeface="Calibri"/>
              <a:sym typeface="Calibri"/>
            </a:rPr>
            <a:t>p-value&lt;α or 0.0009172&lt;0.05</a:t>
          </a:r>
          <a:r>
            <a:rPr b="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rPr b="0" lang="en-US" sz="1100">
              <a:solidFill>
                <a:schemeClr val="dk1"/>
              </a:solidFill>
              <a:latin typeface="Calibri"/>
              <a:ea typeface="Calibri"/>
              <a:cs typeface="Calibri"/>
              <a:sym typeface="Calibri"/>
            </a:rPr>
            <a:t>So, we reject H</a:t>
          </a:r>
          <a:r>
            <a:rPr b="0" baseline="-25000" lang="en-US" sz="1100">
              <a:solidFill>
                <a:schemeClr val="dk1"/>
              </a:solidFill>
              <a:latin typeface="Calibri"/>
              <a:ea typeface="Calibri"/>
              <a:cs typeface="Calibri"/>
              <a:sym typeface="Calibri"/>
            </a:rPr>
            <a:t>0</a:t>
          </a:r>
          <a:r>
            <a:rPr b="0" lang="en-US" sz="1100">
              <a:solidFill>
                <a:schemeClr val="dk1"/>
              </a:solidFill>
              <a:latin typeface="Calibri"/>
              <a:ea typeface="Calibri"/>
              <a:cs typeface="Calibri"/>
              <a:sym typeface="Calibri"/>
            </a:rPr>
            <a:t> and accept H</a:t>
          </a:r>
          <a:r>
            <a:rPr b="0" baseline="-25000" lang="en-US" sz="1100">
              <a:solidFill>
                <a:schemeClr val="dk1"/>
              </a:solidFill>
              <a:latin typeface="Calibri"/>
              <a:ea typeface="Calibri"/>
              <a:cs typeface="Calibri"/>
              <a:sym typeface="Calibri"/>
            </a:rPr>
            <a:t>1</a:t>
          </a:r>
          <a:r>
            <a:rPr b="0"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We conclude that the quality of service is dependent on the salary of customers waiting to be served.</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sz="1100"/>
        </a:p>
      </xdr:txBody>
    </xdr:sp>
    <xdr:clientData fLocksWithSheet="0"/>
  </xdr:oneCellAnchor>
  <xdr:oneCellAnchor>
    <xdr:from>
      <xdr:col>1</xdr:col>
      <xdr:colOff>2286000</xdr:colOff>
      <xdr:row>4</xdr:row>
      <xdr:rowOff>85725</xdr:rowOff>
    </xdr:from>
    <xdr:ext cx="2152650" cy="79057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2314575</xdr:colOff>
      <xdr:row>24</xdr:row>
      <xdr:rowOff>57150</xdr:rowOff>
    </xdr:from>
    <xdr:ext cx="2886075" cy="2019300"/>
    <xdr:pic>
      <xdr:nvPicPr>
        <xdr:cNvPr id="0" name="image28.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2286000</xdr:colOff>
      <xdr:row>38</xdr:row>
      <xdr:rowOff>38100</xdr:rowOff>
    </xdr:from>
    <xdr:ext cx="1590675" cy="657225"/>
    <xdr:pic>
      <xdr:nvPicPr>
        <xdr:cNvPr id="0" name="image30.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2238375</xdr:colOff>
      <xdr:row>48</xdr:row>
      <xdr:rowOff>38100</xdr:rowOff>
    </xdr:from>
    <xdr:ext cx="2476500" cy="1019175"/>
    <xdr:pic>
      <xdr:nvPicPr>
        <xdr:cNvPr id="0" name="image34.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28575</xdr:colOff>
      <xdr:row>4</xdr:row>
      <xdr:rowOff>0</xdr:rowOff>
    </xdr:from>
    <xdr:ext cx="1019175" cy="552450"/>
    <xdr:pic>
      <xdr:nvPicPr>
        <xdr:cNvPr id="0" name="image29.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9</xdr:row>
      <xdr:rowOff>161925</xdr:rowOff>
    </xdr:from>
    <xdr:ext cx="3419475" cy="8115300"/>
    <xdr:sp>
      <xdr:nvSpPr>
        <xdr:cNvPr id="7" name="Shape 7"/>
        <xdr:cNvSpPr txBox="1"/>
      </xdr:nvSpPr>
      <xdr:spPr>
        <a:xfrm>
          <a:off x="3641025" y="0"/>
          <a:ext cx="3409950" cy="75600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What is Experimental Probability?</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Experimental probability </a:t>
          </a:r>
          <a:r>
            <a:rPr b="0" lang="en-US" sz="1100">
              <a:solidFill>
                <a:schemeClr val="dk1"/>
              </a:solidFill>
              <a:latin typeface="Calibri"/>
              <a:ea typeface="Calibri"/>
              <a:cs typeface="Calibri"/>
              <a:sym typeface="Calibri"/>
            </a:rPr>
            <a:t>is a probability that is determined on the basis of a </a:t>
          </a:r>
          <a:r>
            <a:rPr b="1" lang="en-US" sz="1100">
              <a:solidFill>
                <a:schemeClr val="dk1"/>
              </a:solidFill>
              <a:latin typeface="Calibri"/>
              <a:ea typeface="Calibri"/>
              <a:cs typeface="Calibri"/>
              <a:sym typeface="Calibri"/>
            </a:rPr>
            <a:t>series of experiments</a:t>
          </a:r>
          <a:r>
            <a:rPr b="0" lang="en-US" sz="1100">
              <a:solidFill>
                <a:schemeClr val="dk1"/>
              </a:solidFill>
              <a:latin typeface="Calibri"/>
              <a:ea typeface="Calibri"/>
              <a:cs typeface="Calibri"/>
              <a:sym typeface="Calibri"/>
            </a:rPr>
            <a:t>. A random experiment is done and is </a:t>
          </a:r>
          <a:r>
            <a:rPr b="1" lang="en-US" sz="1100">
              <a:solidFill>
                <a:schemeClr val="dk1"/>
              </a:solidFill>
              <a:latin typeface="Calibri"/>
              <a:ea typeface="Calibri"/>
              <a:cs typeface="Calibri"/>
              <a:sym typeface="Calibri"/>
            </a:rPr>
            <a:t>repeated many times </a:t>
          </a:r>
          <a:r>
            <a:rPr b="0" lang="en-US" sz="1100">
              <a:solidFill>
                <a:schemeClr val="dk1"/>
              </a:solidFill>
              <a:latin typeface="Calibri"/>
              <a:ea typeface="Calibri"/>
              <a:cs typeface="Calibri"/>
              <a:sym typeface="Calibri"/>
            </a:rPr>
            <a:t>to determine their </a:t>
          </a:r>
          <a:r>
            <a:rPr b="1" lang="en-US" sz="1100">
              <a:solidFill>
                <a:schemeClr val="dk1"/>
              </a:solidFill>
              <a:latin typeface="Calibri"/>
              <a:ea typeface="Calibri"/>
              <a:cs typeface="Calibri"/>
              <a:sym typeface="Calibri"/>
            </a:rPr>
            <a:t>likelihood</a:t>
          </a:r>
          <a:r>
            <a:rPr b="0" lang="en-US" sz="1100">
              <a:solidFill>
                <a:schemeClr val="dk1"/>
              </a:solidFill>
              <a:latin typeface="Calibri"/>
              <a:ea typeface="Calibri"/>
              <a:cs typeface="Calibri"/>
              <a:sym typeface="Calibri"/>
            </a:rPr>
            <a:t> and each </a:t>
          </a:r>
          <a:r>
            <a:rPr b="1" lang="en-US" sz="1100">
              <a:solidFill>
                <a:schemeClr val="dk1"/>
              </a:solidFill>
              <a:latin typeface="Calibri"/>
              <a:ea typeface="Calibri"/>
              <a:cs typeface="Calibri"/>
              <a:sym typeface="Calibri"/>
            </a:rPr>
            <a:t>repetition</a:t>
          </a:r>
          <a:r>
            <a:rPr b="0" lang="en-US" sz="1100">
              <a:solidFill>
                <a:schemeClr val="dk1"/>
              </a:solidFill>
              <a:latin typeface="Calibri"/>
              <a:ea typeface="Calibri"/>
              <a:cs typeface="Calibri"/>
              <a:sym typeface="Calibri"/>
            </a:rPr>
            <a:t> is known as </a:t>
          </a:r>
          <a:r>
            <a:rPr b="1" lang="en-US" sz="1100">
              <a:solidFill>
                <a:schemeClr val="dk1"/>
              </a:solidFill>
              <a:latin typeface="Calibri"/>
              <a:ea typeface="Calibri"/>
              <a:cs typeface="Calibri"/>
              <a:sym typeface="Calibri"/>
            </a:rPr>
            <a:t>a trial. </a:t>
          </a:r>
          <a:r>
            <a:rPr b="0" lang="en-US" sz="1100">
              <a:solidFill>
                <a:schemeClr val="dk1"/>
              </a:solidFill>
              <a:latin typeface="Calibri"/>
              <a:ea typeface="Calibri"/>
              <a:cs typeface="Calibri"/>
              <a:sym typeface="Calibri"/>
            </a:rPr>
            <a:t>The experiment is conducted to find the chance of an event to occur or not to occur. </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rPr b="1" lang="en-US" sz="1100">
              <a:solidFill>
                <a:schemeClr val="dk1"/>
              </a:solidFill>
              <a:latin typeface="Calibri"/>
              <a:ea typeface="Calibri"/>
              <a:cs typeface="Calibri"/>
              <a:sym typeface="Calibri"/>
            </a:rPr>
            <a:t>Random Variables</a:t>
          </a:r>
          <a:br>
            <a:rPr lang="en-US" sz="1100">
              <a:solidFill>
                <a:schemeClr val="dk1"/>
              </a:solidFill>
              <a:latin typeface="Calibri"/>
              <a:ea typeface="Calibri"/>
              <a:cs typeface="Calibri"/>
              <a:sym typeface="Calibri"/>
            </a:rPr>
          </a:br>
          <a:r>
            <a:rPr b="1" lang="en-US" sz="1100">
              <a:solidFill>
                <a:schemeClr val="dk1"/>
              </a:solidFill>
              <a:latin typeface="Calibri"/>
              <a:ea typeface="Calibri"/>
              <a:cs typeface="Calibri"/>
              <a:sym typeface="Calibri"/>
            </a:rPr>
            <a:t>A random variable </a:t>
          </a:r>
          <a:r>
            <a:rPr lang="en-US" sz="1100">
              <a:solidFill>
                <a:schemeClr val="dk1"/>
              </a:solidFill>
              <a:latin typeface="Calibri"/>
              <a:ea typeface="Calibri"/>
              <a:cs typeface="Calibri"/>
              <a:sym typeface="Calibri"/>
            </a:rPr>
            <a:t>is a variable whose possible values are </a:t>
          </a:r>
          <a:r>
            <a:rPr b="1" lang="en-US" sz="1100">
              <a:solidFill>
                <a:schemeClr val="dk1"/>
              </a:solidFill>
              <a:latin typeface="Calibri"/>
              <a:ea typeface="Calibri"/>
              <a:cs typeface="Calibri"/>
              <a:sym typeface="Calibri"/>
            </a:rPr>
            <a:t>outcomes</a:t>
          </a:r>
          <a:r>
            <a:rPr lang="en-US" sz="1100">
              <a:solidFill>
                <a:schemeClr val="dk1"/>
              </a:solidFill>
              <a:latin typeface="Calibri"/>
              <a:ea typeface="Calibri"/>
              <a:cs typeface="Calibri"/>
              <a:sym typeface="Calibri"/>
            </a:rPr>
            <a:t> from a </a:t>
          </a:r>
          <a:r>
            <a:rPr b="1" lang="en-US" sz="1100">
              <a:solidFill>
                <a:schemeClr val="dk1"/>
              </a:solidFill>
              <a:latin typeface="Calibri"/>
              <a:ea typeface="Calibri"/>
              <a:cs typeface="Calibri"/>
              <a:sym typeface="Calibri"/>
            </a:rPr>
            <a:t>random phenomenon</a:t>
          </a:r>
          <a:r>
            <a:rPr lang="en-US" sz="1100">
              <a:solidFill>
                <a:schemeClr val="dk1"/>
              </a:solidFill>
              <a:latin typeface="Calibri"/>
              <a:ea typeface="Calibri"/>
              <a:cs typeface="Calibri"/>
              <a:sym typeface="Calibri"/>
            </a:rPr>
            <a:t>. Random variables are used to </a:t>
          </a:r>
          <a:r>
            <a:rPr b="1" lang="en-US" sz="1100">
              <a:solidFill>
                <a:schemeClr val="dk1"/>
              </a:solidFill>
              <a:latin typeface="Calibri"/>
              <a:ea typeface="Calibri"/>
              <a:cs typeface="Calibri"/>
              <a:sym typeface="Calibri"/>
            </a:rPr>
            <a:t>quantify</a:t>
          </a:r>
          <a:r>
            <a:rPr lang="en-US" sz="1100">
              <a:solidFill>
                <a:schemeClr val="dk1"/>
              </a:solidFill>
              <a:latin typeface="Calibri"/>
              <a:ea typeface="Calibri"/>
              <a:cs typeface="Calibri"/>
              <a:sym typeface="Calibri"/>
            </a:rPr>
            <a:t> these random phenomenons in which are typically </a:t>
          </a:r>
          <a:r>
            <a:rPr b="1" lang="en-US" sz="1100">
              <a:solidFill>
                <a:schemeClr val="dk1"/>
              </a:solidFill>
              <a:latin typeface="Calibri"/>
              <a:ea typeface="Calibri"/>
              <a:cs typeface="Calibri"/>
              <a:sym typeface="Calibri"/>
            </a:rPr>
            <a:t>measurable </a:t>
          </a:r>
          <a:r>
            <a:rPr lang="en-US" sz="1100">
              <a:solidFill>
                <a:schemeClr val="dk1"/>
              </a:solidFill>
              <a:latin typeface="Calibri"/>
              <a:ea typeface="Calibri"/>
              <a:cs typeface="Calibri"/>
              <a:sym typeface="Calibri"/>
            </a:rPr>
            <a:t>and are denoted as </a:t>
          </a:r>
          <a:r>
            <a:rPr b="1" lang="en-US" sz="1100">
              <a:solidFill>
                <a:schemeClr val="dk1"/>
              </a:solidFill>
              <a:latin typeface="Calibri"/>
              <a:ea typeface="Calibri"/>
              <a:cs typeface="Calibri"/>
              <a:sym typeface="Calibri"/>
            </a:rPr>
            <a:t>real numbers</a:t>
          </a:r>
          <a:r>
            <a:rPr lang="en-US" sz="1100">
              <a:solidFill>
                <a:schemeClr val="dk1"/>
              </a:solidFill>
              <a:latin typeface="Calibri"/>
              <a:ea typeface="Calibri"/>
              <a:cs typeface="Calibri"/>
              <a:sym typeface="Calibri"/>
            </a:rPr>
            <a:t>.</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When an </a:t>
          </a:r>
          <a:r>
            <a:rPr b="1" lang="en-US" sz="1100">
              <a:solidFill>
                <a:schemeClr val="dk1"/>
              </a:solidFill>
              <a:latin typeface="Calibri"/>
              <a:ea typeface="Calibri"/>
              <a:cs typeface="Calibri"/>
              <a:sym typeface="Calibri"/>
            </a:rPr>
            <a:t>experiment </a:t>
          </a:r>
          <a:r>
            <a:rPr lang="en-US" sz="1100">
              <a:solidFill>
                <a:schemeClr val="dk1"/>
              </a:solidFill>
              <a:latin typeface="Calibri"/>
              <a:ea typeface="Calibri"/>
              <a:cs typeface="Calibri"/>
              <a:sym typeface="Calibri"/>
            </a:rPr>
            <a:t>is performed, we are frequently </a:t>
          </a:r>
          <a:r>
            <a:rPr b="1" lang="en-US" sz="1100">
              <a:solidFill>
                <a:schemeClr val="dk1"/>
              </a:solidFill>
              <a:latin typeface="Calibri"/>
              <a:ea typeface="Calibri"/>
              <a:cs typeface="Calibri"/>
              <a:sym typeface="Calibri"/>
            </a:rPr>
            <a:t>interested </a:t>
          </a:r>
          <a:r>
            <a:rPr lang="en-US" sz="1100">
              <a:solidFill>
                <a:schemeClr val="dk1"/>
              </a:solidFill>
              <a:latin typeface="Calibri"/>
              <a:ea typeface="Calibri"/>
              <a:cs typeface="Calibri"/>
              <a:sym typeface="Calibri"/>
            </a:rPr>
            <a:t>in mainly the </a:t>
          </a:r>
          <a:r>
            <a:rPr b="1" lang="en-US" sz="1100">
              <a:solidFill>
                <a:schemeClr val="dk1"/>
              </a:solidFill>
              <a:latin typeface="Calibri"/>
              <a:ea typeface="Calibri"/>
              <a:cs typeface="Calibri"/>
              <a:sym typeface="Calibri"/>
            </a:rPr>
            <a:t>actual outcome </a:t>
          </a:r>
          <a:r>
            <a:rPr lang="en-US" sz="1100">
              <a:solidFill>
                <a:schemeClr val="dk1"/>
              </a:solidFill>
              <a:latin typeface="Calibri"/>
              <a:ea typeface="Calibri"/>
              <a:cs typeface="Calibri"/>
              <a:sym typeface="Calibri"/>
            </a:rPr>
            <a:t>as opposed to the </a:t>
          </a:r>
          <a:r>
            <a:rPr b="1" lang="en-US" sz="1100">
              <a:solidFill>
                <a:schemeClr val="dk1"/>
              </a:solidFill>
              <a:latin typeface="Calibri"/>
              <a:ea typeface="Calibri"/>
              <a:cs typeface="Calibri"/>
              <a:sym typeface="Calibri"/>
            </a:rPr>
            <a:t>the function of the outcome itself</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Consider rolling two dice, we are typically interested in finding the sum of the two dice but are not concerned with the distinct values of each die (i.e. we may be interested in knowing that the sum of the rolled dice is 5, being inconsiderate of the actual outcome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(1,4), (2,3), (3,2), or (4,1)).</a:t>
          </a:r>
          <a:endParaRPr sz="1400"/>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Sample Space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This is the set of all possible experimental outcomes.</a:t>
          </a:r>
          <a:endParaRPr sz="1400"/>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Outcome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An outcome consists of the total information about the experiment after it has been performed. An outcome is also called a “sample point” or an “atomic event”.</a:t>
          </a:r>
          <a:endParaRPr sz="1400"/>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Event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We usually declare some subset of the possible outcomes in the sample space to be “good” or “interesting.” Any </a:t>
          </a:r>
          <a:r>
            <a:rPr b="1" lang="en-US" sz="1100">
              <a:solidFill>
                <a:schemeClr val="dk1"/>
              </a:solidFill>
              <a:latin typeface="Calibri"/>
              <a:ea typeface="Calibri"/>
              <a:cs typeface="Calibri"/>
              <a:sym typeface="Calibri"/>
            </a:rPr>
            <a:t>subset </a:t>
          </a:r>
          <a:r>
            <a:rPr lang="en-US" sz="1100">
              <a:solidFill>
                <a:schemeClr val="dk1"/>
              </a:solidFill>
              <a:latin typeface="Calibri"/>
              <a:ea typeface="Calibri"/>
              <a:cs typeface="Calibri"/>
              <a:sym typeface="Calibri"/>
            </a:rPr>
            <a:t>of the </a:t>
          </a:r>
          <a:r>
            <a:rPr b="1" lang="en-US" sz="1100">
              <a:solidFill>
                <a:schemeClr val="dk1"/>
              </a:solidFill>
              <a:latin typeface="Calibri"/>
              <a:ea typeface="Calibri"/>
              <a:cs typeface="Calibri"/>
              <a:sym typeface="Calibri"/>
            </a:rPr>
            <a:t>sample space </a:t>
          </a:r>
          <a:r>
            <a:rPr lang="en-US" sz="1100">
              <a:solidFill>
                <a:schemeClr val="dk1"/>
              </a:solidFill>
              <a:latin typeface="Calibri"/>
              <a:ea typeface="Calibri"/>
              <a:cs typeface="Calibri"/>
              <a:sym typeface="Calibri"/>
            </a:rPr>
            <a:t>is called </a:t>
          </a:r>
          <a:r>
            <a:rPr b="1" lang="en-US" sz="1100">
              <a:solidFill>
                <a:schemeClr val="dk1"/>
              </a:solidFill>
              <a:latin typeface="Calibri"/>
              <a:ea typeface="Calibri"/>
              <a:cs typeface="Calibri"/>
              <a:sym typeface="Calibri"/>
            </a:rPr>
            <a:t>an event</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For example, the event that all dice are the same consists of six possible outcomes</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{(1, 1, 1), (2, 2, 2), (3, 3, 3), (4, 4, 4), (5, 5, 5), (6, 6, 6)}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050">
            <a:latin typeface="Cambria"/>
            <a:ea typeface="Cambria"/>
            <a:cs typeface="Cambria"/>
            <a:sym typeface="Cambria"/>
          </a:endParaRPr>
        </a:p>
        <a:p>
          <a:pPr indent="0" lvl="0" marL="0" rtl="0" algn="l">
            <a:spcBef>
              <a:spcPts val="0"/>
            </a:spcBef>
            <a:spcAft>
              <a:spcPts val="0"/>
            </a:spcAft>
            <a:buNone/>
          </a:pPr>
          <a:r>
            <a:t/>
          </a:r>
          <a:endParaRPr b="1"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8</xdr:col>
      <xdr:colOff>9525</xdr:colOff>
      <xdr:row>0</xdr:row>
      <xdr:rowOff>9525</xdr:rowOff>
    </xdr:from>
    <xdr:ext cx="3886200" cy="4676775"/>
    <xdr:sp>
      <xdr:nvSpPr>
        <xdr:cNvPr id="8" name="Shape 8"/>
        <xdr:cNvSpPr txBox="1"/>
      </xdr:nvSpPr>
      <xdr:spPr>
        <a:xfrm>
          <a:off x="3407663" y="1446375"/>
          <a:ext cx="3876675" cy="466725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Example: Anisha owns a daycare center called KidzDayKare. One afternoon she collected the age of each kid in KidzDayKare. The following histogram summarizes the data he collected.</a:t>
          </a:r>
          <a:br>
            <a:rPr lang="en-US" sz="1100">
              <a:solidFill>
                <a:schemeClr val="dk1"/>
              </a:solidFill>
              <a:latin typeface="Calibri"/>
              <a:ea typeface="Calibri"/>
              <a:cs typeface="Calibri"/>
              <a:sym typeface="Calibri"/>
            </a:rPr>
          </a:br>
          <a:endParaRPr sz="1100"/>
        </a:p>
        <a:p>
          <a:pPr indent="0" lvl="0" marL="0" rtl="0" algn="l">
            <a:spcBef>
              <a:spcPts val="0"/>
            </a:spcBef>
            <a:spcAft>
              <a:spcPts val="0"/>
            </a:spcAft>
            <a:buNone/>
          </a:pPr>
          <a:r>
            <a:rPr b="0" lang="en-US" sz="1100">
              <a:solidFill>
                <a:schemeClr val="dk1"/>
              </a:solidFill>
              <a:latin typeface="Calibri"/>
              <a:ea typeface="Calibri"/>
              <a:cs typeface="Calibri"/>
              <a:sym typeface="Calibri"/>
            </a:rPr>
            <a:t>Based on this data, what is a reasonable </a:t>
          </a:r>
          <a:r>
            <a:rPr b="1" lang="en-US" sz="1100">
              <a:solidFill>
                <a:schemeClr val="dk1"/>
              </a:solidFill>
              <a:latin typeface="Calibri"/>
              <a:ea typeface="Calibri"/>
              <a:cs typeface="Calibri"/>
              <a:sym typeface="Calibri"/>
            </a:rPr>
            <a:t>estimate of the probability</a:t>
          </a:r>
          <a:r>
            <a:rPr b="0" lang="en-US" sz="1100">
              <a:solidFill>
                <a:schemeClr val="dk1"/>
              </a:solidFill>
              <a:latin typeface="Calibri"/>
              <a:ea typeface="Calibri"/>
              <a:cs typeface="Calibri"/>
              <a:sym typeface="Calibri"/>
            </a:rPr>
            <a:t> that the </a:t>
          </a:r>
          <a:r>
            <a:rPr b="1" lang="en-US" sz="1100">
              <a:solidFill>
                <a:schemeClr val="dk1"/>
              </a:solidFill>
              <a:latin typeface="Calibri"/>
              <a:ea typeface="Calibri"/>
              <a:cs typeface="Calibri"/>
              <a:sym typeface="Calibri"/>
            </a:rPr>
            <a:t>next kid to enter </a:t>
          </a:r>
          <a:r>
            <a:rPr b="0" lang="en-US" sz="1100">
              <a:solidFill>
                <a:schemeClr val="dk1"/>
              </a:solidFill>
              <a:latin typeface="Calibri"/>
              <a:ea typeface="Calibri"/>
              <a:cs typeface="Calibri"/>
              <a:sym typeface="Calibri"/>
            </a:rPr>
            <a:t>KidzDayKare is </a:t>
          </a:r>
          <a:r>
            <a:rPr b="1" lang="en-US" sz="1100">
              <a:solidFill>
                <a:schemeClr val="dk1"/>
              </a:solidFill>
              <a:latin typeface="Calibri"/>
              <a:ea typeface="Calibri"/>
              <a:cs typeface="Calibri"/>
              <a:sym typeface="Calibri"/>
            </a:rPr>
            <a:t>between 10 and 12 years old?</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Number of favorable outcomes=4</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Total number of outcomes=3+4+2+3+2+4=18</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Probability=4/18=2/9</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probability that the next kid to enter KidzDayKare is between 10</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and 12 years old is 2/9.</a:t>
          </a:r>
          <a:endParaRPr sz="1100"/>
        </a:p>
      </xdr:txBody>
    </xdr:sp>
    <xdr:clientData fLocksWithSheet="0"/>
  </xdr:oneCellAnchor>
  <xdr:oneCellAnchor>
    <xdr:from>
      <xdr:col>12</xdr:col>
      <xdr:colOff>0</xdr:colOff>
      <xdr:row>11</xdr:row>
      <xdr:rowOff>0</xdr:rowOff>
    </xdr:from>
    <xdr:ext cx="3448050" cy="1323975"/>
    <xdr:sp>
      <xdr:nvSpPr>
        <xdr:cNvPr id="9" name="Shape 9"/>
        <xdr:cNvSpPr txBox="1"/>
      </xdr:nvSpPr>
      <xdr:spPr>
        <a:xfrm>
          <a:off x="3626738" y="3122775"/>
          <a:ext cx="3438525" cy="131445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Example 2:</a:t>
          </a:r>
          <a:r>
            <a:rPr lang="en-US" sz="1100">
              <a:solidFill>
                <a:schemeClr val="dk1"/>
              </a:solidFill>
              <a:latin typeface="Calibri"/>
              <a:ea typeface="Calibri"/>
              <a:cs typeface="Calibri"/>
              <a:sym typeface="Calibri"/>
            </a:rPr>
            <a:t>  The number of cookies made by Patrick per day in this week is given as </a:t>
          </a:r>
          <a:r>
            <a:rPr b="1" lang="en-US" sz="1100">
              <a:solidFill>
                <a:schemeClr val="dk1"/>
              </a:solidFill>
              <a:latin typeface="Calibri"/>
              <a:ea typeface="Calibri"/>
              <a:cs typeface="Calibri"/>
              <a:sym typeface="Calibri"/>
            </a:rPr>
            <a:t>4, 7, 6, 9, 5, 9, 5.</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Based on this data, what is the reasonable estimate of the probability that Patrick makes less than 6 cookies the next day?</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P(&lt; 6 cookies) = 3/7 = 0.428 = 42%</a:t>
          </a:r>
          <a:endParaRPr sz="1400"/>
        </a:p>
        <a:p>
          <a:pPr indent="0" lvl="0" marL="0" rtl="0" algn="l">
            <a:spcBef>
              <a:spcPts val="0"/>
            </a:spcBef>
            <a:spcAft>
              <a:spcPts val="0"/>
            </a:spcAft>
            <a:buNone/>
          </a:pPr>
          <a:r>
            <a:t/>
          </a:r>
          <a:endParaRPr sz="1100"/>
        </a:p>
      </xdr:txBody>
    </xdr:sp>
    <xdr:clientData fLocksWithSheet="0"/>
  </xdr:oneCellAnchor>
  <xdr:oneCellAnchor>
    <xdr:from>
      <xdr:col>11</xdr:col>
      <xdr:colOff>314325</xdr:colOff>
      <xdr:row>18</xdr:row>
      <xdr:rowOff>161925</xdr:rowOff>
    </xdr:from>
    <xdr:ext cx="5038725" cy="1076325"/>
    <xdr:sp>
      <xdr:nvSpPr>
        <xdr:cNvPr id="10" name="Shape 10"/>
        <xdr:cNvSpPr txBox="1"/>
      </xdr:nvSpPr>
      <xdr:spPr>
        <a:xfrm>
          <a:off x="2831400" y="3246600"/>
          <a:ext cx="5029200" cy="10668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Example 3:</a:t>
          </a:r>
          <a:r>
            <a:rPr lang="en-US" sz="1100">
              <a:solidFill>
                <a:schemeClr val="dk1"/>
              </a:solidFill>
              <a:latin typeface="Calibri"/>
              <a:ea typeface="Calibri"/>
              <a:cs typeface="Calibri"/>
              <a:sym typeface="Calibri"/>
            </a:rPr>
            <a:t> </a:t>
          </a:r>
          <a:r>
            <a:rPr b="0" lang="en-US" sz="1100">
              <a:solidFill>
                <a:schemeClr val="dk1"/>
              </a:solidFill>
              <a:latin typeface="Calibri"/>
              <a:ea typeface="Calibri"/>
              <a:cs typeface="Calibri"/>
              <a:sym typeface="Calibri"/>
            </a:rPr>
            <a:t>Find the reasonable estimate of the probability that while ordering a pizza, the next order will not be of a pepperoni topping.</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rPr b="0" lang="en-US" sz="1100">
              <a:solidFill>
                <a:schemeClr val="dk1"/>
              </a:solidFill>
              <a:latin typeface="Calibri"/>
              <a:ea typeface="Calibri"/>
              <a:cs typeface="Calibri"/>
              <a:sym typeface="Calibri"/>
            </a:rPr>
            <a:t>Based on this data, the reasonable estimate of the probability that the next type of toppings that would get ordered is not a pepperoni will be </a:t>
          </a:r>
          <a:r>
            <a:rPr b="1" lang="en-US" sz="1100">
              <a:solidFill>
                <a:schemeClr val="dk1"/>
              </a:solidFill>
              <a:latin typeface="Calibri"/>
              <a:ea typeface="Calibri"/>
              <a:cs typeface="Calibri"/>
              <a:sym typeface="Calibri"/>
            </a:rPr>
            <a:t>15/20 = 3/4 = 75%</a:t>
          </a:r>
          <a:endParaRPr sz="1400"/>
        </a:p>
      </xdr:txBody>
    </xdr:sp>
    <xdr:clientData fLocksWithSheet="0"/>
  </xdr:oneCellAnchor>
  <xdr:oneCellAnchor>
    <xdr:from>
      <xdr:col>0</xdr:col>
      <xdr:colOff>342900</xdr:colOff>
      <xdr:row>0</xdr:row>
      <xdr:rowOff>76200</xdr:rowOff>
    </xdr:from>
    <xdr:ext cx="2371725" cy="1695450"/>
    <xdr:pic>
      <xdr:nvPicPr>
        <xdr:cNvPr descr="Theoretical Probability"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9</xdr:row>
      <xdr:rowOff>161925</xdr:rowOff>
    </xdr:from>
    <xdr:ext cx="3419475" cy="3238500"/>
    <xdr:sp>
      <xdr:nvSpPr>
        <xdr:cNvPr id="11" name="Shape 11"/>
        <xdr:cNvSpPr txBox="1"/>
      </xdr:nvSpPr>
      <xdr:spPr>
        <a:xfrm>
          <a:off x="3641025" y="2165513"/>
          <a:ext cx="3409950" cy="32289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What is A Priori Probability?</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The term </a:t>
          </a:r>
          <a:r>
            <a:rPr b="1" lang="en-US" sz="1100">
              <a:solidFill>
                <a:schemeClr val="dk1"/>
              </a:solidFill>
              <a:latin typeface="Calibri"/>
              <a:ea typeface="Calibri"/>
              <a:cs typeface="Calibri"/>
              <a:sym typeface="Calibri"/>
            </a:rPr>
            <a:t>“a priori” </a:t>
          </a:r>
          <a:r>
            <a:rPr b="0" lang="en-US" sz="1100">
              <a:solidFill>
                <a:schemeClr val="dk1"/>
              </a:solidFill>
              <a:latin typeface="Calibri"/>
              <a:ea typeface="Calibri"/>
              <a:cs typeface="Calibri"/>
              <a:sym typeface="Calibri"/>
            </a:rPr>
            <a:t>is Latin for the words</a:t>
          </a:r>
          <a:r>
            <a:rPr b="1" lang="en-US" sz="1100">
              <a:solidFill>
                <a:schemeClr val="dk1"/>
              </a:solidFill>
              <a:latin typeface="Calibri"/>
              <a:ea typeface="Calibri"/>
              <a:cs typeface="Calibri"/>
              <a:sym typeface="Calibri"/>
            </a:rPr>
            <a:t> “presumptive” </a:t>
          </a:r>
          <a:r>
            <a:rPr b="0" lang="en-US" sz="1100">
              <a:solidFill>
                <a:schemeClr val="dk1"/>
              </a:solidFill>
              <a:latin typeface="Calibri"/>
              <a:ea typeface="Calibri"/>
              <a:cs typeface="Calibri"/>
              <a:sym typeface="Calibri"/>
            </a:rPr>
            <a:t>or </a:t>
          </a:r>
          <a:r>
            <a:rPr b="1" lang="en-US" sz="1100">
              <a:solidFill>
                <a:schemeClr val="dk1"/>
              </a:solidFill>
              <a:latin typeface="Calibri"/>
              <a:ea typeface="Calibri"/>
              <a:cs typeface="Calibri"/>
              <a:sym typeface="Calibri"/>
            </a:rPr>
            <a:t>“deductive.”</a:t>
          </a:r>
          <a:r>
            <a:rPr b="0" lang="en-US" sz="1100">
              <a:solidFill>
                <a:schemeClr val="dk1"/>
              </a:solidFill>
              <a:latin typeface="Calibri"/>
              <a:ea typeface="Calibri"/>
              <a:cs typeface="Calibri"/>
              <a:sym typeface="Calibri"/>
            </a:rPr>
            <a:t> </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As the name suggests, it is more deductive and is </a:t>
          </a:r>
          <a:r>
            <a:rPr b="1" lang="en-US" sz="1100">
              <a:solidFill>
                <a:schemeClr val="dk1"/>
              </a:solidFill>
              <a:latin typeface="Calibri"/>
              <a:ea typeface="Calibri"/>
              <a:cs typeface="Calibri"/>
              <a:sym typeface="Calibri"/>
            </a:rPr>
            <a:t>not influenced</a:t>
          </a:r>
          <a:r>
            <a:rPr b="0" lang="en-US" sz="1100">
              <a:solidFill>
                <a:schemeClr val="dk1"/>
              </a:solidFill>
              <a:latin typeface="Calibri"/>
              <a:ea typeface="Calibri"/>
              <a:cs typeface="Calibri"/>
              <a:sym typeface="Calibri"/>
            </a:rPr>
            <a:t> by </a:t>
          </a:r>
          <a:r>
            <a:rPr b="1" lang="en-US" sz="1100">
              <a:solidFill>
                <a:schemeClr val="dk1"/>
              </a:solidFill>
              <a:latin typeface="Calibri"/>
              <a:ea typeface="Calibri"/>
              <a:cs typeface="Calibri"/>
              <a:sym typeface="Calibri"/>
            </a:rPr>
            <a:t>what has happened in the past</a:t>
          </a:r>
          <a:r>
            <a:rPr b="0" lang="en-US" sz="1100">
              <a:solidFill>
                <a:schemeClr val="dk1"/>
              </a:solidFill>
              <a:latin typeface="Calibri"/>
              <a:ea typeface="Calibri"/>
              <a:cs typeface="Calibri"/>
              <a:sym typeface="Calibri"/>
            </a:rPr>
            <a:t>. </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In other words, the underlying principle of a priori probability follows logic rather than history to determine the probability of a future event. </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Typically, one may calculate a classical probability’s outcome by rationally evaluating the pre-existing information or circumstance associated with a situation. As mentioned above, in such a probability estimation, each event is independent, and their previous events impact their occurrence in no way.</a:t>
          </a:r>
          <a:endParaRPr sz="1400"/>
        </a:p>
        <a:p>
          <a:pPr indent="0" lvl="0" marL="0" marR="0" rtl="0" algn="l">
            <a:lnSpc>
              <a:spcPct val="100000"/>
            </a:lnSpc>
            <a:spcBef>
              <a:spcPts val="0"/>
            </a:spcBef>
            <a:spcAft>
              <a:spcPts val="0"/>
            </a:spcAft>
            <a:buSzPts val="1100"/>
            <a:buFont typeface="Arial"/>
            <a:buNone/>
          </a:pPr>
          <a:r>
            <a:t/>
          </a:r>
          <a:endParaRPr b="0" sz="1100"/>
        </a:p>
        <a:p>
          <a:pPr indent="0" lvl="0" marL="0" marR="0" rtl="0" algn="l">
            <a:lnSpc>
              <a:spcPct val="100000"/>
            </a:lnSpc>
            <a:spcBef>
              <a:spcPts val="0"/>
            </a:spcBef>
            <a:spcAft>
              <a:spcPts val="0"/>
            </a:spcAft>
            <a:buSzPts val="900"/>
            <a:buFont typeface="Arial"/>
            <a:buNone/>
          </a:pPr>
          <a:r>
            <a:rPr b="1" lang="en-US" sz="900">
              <a:solidFill>
                <a:schemeClr val="dk1"/>
              </a:solidFill>
              <a:latin typeface="Calibri"/>
              <a:ea typeface="Calibri"/>
              <a:cs typeface="Calibri"/>
              <a:sym typeface="Calibri"/>
            </a:rPr>
            <a:t>A Priori Probability = No. of Desired Outcomes / Total No. of Outcomes</a:t>
          </a:r>
          <a:endParaRPr sz="1400"/>
        </a:p>
        <a:p>
          <a:pPr indent="0" lvl="0" marL="0" marR="0" rtl="0" algn="l">
            <a:lnSpc>
              <a:spcPct val="100000"/>
            </a:lnSpc>
            <a:spcBef>
              <a:spcPts val="0"/>
            </a:spcBef>
            <a:spcAft>
              <a:spcPts val="0"/>
            </a:spcAft>
            <a:buSzPts val="1000"/>
            <a:buFont typeface="Arial"/>
            <a:buNone/>
          </a:pPr>
          <a:r>
            <a:t/>
          </a:r>
          <a:endParaRPr b="0" sz="1000"/>
        </a:p>
        <a:p>
          <a:pPr indent="0" lvl="0" marL="0" marR="0" rtl="0" algn="l">
            <a:lnSpc>
              <a:spcPct val="100000"/>
            </a:lnSpc>
            <a:spcBef>
              <a:spcPts val="0"/>
            </a:spcBef>
            <a:spcAft>
              <a:spcPts val="0"/>
            </a:spcAft>
            <a:buSzPts val="1050"/>
            <a:buFont typeface="Arial"/>
            <a:buNone/>
          </a:pPr>
          <a:r>
            <a:rPr b="0" lang="en-US" sz="1050">
              <a:solidFill>
                <a:schemeClr val="dk1"/>
              </a:solidFill>
              <a:latin typeface="Calibri"/>
              <a:ea typeface="Calibri"/>
              <a:cs typeface="Calibri"/>
              <a:sym typeface="Calibri"/>
            </a:rPr>
            <a:t>One should note that one can only use the above formula in the case of events wherein all the outcomes are equally likely to occur and are mutually exclusive.</a:t>
          </a:r>
          <a:endParaRPr sz="1400"/>
        </a:p>
        <a:p>
          <a:pPr indent="0" lvl="0" marL="0" marR="0" rtl="0" algn="l">
            <a:lnSpc>
              <a:spcPct val="100000"/>
            </a:lnSpc>
            <a:spcBef>
              <a:spcPts val="0"/>
            </a:spcBef>
            <a:spcAft>
              <a:spcPts val="0"/>
            </a:spcAft>
            <a:buSzPts val="1100"/>
            <a:buFont typeface="Arial"/>
            <a:buNone/>
          </a:pPr>
          <a:r>
            <a:t/>
          </a:r>
          <a:endParaRPr b="0" sz="1100"/>
        </a:p>
      </xdr:txBody>
    </xdr:sp>
    <xdr:clientData fLocksWithSheet="0"/>
  </xdr:oneCellAnchor>
  <xdr:oneCellAnchor>
    <xdr:from>
      <xdr:col>8</xdr:col>
      <xdr:colOff>0</xdr:colOff>
      <xdr:row>6</xdr:row>
      <xdr:rowOff>0</xdr:rowOff>
    </xdr:from>
    <xdr:ext cx="5286375" cy="2505075"/>
    <xdr:sp>
      <xdr:nvSpPr>
        <xdr:cNvPr descr="Prior Probability vs A Priori Probability" id="12" name="Shape 12"/>
        <xdr:cNvSpPr/>
      </xdr:nvSpPr>
      <xdr:spPr>
        <a:xfrm>
          <a:off x="2707575" y="2532225"/>
          <a:ext cx="5276850"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0</xdr:colOff>
      <xdr:row>10</xdr:row>
      <xdr:rowOff>0</xdr:rowOff>
    </xdr:from>
    <xdr:ext cx="5286375" cy="2505075"/>
    <xdr:sp>
      <xdr:nvSpPr>
        <xdr:cNvPr descr="Prior Probability vs A Priori Probability" id="12" name="Shape 12"/>
        <xdr:cNvSpPr/>
      </xdr:nvSpPr>
      <xdr:spPr>
        <a:xfrm>
          <a:off x="2707575" y="2532225"/>
          <a:ext cx="5276850"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0</xdr:colOff>
      <xdr:row>2</xdr:row>
      <xdr:rowOff>19050</xdr:rowOff>
    </xdr:from>
    <xdr:ext cx="4057650" cy="11906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590550</xdr:colOff>
      <xdr:row>1</xdr:row>
      <xdr:rowOff>0</xdr:rowOff>
    </xdr:from>
    <xdr:ext cx="5248275" cy="24955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0</xdr:rowOff>
    </xdr:from>
    <xdr:ext cx="4657725" cy="6448425"/>
    <xdr:sp>
      <xdr:nvSpPr>
        <xdr:cNvPr id="13" name="Shape 13"/>
        <xdr:cNvSpPr txBox="1"/>
      </xdr:nvSpPr>
      <xdr:spPr>
        <a:xfrm>
          <a:off x="3021900" y="555788"/>
          <a:ext cx="4648200" cy="644842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What is Dependent Event</a:t>
          </a:r>
          <a:r>
            <a:rPr b="1" lang="en-US" sz="1100">
              <a:solidFill>
                <a:schemeClr val="dk1"/>
              </a:solidFill>
              <a:latin typeface="Calibri"/>
              <a:ea typeface="Calibri"/>
              <a:cs typeface="Calibri"/>
              <a:sym typeface="Calibri"/>
            </a:rPr>
            <a:t> ?</a:t>
          </a:r>
          <a:endParaRPr sz="1400"/>
        </a:p>
        <a:p>
          <a:pPr indent="0" lvl="0" marL="0" marR="0" rtl="0" algn="l">
            <a:lnSpc>
              <a:spcPct val="100000"/>
            </a:lnSpc>
            <a:spcBef>
              <a:spcPts val="0"/>
            </a:spcBef>
            <a:spcAft>
              <a:spcPts val="0"/>
            </a:spcAft>
            <a:buSzPts val="1100"/>
            <a:buFont typeface="Arial"/>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Dependent</a:t>
          </a:r>
          <a:r>
            <a:rPr lang="en-US" sz="1100">
              <a:solidFill>
                <a:schemeClr val="dk1"/>
              </a:solidFill>
              <a:latin typeface="Calibri"/>
              <a:ea typeface="Calibri"/>
              <a:cs typeface="Calibri"/>
              <a:sym typeface="Calibri"/>
            </a:rPr>
            <a:t> events are those  events that  are </a:t>
          </a:r>
          <a:r>
            <a:rPr b="1" lang="en-US" sz="1100">
              <a:solidFill>
                <a:schemeClr val="dk1"/>
              </a:solidFill>
              <a:latin typeface="Calibri"/>
              <a:ea typeface="Calibri"/>
              <a:cs typeface="Calibri"/>
              <a:sym typeface="Calibri"/>
            </a:rPr>
            <a:t>affected by the outcomes of events  that had already occurred previously</a:t>
          </a:r>
          <a:r>
            <a:rPr lang="en-US" sz="1100">
              <a:solidFill>
                <a:schemeClr val="dk1"/>
              </a:solidFill>
              <a:latin typeface="Calibri"/>
              <a:ea typeface="Calibri"/>
              <a:cs typeface="Calibri"/>
              <a:sym typeface="Calibri"/>
            </a:rPr>
            <a:t>. i.e. Two or more events that depend on one another are known as dependent events. If one event is by chance changed, then another is likely to differ.</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Thus, If whether one event occurs does affect the probability that the other event will occur, then the two events are said to be dependent.</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Independent events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Independent events are those events whose occurrence is not dependent on any other event. </a:t>
          </a:r>
          <a:r>
            <a:rPr lang="en-US" sz="1100">
              <a:solidFill>
                <a:schemeClr val="dk1"/>
              </a:solidFill>
              <a:latin typeface="Calibri"/>
              <a:ea typeface="Calibri"/>
              <a:cs typeface="Calibri"/>
              <a:sym typeface="Calibri"/>
            </a:rPr>
            <a:t>If the probability of occurrence of an event A is not affected by the occurrence of another event B, then A and B are said to be independent events.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events A and B are </a:t>
          </a:r>
          <a:r>
            <a:rPr b="1" lang="en-US" sz="1100">
              <a:solidFill>
                <a:schemeClr val="dk1"/>
              </a:solidFill>
              <a:latin typeface="Calibri"/>
              <a:ea typeface="Calibri"/>
              <a:cs typeface="Calibri"/>
              <a:sym typeface="Calibri"/>
            </a:rPr>
            <a:t>independent</a:t>
          </a:r>
          <a:r>
            <a:rPr lang="en-US" sz="1100">
              <a:solidFill>
                <a:schemeClr val="dk1"/>
              </a:solidFill>
              <a:latin typeface="Calibri"/>
              <a:ea typeface="Calibri"/>
              <a:cs typeface="Calibri"/>
              <a:sym typeface="Calibri"/>
            </a:rPr>
            <a:t> if </a:t>
          </a:r>
          <a:endParaRPr sz="1400"/>
        </a:p>
        <a:p>
          <a:pPr indent="0" lvl="0" marL="0" rtl="0" algn="ctr">
            <a:spcBef>
              <a:spcPts val="0"/>
            </a:spcBef>
            <a:spcAft>
              <a:spcPts val="0"/>
            </a:spcAft>
            <a:buNone/>
          </a:pPr>
          <a:r>
            <a:rPr b="1" lang="en-US" sz="1100">
              <a:solidFill>
                <a:schemeClr val="dk1"/>
              </a:solidFill>
              <a:latin typeface="Calibri"/>
              <a:ea typeface="Calibri"/>
              <a:cs typeface="Calibri"/>
              <a:sym typeface="Calibri"/>
            </a:rPr>
            <a:t>P(A and B)=P(A ∩ B) = P(A) P(B)</a:t>
          </a:r>
          <a:endParaRPr sz="1400"/>
        </a:p>
        <a:p>
          <a:pPr indent="0" lvl="0" marL="0" rtl="0" algn="ctr">
            <a:spcBef>
              <a:spcPts val="0"/>
            </a:spcBef>
            <a:spcAft>
              <a:spcPts val="0"/>
            </a:spcAft>
            <a:buNone/>
          </a:pPr>
          <a:r>
            <a:t/>
          </a:r>
          <a:endParaRPr b="1" sz="1100"/>
        </a:p>
        <a:p>
          <a:pPr indent="0" lvl="0" marL="0" rtl="0" algn="ctr">
            <a:spcBef>
              <a:spcPts val="0"/>
            </a:spcBef>
            <a:spcAft>
              <a:spcPts val="0"/>
            </a:spcAft>
            <a:buNone/>
          </a:pPr>
          <a:r>
            <a:rPr b="1" lang="en-US" sz="1100">
              <a:solidFill>
                <a:schemeClr val="dk1"/>
              </a:solidFill>
              <a:latin typeface="Calibri"/>
              <a:ea typeface="Calibri"/>
              <a:cs typeface="Calibri"/>
              <a:sym typeface="Calibri"/>
            </a:rPr>
            <a:t>P(A or B)=</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a:t>
          </a:r>
          <a:endParaRPr sz="1400"/>
        </a:p>
        <a:p>
          <a:pPr indent="0" lvl="0" marL="0" rtl="0" algn="ctr">
            <a:spcBef>
              <a:spcPts val="0"/>
            </a:spcBef>
            <a:spcAft>
              <a:spcPts val="0"/>
            </a:spcAft>
            <a:buNone/>
          </a:pPr>
          <a:r>
            <a:t/>
          </a:r>
          <a:endParaRPr b="1" sz="1100">
            <a:solidFill>
              <a:schemeClr val="dk1"/>
            </a:solidFill>
            <a:latin typeface="Calibri"/>
            <a:ea typeface="Calibri"/>
            <a:cs typeface="Calibri"/>
            <a:sym typeface="Calibri"/>
          </a:endParaRPr>
        </a:p>
        <a:p>
          <a:pPr indent="0" lvl="0" marL="0" rtl="0" algn="ctr">
            <a:spcBef>
              <a:spcPts val="0"/>
            </a:spcBef>
            <a:spcAft>
              <a:spcPts val="0"/>
            </a:spcAft>
            <a:buNone/>
          </a:pPr>
          <a:r>
            <a:rPr lang="en-US" sz="1100">
              <a:solidFill>
                <a:schemeClr val="dk1"/>
              </a:solidFill>
              <a:latin typeface="Calibri"/>
              <a:ea typeface="Calibri"/>
              <a:cs typeface="Calibri"/>
              <a:sym typeface="Calibri"/>
            </a:rPr>
            <a:t>For two independent events A and B, the conditional probability of</a:t>
          </a:r>
          <a:r>
            <a:rPr b="1" lang="en-US" sz="1100">
              <a:solidFill>
                <a:schemeClr val="dk1"/>
              </a:solidFill>
              <a:latin typeface="Calibri"/>
              <a:ea typeface="Calibri"/>
              <a:cs typeface="Calibri"/>
              <a:sym typeface="Calibri"/>
            </a:rPr>
            <a:t> event A given that  B has occurred</a:t>
          </a:r>
          <a:endParaRPr b="1" sz="1100">
            <a:solidFill>
              <a:schemeClr val="dk1"/>
            </a:solidFill>
            <a:latin typeface="Calibri"/>
            <a:ea typeface="Calibri"/>
            <a:cs typeface="Calibri"/>
            <a:sym typeface="Calibri"/>
          </a:endParaRPr>
        </a:p>
        <a:p>
          <a:pPr indent="0" lvl="0" marL="0" rtl="0" algn="ctr">
            <a:spcBef>
              <a:spcPts val="0"/>
            </a:spcBef>
            <a:spcAft>
              <a:spcPts val="0"/>
            </a:spcAft>
            <a:buNone/>
          </a:pP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)=P(A)</a:t>
          </a:r>
          <a:endParaRPr sz="1400"/>
        </a:p>
        <a:p>
          <a:pPr indent="0" lvl="0" marL="0" rtl="0" algn="ctr">
            <a:spcBef>
              <a:spcPts val="0"/>
            </a:spcBef>
            <a:spcAft>
              <a:spcPts val="0"/>
            </a:spcAft>
            <a:buNone/>
          </a:pPr>
          <a:r>
            <a:t/>
          </a:r>
          <a:endParaRPr b="1" sz="1100">
            <a:solidFill>
              <a:schemeClr val="dk1"/>
            </a:solidFill>
            <a:latin typeface="Calibri"/>
            <a:ea typeface="Calibri"/>
            <a:cs typeface="Calibri"/>
            <a:sym typeface="Calibri"/>
          </a:endParaRPr>
        </a:p>
        <a:p>
          <a:pPr indent="0" lvl="0" marL="0" rtl="0" algn="ctr">
            <a:spcBef>
              <a:spcPts val="0"/>
            </a:spcBef>
            <a:spcAft>
              <a:spcPts val="0"/>
            </a:spcAft>
            <a:buNone/>
          </a:pPr>
          <a:r>
            <a:rPr b="1" lang="en-US" sz="1100">
              <a:solidFill>
                <a:schemeClr val="dk1"/>
              </a:solidFill>
              <a:latin typeface="Calibri"/>
              <a:ea typeface="Calibri"/>
              <a:cs typeface="Calibri"/>
              <a:sym typeface="Calibri"/>
            </a:rPr>
            <a:t>P(A|~B)=P(A)</a:t>
          </a:r>
          <a:endParaRPr b="1"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What are Mutually Exclusive Events?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Two events A and B are said to be mutually exclusive events if they cannot occur at the same time. Mutually exclusive events never have an outcome in common.</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e.g.</a:t>
          </a:r>
          <a:r>
            <a:rPr lang="en-US" sz="1100">
              <a:solidFill>
                <a:schemeClr val="dk1"/>
              </a:solidFill>
              <a:latin typeface="Calibri"/>
              <a:ea typeface="Calibri"/>
              <a:cs typeface="Calibri"/>
              <a:sym typeface="Calibri"/>
            </a:rPr>
            <a:t> A person cannot run forward and backward at the same time.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 person cannot stand and sit at the same time.</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The events A and B are </a:t>
          </a:r>
          <a:r>
            <a:rPr b="1" lang="en-US" sz="1100">
              <a:solidFill>
                <a:schemeClr val="dk1"/>
              </a:solidFill>
              <a:latin typeface="Calibri"/>
              <a:ea typeface="Calibri"/>
              <a:cs typeface="Calibri"/>
              <a:sym typeface="Calibri"/>
            </a:rPr>
            <a:t>Mutually Exclusive </a:t>
          </a:r>
          <a:r>
            <a:rPr lang="en-US" sz="1100">
              <a:solidFill>
                <a:schemeClr val="dk1"/>
              </a:solidFill>
              <a:latin typeface="Calibri"/>
              <a:ea typeface="Calibri"/>
              <a:cs typeface="Calibri"/>
              <a:sym typeface="Calibri"/>
            </a:rPr>
            <a:t> if</a:t>
          </a:r>
          <a:endParaRPr sz="1400"/>
        </a:p>
        <a:p>
          <a:pPr indent="0" lvl="0" marL="0" marR="0" rtl="0" algn="ctr">
            <a:lnSpc>
              <a:spcPct val="100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P(A and B)=</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P(A ∩ B) = 0</a:t>
          </a:r>
          <a:endParaRPr sz="1400"/>
        </a:p>
        <a:p>
          <a:pPr indent="0" lvl="0" marL="0" marR="0" rtl="0" algn="ctr">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P(A or B)=</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a:t>
          </a:r>
          <a:endParaRPr sz="1400"/>
        </a:p>
        <a:p>
          <a:pPr indent="0" lvl="0" marL="0" marR="0" rtl="0" algn="ctr">
            <a:lnSpc>
              <a:spcPct val="100000"/>
            </a:lnSpc>
            <a:spcBef>
              <a:spcPts val="0"/>
            </a:spcBef>
            <a:spcAft>
              <a:spcPts val="0"/>
            </a:spcAft>
            <a:buSzPts val="1100"/>
            <a:buFont typeface="Arial"/>
            <a:buNone/>
          </a:pPr>
          <a:r>
            <a:t/>
          </a:r>
          <a:endParaRPr b="1" sz="1100">
            <a:solidFill>
              <a:schemeClr val="dk1"/>
            </a:solidFill>
            <a:latin typeface="Calibri"/>
            <a:ea typeface="Calibri"/>
            <a:cs typeface="Calibri"/>
            <a:sym typeface="Calibri"/>
          </a:endParaRPr>
        </a:p>
        <a:p>
          <a:pPr indent="0" lvl="0" marL="0" marR="0" rtl="0" algn="ctr">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For two independent events A and B, the conditional probability of</a:t>
          </a:r>
          <a:r>
            <a:rPr b="1" lang="en-US" sz="1100">
              <a:solidFill>
                <a:schemeClr val="dk1"/>
              </a:solidFill>
              <a:latin typeface="Calibri"/>
              <a:ea typeface="Calibri"/>
              <a:cs typeface="Calibri"/>
              <a:sym typeface="Calibri"/>
            </a:rPr>
            <a:t> event A given that  B has occurred</a:t>
          </a:r>
          <a:endParaRPr sz="1100"/>
        </a:p>
        <a:p>
          <a:pPr indent="0" lvl="0" marL="0" rtl="0" algn="ctr">
            <a:spcBef>
              <a:spcPts val="0"/>
            </a:spcBef>
            <a:spcAft>
              <a:spcPts val="0"/>
            </a:spcAft>
            <a:buNone/>
          </a:pPr>
          <a:r>
            <a:rPr b="1" i="1" lang="en-US" sz="1100">
              <a:solidFill>
                <a:schemeClr val="dk1"/>
              </a:solidFill>
              <a:latin typeface="Calibri"/>
              <a:ea typeface="Calibri"/>
              <a:cs typeface="Calibri"/>
              <a:sym typeface="Calibri"/>
            </a:rPr>
            <a:t>P</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a:t>
          </a:r>
          <a:r>
            <a:rPr b="1" i="1" lang="en-US" sz="1100">
              <a:solidFill>
                <a:schemeClr val="dk1"/>
              </a:solidFill>
              <a:latin typeface="Calibri"/>
              <a:ea typeface="Calibri"/>
              <a:cs typeface="Calibri"/>
              <a:sym typeface="Calibri"/>
            </a:rPr>
            <a:t>B</a:t>
          </a:r>
          <a:r>
            <a:rPr b="1" lang="en-US" sz="1100">
              <a:solidFill>
                <a:schemeClr val="dk1"/>
              </a:solidFill>
              <a:latin typeface="Calibri"/>
              <a:ea typeface="Calibri"/>
              <a:cs typeface="Calibri"/>
              <a:sym typeface="Calibri"/>
            </a:rPr>
            <a:t>)=0</a:t>
          </a:r>
          <a:endParaRPr sz="1100"/>
        </a:p>
        <a:p>
          <a:pPr indent="0" lvl="0" marL="0" rtl="0" algn="ctr">
            <a:spcBef>
              <a:spcPts val="0"/>
            </a:spcBef>
            <a:spcAft>
              <a:spcPts val="0"/>
            </a:spcAft>
            <a:buNone/>
          </a:pPr>
          <a:r>
            <a:rPr b="1" lang="en-US" sz="1100">
              <a:solidFill>
                <a:schemeClr val="dk1"/>
              </a:solidFill>
              <a:latin typeface="Calibri"/>
              <a:ea typeface="Calibri"/>
              <a:cs typeface="Calibri"/>
              <a:sym typeface="Calibri"/>
            </a:rPr>
            <a:t>P(A|~B)=P(A)/(1-P(B)</a:t>
          </a:r>
          <a:endParaRPr sz="1100"/>
        </a:p>
        <a:p>
          <a:pPr indent="0" lvl="0" marL="0" marR="0" rtl="0" algn="ctr">
            <a:lnSpc>
              <a:spcPct val="100000"/>
            </a:lnSpc>
            <a:spcBef>
              <a:spcPts val="0"/>
            </a:spcBef>
            <a:spcAft>
              <a:spcPts val="0"/>
            </a:spcAft>
            <a:buSzPts val="1100"/>
            <a:buFont typeface="Arial"/>
            <a:buNone/>
          </a:pPr>
          <a:r>
            <a:t/>
          </a:r>
          <a:endParaRPr sz="1100"/>
        </a:p>
        <a:p>
          <a:pPr indent="0" lvl="0" marL="0" marR="0" rtl="0" algn="ctr">
            <a:lnSpc>
              <a:spcPct val="100000"/>
            </a:lnSpc>
            <a:spcBef>
              <a:spcPts val="0"/>
            </a:spcBef>
            <a:spcAft>
              <a:spcPts val="0"/>
            </a:spcAft>
            <a:buSzPts val="1100"/>
            <a:buFont typeface="Arial"/>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marR="0" rtl="0" algn="l">
            <a:lnSpc>
              <a:spcPct val="100000"/>
            </a:lnSpc>
            <a:spcBef>
              <a:spcPts val="0"/>
            </a:spcBef>
            <a:spcAft>
              <a:spcPts val="0"/>
            </a:spcAft>
            <a:buSzPts val="1100"/>
            <a:buFont typeface="Arial"/>
            <a:buNone/>
          </a:pPr>
          <a:r>
            <a:t/>
          </a:r>
          <a:endParaRPr b="0" sz="1100"/>
        </a:p>
      </xdr:txBody>
    </xdr:sp>
    <xdr:clientData fLocksWithSheet="0"/>
  </xdr:oneCellAnchor>
  <xdr:oneCellAnchor>
    <xdr:from>
      <xdr:col>9</xdr:col>
      <xdr:colOff>0</xdr:colOff>
      <xdr:row>0</xdr:row>
      <xdr:rowOff>0</xdr:rowOff>
    </xdr:from>
    <xdr:ext cx="4657725" cy="1685925"/>
    <xdr:sp>
      <xdr:nvSpPr>
        <xdr:cNvPr id="14" name="Shape 14"/>
        <xdr:cNvSpPr txBox="1"/>
      </xdr:nvSpPr>
      <xdr:spPr>
        <a:xfrm>
          <a:off x="3021900" y="2941800"/>
          <a:ext cx="4648200" cy="16764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Dependent Event</a:t>
          </a:r>
          <a:r>
            <a:rPr b="1" lang="en-US" sz="1100">
              <a:solidFill>
                <a:schemeClr val="dk1"/>
              </a:solidFill>
              <a:latin typeface="Calibri"/>
              <a:ea typeface="Calibri"/>
              <a:cs typeface="Calibri"/>
              <a:sym typeface="Calibri"/>
            </a:rPr>
            <a:t> Example:</a:t>
          </a:r>
          <a:endParaRPr b="1" sz="11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A card is chosen at random from a standard deck of 52 playing cards. Without replacing it, a second card is chosen. What is the probability that the first card chosen is a king and the second card chosen is a queen?</a:t>
          </a:r>
          <a:endParaRPr sz="1400"/>
        </a:p>
        <a:p>
          <a:pPr indent="0" lvl="0" marL="0" marR="0" rtl="0" algn="l">
            <a:lnSpc>
              <a:spcPct val="100000"/>
            </a:lnSpc>
            <a:spcBef>
              <a:spcPts val="0"/>
            </a:spcBef>
            <a:spcAft>
              <a:spcPts val="0"/>
            </a:spcAft>
            <a:buSzPts val="1100"/>
            <a:buFont typeface="Arial"/>
            <a:buNone/>
          </a:pPr>
          <a:r>
            <a:t/>
          </a:r>
          <a:endParaRPr b="0" sz="1100"/>
        </a:p>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Solution:</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P(king on first pick)= 4 /52</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P(queen on 2nd pick given king on 1st pick) = 4 /51</a:t>
          </a:r>
          <a:endParaRPr sz="1400"/>
        </a:p>
        <a:p>
          <a:pPr indent="0" lvl="0" marL="0" marR="0" rtl="0" algn="l">
            <a:lnSpc>
              <a:spcPct val="100000"/>
            </a:lnSpc>
            <a:spcBef>
              <a:spcPts val="0"/>
            </a:spcBef>
            <a:spcAft>
              <a:spcPts val="0"/>
            </a:spcAft>
            <a:buSzPts val="1100"/>
            <a:buFont typeface="Arial"/>
            <a:buNone/>
          </a:pPr>
          <a:r>
            <a:rPr b="0" lang="en-US" sz="1100">
              <a:solidFill>
                <a:schemeClr val="dk1"/>
              </a:solidFill>
              <a:latin typeface="Calibri"/>
              <a:ea typeface="Calibri"/>
              <a:cs typeface="Calibri"/>
              <a:sym typeface="Calibri"/>
            </a:rPr>
            <a:t>P(king and queen) = (4/52 × 4/51) = 16/2652 = 4 /663</a:t>
          </a:r>
          <a:endParaRPr sz="1400"/>
        </a:p>
        <a:p>
          <a:pPr indent="0" lvl="0" marL="0" marR="0" rtl="0" algn="l">
            <a:lnSpc>
              <a:spcPct val="100000"/>
            </a:lnSpc>
            <a:spcBef>
              <a:spcPts val="0"/>
            </a:spcBef>
            <a:spcAft>
              <a:spcPts val="0"/>
            </a:spcAft>
            <a:buSzPts val="1100"/>
            <a:buFont typeface="Arial"/>
            <a:buNone/>
          </a:pPr>
          <a:r>
            <a:t/>
          </a:r>
          <a:endParaRPr b="0" sz="1100"/>
        </a:p>
      </xdr:txBody>
    </xdr:sp>
    <xdr:clientData fLocksWithSheet="0"/>
  </xdr:oneCellAnchor>
  <xdr:oneCellAnchor>
    <xdr:from>
      <xdr:col>8</xdr:col>
      <xdr:colOff>590550</xdr:colOff>
      <xdr:row>10</xdr:row>
      <xdr:rowOff>66675</xdr:rowOff>
    </xdr:from>
    <xdr:ext cx="4638675" cy="1209675"/>
    <xdr:sp>
      <xdr:nvSpPr>
        <xdr:cNvPr id="15" name="Shape 15"/>
        <xdr:cNvSpPr txBox="1"/>
      </xdr:nvSpPr>
      <xdr:spPr>
        <a:xfrm>
          <a:off x="3031425" y="3179925"/>
          <a:ext cx="4629150" cy="120015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Independent Event</a:t>
          </a:r>
          <a:r>
            <a:rPr b="1" lang="en-US" sz="1100">
              <a:solidFill>
                <a:schemeClr val="dk1"/>
              </a:solidFill>
              <a:latin typeface="Calibri"/>
              <a:ea typeface="Calibri"/>
              <a:cs typeface="Calibri"/>
              <a:sym typeface="Calibri"/>
            </a:rPr>
            <a:t> Example:</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Tossing a coin.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Here, Sample Space S =  {H, T}  and both H and T are independent events.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Rolling a die.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Sample Space S = {1, 2, 3, 4, 5, 6}, all of these events are independent too.</a:t>
          </a:r>
          <a:endParaRPr sz="1400"/>
        </a:p>
        <a:p>
          <a:pPr indent="0" lvl="0" marL="0" marR="0" rtl="0" algn="l">
            <a:lnSpc>
              <a:spcPct val="100000"/>
            </a:lnSpc>
            <a:spcBef>
              <a:spcPts val="0"/>
            </a:spcBef>
            <a:spcAft>
              <a:spcPts val="0"/>
            </a:spcAft>
            <a:buSzPts val="1100"/>
            <a:buFont typeface="Arial"/>
            <a:buNone/>
          </a:pPr>
          <a:r>
            <a:t/>
          </a:r>
          <a:endParaRPr b="0" sz="1100"/>
        </a:p>
      </xdr:txBody>
    </xdr:sp>
    <xdr:clientData fLocksWithSheet="0"/>
  </xdr:oneCellAnchor>
  <xdr:oneCellAnchor>
    <xdr:from>
      <xdr:col>8</xdr:col>
      <xdr:colOff>590550</xdr:colOff>
      <xdr:row>19</xdr:row>
      <xdr:rowOff>0</xdr:rowOff>
    </xdr:from>
    <xdr:ext cx="4638675" cy="2324100"/>
    <xdr:sp>
      <xdr:nvSpPr>
        <xdr:cNvPr id="16" name="Shape 16"/>
        <xdr:cNvSpPr txBox="1"/>
      </xdr:nvSpPr>
      <xdr:spPr>
        <a:xfrm>
          <a:off x="3031425" y="2622713"/>
          <a:ext cx="4629150" cy="23145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Mutually Exclusive Event</a:t>
          </a:r>
          <a:r>
            <a:rPr b="1" lang="en-US" sz="1100">
              <a:solidFill>
                <a:schemeClr val="dk1"/>
              </a:solidFill>
              <a:latin typeface="Calibri"/>
              <a:ea typeface="Calibri"/>
              <a:cs typeface="Calibri"/>
              <a:sym typeface="Calibri"/>
            </a:rPr>
            <a:t> Example</a:t>
          </a:r>
          <a:endParaRPr sz="1400"/>
        </a:p>
        <a:p>
          <a:pPr indent="0" lvl="0" marL="0" rtl="0" algn="l">
            <a:spcBef>
              <a:spcPts val="0"/>
            </a:spcBef>
            <a:spcAft>
              <a:spcPts val="0"/>
            </a:spcAft>
            <a:buNone/>
          </a:pPr>
          <a:r>
            <a:t/>
          </a:r>
          <a:endParaRPr b="1" sz="1100">
            <a:solidFill>
              <a:schemeClr val="dk1"/>
            </a:solidFill>
            <a:latin typeface="Calibri"/>
            <a:ea typeface="Calibri"/>
            <a:cs typeface="Calibri"/>
            <a:sym typeface="Calibri"/>
          </a:endParaRPr>
        </a:p>
        <a:p>
          <a:pPr indent="0" lvl="0" marL="0" rtl="0" algn="l">
            <a:spcBef>
              <a:spcPts val="0"/>
            </a:spcBef>
            <a:spcAft>
              <a:spcPts val="0"/>
            </a:spcAft>
            <a:buNone/>
          </a:pPr>
          <a:r>
            <a:rPr b="0" lang="en-US" sz="1100">
              <a:solidFill>
                <a:schemeClr val="dk1"/>
              </a:solidFill>
              <a:latin typeface="Calibri"/>
              <a:ea typeface="Calibri"/>
              <a:cs typeface="Calibri"/>
              <a:sym typeface="Calibri"/>
            </a:rPr>
            <a:t>A multiple choice test consist of </a:t>
          </a:r>
          <a:r>
            <a:rPr b="1" lang="en-US" sz="1100">
              <a:solidFill>
                <a:schemeClr val="dk1"/>
              </a:solidFill>
              <a:latin typeface="Calibri"/>
              <a:ea typeface="Calibri"/>
              <a:cs typeface="Calibri"/>
              <a:sym typeface="Calibri"/>
            </a:rPr>
            <a:t>two problems. Problem1 </a:t>
          </a:r>
          <a:r>
            <a:rPr b="0" lang="en-US" sz="1100">
              <a:solidFill>
                <a:schemeClr val="dk1"/>
              </a:solidFill>
              <a:latin typeface="Calibri"/>
              <a:ea typeface="Calibri"/>
              <a:cs typeface="Calibri"/>
              <a:sym typeface="Calibri"/>
            </a:rPr>
            <a:t>have 5 option and </a:t>
          </a:r>
          <a:r>
            <a:rPr b="1" lang="en-US" sz="1100">
              <a:solidFill>
                <a:schemeClr val="dk1"/>
              </a:solidFill>
              <a:latin typeface="Calibri"/>
              <a:ea typeface="Calibri"/>
              <a:cs typeface="Calibri"/>
              <a:sym typeface="Calibri"/>
            </a:rPr>
            <a:t>Problem2</a:t>
          </a:r>
          <a:r>
            <a:rPr b="0" lang="en-US" sz="1100">
              <a:solidFill>
                <a:schemeClr val="dk1"/>
              </a:solidFill>
              <a:latin typeface="Calibri"/>
              <a:ea typeface="Calibri"/>
              <a:cs typeface="Calibri"/>
              <a:sym typeface="Calibri"/>
            </a:rPr>
            <a:t>  have 4 options. Each problem has only </a:t>
          </a:r>
          <a:r>
            <a:rPr b="1" lang="en-US" sz="1100">
              <a:solidFill>
                <a:schemeClr val="dk1"/>
              </a:solidFill>
              <a:latin typeface="Calibri"/>
              <a:ea typeface="Calibri"/>
              <a:cs typeface="Calibri"/>
              <a:sym typeface="Calibri"/>
            </a:rPr>
            <a:t>one correct answer</a:t>
          </a:r>
          <a:r>
            <a:rPr b="0" lang="en-US" sz="1100">
              <a:solidFill>
                <a:schemeClr val="dk1"/>
              </a:solidFill>
              <a:latin typeface="Calibri"/>
              <a:ea typeface="Calibri"/>
              <a:cs typeface="Calibri"/>
              <a:sym typeface="Calibri"/>
            </a:rPr>
            <a:t>. What is the probability of  randomly guessing the correct answer to both the problems.</a:t>
          </a:r>
          <a:endParaRPr b="0" sz="1100"/>
        </a:p>
        <a:p>
          <a:pPr indent="0" lvl="0" marL="0" rtl="0" algn="l">
            <a:spcBef>
              <a:spcPts val="0"/>
            </a:spcBef>
            <a:spcAft>
              <a:spcPts val="0"/>
            </a:spcAft>
            <a:buNone/>
          </a:pPr>
          <a:r>
            <a:rPr b="1" lang="en-US" sz="1100">
              <a:solidFill>
                <a:schemeClr val="dk1"/>
              </a:solidFill>
              <a:latin typeface="Calibri"/>
              <a:ea typeface="Calibri"/>
              <a:cs typeface="Calibri"/>
              <a:sym typeface="Calibri"/>
            </a:rPr>
            <a:t>Solution: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Here, the probability of correct answer of Problem1 = P(A)  and the probability of correct answer of Problem2 =P(A) are independent events.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Thus The probability of correct answer of Problem1 and Problem2 both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P(A U B)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=P(A)+ P(B)</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=(1/5)+(1/4)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9/20</a:t>
          </a:r>
          <a:endParaRPr sz="1100"/>
        </a:p>
      </xdr:txBody>
    </xdr:sp>
    <xdr:clientData fLocksWithSheet="0"/>
  </xdr:oneCellAnchor>
  <xdr:oneCellAnchor>
    <xdr:from>
      <xdr:col>9</xdr:col>
      <xdr:colOff>0</xdr:colOff>
      <xdr:row>32</xdr:row>
      <xdr:rowOff>123825</xdr:rowOff>
    </xdr:from>
    <xdr:ext cx="4657725" cy="2867025"/>
    <xdr:sp>
      <xdr:nvSpPr>
        <xdr:cNvPr id="17" name="Shape 17"/>
        <xdr:cNvSpPr txBox="1"/>
      </xdr:nvSpPr>
      <xdr:spPr>
        <a:xfrm>
          <a:off x="3021900" y="2351250"/>
          <a:ext cx="4648200" cy="2857500"/>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Mutually Exclusive Event</a:t>
          </a:r>
          <a:r>
            <a:rPr b="1" lang="en-US" sz="1100">
              <a:solidFill>
                <a:schemeClr val="dk1"/>
              </a:solidFill>
              <a:latin typeface="Calibri"/>
              <a:ea typeface="Calibri"/>
              <a:cs typeface="Calibri"/>
              <a:sym typeface="Calibri"/>
            </a:rPr>
            <a:t> Example</a:t>
          </a:r>
          <a:endParaRPr sz="1400"/>
        </a:p>
        <a:p>
          <a:pPr indent="0" lvl="0" marL="0" rtl="0" algn="l">
            <a:spcBef>
              <a:spcPts val="0"/>
            </a:spcBef>
            <a:spcAft>
              <a:spcPts val="0"/>
            </a:spcAft>
            <a:buNone/>
          </a:pPr>
          <a:r>
            <a:t/>
          </a:r>
          <a:endParaRPr b="1"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A final cricket match is arranged between two teams England and India. 1000 people from the audience were asked to vote for the team that would win the game. The audience voted as follows: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People</a:t>
          </a:r>
          <a:r>
            <a:rPr lang="en-US" sz="1100">
              <a:solidFill>
                <a:schemeClr val="dk1"/>
              </a:solidFill>
              <a:latin typeface="Calibri"/>
              <a:ea typeface="Calibri"/>
              <a:cs typeface="Calibri"/>
              <a:sym typeface="Calibri"/>
            </a:rPr>
            <a:t> Supporting India(A)=650</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People Supporting England(B)=150</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Probability of India winning the match (A) = 650/1000 =0.65</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Probability of England winning the match (B) = 150/1000=0.15</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Probability of match becoming draw P (A ∩ B) = 0 (there won’t be a draw)</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Probabilty of either</a:t>
          </a:r>
          <a:r>
            <a:rPr lang="en-US" sz="1100">
              <a:solidFill>
                <a:schemeClr val="dk1"/>
              </a:solidFill>
              <a:latin typeface="Calibri"/>
              <a:ea typeface="Calibri"/>
              <a:cs typeface="Calibri"/>
              <a:sym typeface="Calibri"/>
            </a:rPr>
            <a:t> India or England winning= P(A U B)</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P (A U B) = P (A) + P (B)</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P (A U B) = 0.65 + 0.15</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 (A U B) = 0.80</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0</xdr:colOff>
      <xdr:row>0</xdr:row>
      <xdr:rowOff>0</xdr:rowOff>
    </xdr:from>
    <xdr:ext cx="4657725" cy="2714625"/>
    <xdr:pic>
      <xdr:nvPicPr>
        <xdr:cNvPr descr="Independent vs Dependent Events - YouTube"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76700" cy="6705600"/>
    <xdr:sp>
      <xdr:nvSpPr>
        <xdr:cNvPr id="18" name="Shape 18"/>
        <xdr:cNvSpPr txBox="1"/>
      </xdr:nvSpPr>
      <xdr:spPr>
        <a:xfrm>
          <a:off x="3312413" y="431963"/>
          <a:ext cx="4067175" cy="6696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Union Probability</a:t>
          </a:r>
          <a:endParaRPr sz="1400"/>
        </a:p>
        <a:p>
          <a:pPr indent="0" lvl="0" marL="0" rtl="0" algn="l">
            <a:spcBef>
              <a:spcPts val="0"/>
            </a:spcBef>
            <a:spcAft>
              <a:spcPts val="0"/>
            </a:spcAft>
            <a:buNone/>
          </a:pPr>
          <a:r>
            <a:rPr i="0" lang="en-US" sz="1100">
              <a:solidFill>
                <a:schemeClr val="dk1"/>
              </a:solidFill>
              <a:latin typeface="Calibri"/>
              <a:ea typeface="Calibri"/>
              <a:cs typeface="Calibri"/>
              <a:sym typeface="Calibri"/>
            </a:rPr>
            <a:t>If two </a:t>
          </a:r>
          <a:r>
            <a:rPr b="1" i="0" lang="en-US" sz="1100">
              <a:solidFill>
                <a:schemeClr val="dk1"/>
              </a:solidFill>
              <a:latin typeface="Calibri"/>
              <a:ea typeface="Calibri"/>
              <a:cs typeface="Calibri"/>
              <a:sym typeface="Calibri"/>
            </a:rPr>
            <a:t>events A and B are disjoint</a:t>
          </a:r>
          <a:r>
            <a:rPr i="0" lang="en-US" sz="1100">
              <a:solidFill>
                <a:schemeClr val="dk1"/>
              </a:solidFill>
              <a:latin typeface="Calibri"/>
              <a:ea typeface="Calibri"/>
              <a:cs typeface="Calibri"/>
              <a:sym typeface="Calibri"/>
            </a:rPr>
            <a:t>, then the probability of either event is the sum of the probabilities of the two events:</a:t>
          </a:r>
          <a:br>
            <a:rPr i="0" lang="en-US" sz="1100">
              <a:solidFill>
                <a:schemeClr val="dk1"/>
              </a:solidFill>
              <a:latin typeface="Calibri"/>
              <a:ea typeface="Calibri"/>
              <a:cs typeface="Calibri"/>
              <a:sym typeface="Calibri"/>
            </a:rPr>
          </a:br>
          <a:r>
            <a:rPr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P(A or B) =P(A U B) = P(A) + P(B)</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Joint Probability</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Joint probability is a statistical measure that is used to calculate </a:t>
          </a:r>
          <a:r>
            <a:rPr b="1" lang="en-US" sz="1100">
              <a:solidFill>
                <a:schemeClr val="dk1"/>
              </a:solidFill>
              <a:latin typeface="Calibri"/>
              <a:ea typeface="Calibri"/>
              <a:cs typeface="Calibri"/>
              <a:sym typeface="Calibri"/>
            </a:rPr>
            <a:t>the probability of two events occurring together at the same time </a:t>
          </a:r>
          <a:r>
            <a:rPr lang="en-US" sz="1100">
              <a:solidFill>
                <a:schemeClr val="dk1"/>
              </a:solidFill>
              <a:latin typeface="Calibri"/>
              <a:ea typeface="Calibri"/>
              <a:cs typeface="Calibri"/>
              <a:sym typeface="Calibri"/>
            </a:rPr>
            <a:t>— P(A and B) or P(A,B)</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Joint Probability Formula</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	P(A and B) = P (A∩B) = P (A)*P (B)</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Conditional Probability</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conditional probability concept is one of the most fundamental in probability theory and in my opinion is a trickier type of probability. It </a:t>
          </a:r>
          <a:r>
            <a:rPr b="0" lang="en-US" sz="1100">
              <a:solidFill>
                <a:schemeClr val="dk1"/>
              </a:solidFill>
              <a:latin typeface="Calibri"/>
              <a:ea typeface="Calibri"/>
              <a:cs typeface="Calibri"/>
              <a:sym typeface="Calibri"/>
            </a:rPr>
            <a:t>defines </a:t>
          </a:r>
          <a:r>
            <a:rPr b="1" lang="en-US" sz="1100">
              <a:solidFill>
                <a:schemeClr val="dk1"/>
              </a:solidFill>
              <a:latin typeface="Calibri"/>
              <a:ea typeface="Calibri"/>
              <a:cs typeface="Calibri"/>
              <a:sym typeface="Calibri"/>
            </a:rPr>
            <a:t>the probability of one event occurring given that another event has occurred </a:t>
          </a:r>
          <a:r>
            <a:rPr lang="en-US" sz="1100">
              <a:solidFill>
                <a:schemeClr val="dk1"/>
              </a:solidFill>
              <a:latin typeface="Calibri"/>
              <a:ea typeface="Calibri"/>
              <a:cs typeface="Calibri"/>
              <a:sym typeface="Calibri"/>
            </a:rPr>
            <a:t>(by assumption, presumption, assertion or evidence).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conditional probability formula for an event that is neither mutually exclusive nor independent is: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	P(A|B) = P</a:t>
          </a:r>
          <a:r>
            <a:rPr b="1" i="1" lang="en-US" sz="1100">
              <a:solidFill>
                <a:schemeClr val="dk1"/>
              </a:solidFill>
              <a:latin typeface="Calibri"/>
              <a:ea typeface="Calibri"/>
              <a:cs typeface="Calibri"/>
              <a:sym typeface="Calibri"/>
            </a:rPr>
            <a:t>(A∩B)/P(B)</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where: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P(A|B) </a:t>
          </a:r>
          <a:r>
            <a:rPr lang="en-US" sz="1100">
              <a:solidFill>
                <a:schemeClr val="dk1"/>
              </a:solidFill>
              <a:latin typeface="Calibri"/>
              <a:ea typeface="Calibri"/>
              <a:cs typeface="Calibri"/>
              <a:sym typeface="Calibri"/>
            </a:rPr>
            <a:t>denotes the conditional chance, i.e., the probability of the occurrence of event A with relation to condition B.</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P(A∩B)</a:t>
          </a:r>
          <a:r>
            <a:rPr lang="en-US" sz="1100">
              <a:solidFill>
                <a:schemeClr val="dk1"/>
              </a:solidFill>
              <a:latin typeface="Calibri"/>
              <a:ea typeface="Calibri"/>
              <a:cs typeface="Calibri"/>
              <a:sym typeface="Calibri"/>
            </a:rPr>
            <a:t> signifies the joint probability of both events occurring. It is not what both the events cover individually but the common factor that connects both of them for the outcome.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P(B)</a:t>
          </a:r>
          <a:r>
            <a:rPr lang="en-US" sz="1100">
              <a:solidFill>
                <a:schemeClr val="dk1"/>
              </a:solidFill>
              <a:latin typeface="Calibri"/>
              <a:ea typeface="Calibri"/>
              <a:cs typeface="Calibri"/>
              <a:sym typeface="Calibri"/>
            </a:rPr>
            <a:t> is the probability of B.</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Marginal Probability</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marginal probability is the probability of an event irrespective of the outcome of another variable — P(A) or P(B).</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Compliment in probablity</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The probability that any event A does not occur is P(A</a:t>
          </a:r>
          <a:r>
            <a:rPr b="1" baseline="30000" i="0" lang="en-US" sz="1100">
              <a:solidFill>
                <a:schemeClr val="dk1"/>
              </a:solidFill>
              <a:latin typeface="Calibri"/>
              <a:ea typeface="Calibri"/>
              <a:cs typeface="Calibri"/>
              <a:sym typeface="Calibri"/>
            </a:rPr>
            <a:t>c</a:t>
          </a:r>
          <a:r>
            <a:rPr b="1" i="0" lang="en-US" sz="1100">
              <a:solidFill>
                <a:schemeClr val="dk1"/>
              </a:solidFill>
              <a:latin typeface="Calibri"/>
              <a:ea typeface="Calibri"/>
              <a:cs typeface="Calibri"/>
              <a:sym typeface="Calibri"/>
            </a:rPr>
            <a:t>) = 1 - P(A).</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Probability of Compliment</a:t>
          </a:r>
          <a:r>
            <a:rPr b="1" i="0" lang="en-US" sz="1100">
              <a:solidFill>
                <a:schemeClr val="dk1"/>
              </a:solidFill>
              <a:latin typeface="Calibri"/>
              <a:ea typeface="Calibri"/>
              <a:cs typeface="Calibri"/>
              <a:sym typeface="Calibri"/>
            </a:rPr>
            <a:t> A (A</a:t>
          </a:r>
          <a:r>
            <a:rPr b="1" baseline="30000" i="0" lang="en-US" sz="1100">
              <a:solidFill>
                <a:schemeClr val="dk1"/>
              </a:solidFill>
              <a:latin typeface="Calibri"/>
              <a:ea typeface="Calibri"/>
              <a:cs typeface="Calibri"/>
              <a:sym typeface="Calibri"/>
            </a:rPr>
            <a:t>c</a:t>
          </a:r>
          <a:r>
            <a:rPr b="1" i="0" lang="en-US" sz="1100">
              <a:solidFill>
                <a:schemeClr val="dk1"/>
              </a:solidFill>
              <a:latin typeface="Calibri"/>
              <a:ea typeface="Calibri"/>
              <a:cs typeface="Calibri"/>
              <a:sym typeface="Calibri"/>
            </a:rPr>
            <a:t>)</a:t>
          </a:r>
          <a:endParaRPr b="1" baseline="30000" i="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11</xdr:col>
      <xdr:colOff>0</xdr:colOff>
      <xdr:row>0</xdr:row>
      <xdr:rowOff>161925</xdr:rowOff>
    </xdr:from>
    <xdr:ext cx="4038600" cy="285750"/>
    <xdr:sp>
      <xdr:nvSpPr>
        <xdr:cNvPr id="19" name="Shape 19"/>
        <xdr:cNvSpPr txBox="1"/>
      </xdr:nvSpPr>
      <xdr:spPr>
        <a:xfrm>
          <a:off x="3331463" y="3641888"/>
          <a:ext cx="4029075" cy="2762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The table shows test results for 200 students who took a GED test.</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115675" cy="4191000"/>
    <xdr:sp>
      <xdr:nvSpPr>
        <xdr:cNvPr id="20" name="Shape 20"/>
        <xdr:cNvSpPr txBox="1"/>
      </xdr:nvSpPr>
      <xdr:spPr>
        <a:xfrm>
          <a:off x="0" y="1689263"/>
          <a:ext cx="10692000" cy="41814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In mathematics, we want to derive as much as possible from the simplest set </a:t>
          </a:r>
          <a:r>
            <a:rPr b="1" lang="en-US" sz="1100">
              <a:solidFill>
                <a:schemeClr val="dk1"/>
              </a:solidFill>
              <a:latin typeface="Calibri"/>
              <a:ea typeface="Calibri"/>
              <a:cs typeface="Calibri"/>
              <a:sym typeface="Calibri"/>
            </a:rPr>
            <a:t>of axioms or assumptions</a:t>
          </a:r>
          <a:r>
            <a:rPr lang="en-US" sz="1100">
              <a:solidFill>
                <a:schemeClr val="dk1"/>
              </a:solidFill>
              <a:latin typeface="Calibri"/>
              <a:ea typeface="Calibri"/>
              <a:cs typeface="Calibri"/>
              <a:sym typeface="Calibri"/>
            </a:rPr>
            <a:t>. There are </a:t>
          </a:r>
          <a:r>
            <a:rPr b="1" lang="en-US" sz="1100">
              <a:solidFill>
                <a:schemeClr val="dk1"/>
              </a:solidFill>
              <a:latin typeface="Calibri"/>
              <a:ea typeface="Calibri"/>
              <a:cs typeface="Calibri"/>
              <a:sym typeface="Calibri"/>
            </a:rPr>
            <a:t>three essential probability axioms</a:t>
          </a:r>
          <a:r>
            <a:rPr lang="en-US" sz="1100">
              <a:solidFill>
                <a:schemeClr val="dk1"/>
              </a:solidFill>
              <a:latin typeface="Calibri"/>
              <a:ea typeface="Calibri"/>
              <a:cs typeface="Calibri"/>
              <a:sym typeface="Calibri"/>
            </a:rPr>
            <a:t>. They are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1.   P(A) ≥ 0</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probability of an event is always positive. We agree that a negative probability is not necessary.</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2.   P(Ω) = 1</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This means that the total probability for some part of the sample space to occur is 1. If the sample space includes all possible outcomes, then one of them has to happen.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Consider the coin-flipping sample space.</a:t>
          </a:r>
          <a:r>
            <a:rPr lang="en-US" sz="1100">
              <a:solidFill>
                <a:schemeClr val="dk1"/>
              </a:solidFill>
              <a:latin typeface="Calibri"/>
              <a:ea typeface="Calibri"/>
              <a:cs typeface="Calibri"/>
              <a:sym typeface="Calibri"/>
            </a:rPr>
            <a:t>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If a coin is flipped, one of the two possible outcomes must occur.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total probability that one of them happens, regardless of which, is 1.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This property of probability spaces is also called the </a:t>
          </a:r>
          <a:r>
            <a:rPr b="1" lang="en-US" sz="1100">
              <a:solidFill>
                <a:schemeClr val="dk1"/>
              </a:solidFill>
              <a:latin typeface="Calibri"/>
              <a:ea typeface="Calibri"/>
              <a:cs typeface="Calibri"/>
              <a:sym typeface="Calibri"/>
            </a:rPr>
            <a:t>normalization property</a:t>
          </a:r>
          <a:r>
            <a:rPr lang="en-US" sz="1100">
              <a:solidFill>
                <a:schemeClr val="dk1"/>
              </a:solidFill>
              <a:latin typeface="Calibri"/>
              <a:ea typeface="Calibri"/>
              <a:cs typeface="Calibri"/>
              <a:sym typeface="Calibri"/>
            </a:rPr>
            <a:t>, and we would say that any such space is </a:t>
          </a:r>
          <a:r>
            <a:rPr b="1" lang="en-US" sz="1100">
              <a:solidFill>
                <a:schemeClr val="dk1"/>
              </a:solidFill>
              <a:latin typeface="Calibri"/>
              <a:ea typeface="Calibri"/>
              <a:cs typeface="Calibri"/>
              <a:sym typeface="Calibri"/>
            </a:rPr>
            <a:t>normalized</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3.   P(A ∪ B) = P(A) + P(B) for disjoint sets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Recall that </a:t>
          </a:r>
          <a:r>
            <a:rPr b="1" lang="en-US" sz="1100">
              <a:solidFill>
                <a:schemeClr val="dk1"/>
              </a:solidFill>
              <a:latin typeface="Calibri"/>
              <a:ea typeface="Calibri"/>
              <a:cs typeface="Calibri"/>
              <a:sym typeface="Calibri"/>
            </a:rPr>
            <a:t>disjoint sets</a:t>
          </a:r>
          <a:r>
            <a:rPr lang="en-US" sz="1100">
              <a:solidFill>
                <a:schemeClr val="dk1"/>
              </a:solidFill>
              <a:latin typeface="Calibri"/>
              <a:ea typeface="Calibri"/>
              <a:cs typeface="Calibri"/>
              <a:sym typeface="Calibri"/>
            </a:rPr>
            <a:t> are sets that have no elements in common. In a Venn diagram, they look like this:</a:t>
          </a:r>
          <a:endParaRPr sz="1400"/>
        </a:p>
        <a:p>
          <a:pPr indent="0" lvl="0" marL="0" rtl="0" algn="l">
            <a:spcBef>
              <a:spcPts val="0"/>
            </a:spcBef>
            <a:spcAft>
              <a:spcPts val="0"/>
            </a:spcAft>
            <a:buNone/>
          </a:pPr>
          <a:br>
            <a:rPr lang="en-US" sz="1100">
              <a:solidFill>
                <a:schemeClr val="dk1"/>
              </a:solidFill>
              <a:latin typeface="Calibri"/>
              <a:ea typeface="Calibri"/>
              <a:cs typeface="Calibri"/>
              <a:sym typeface="Calibri"/>
            </a:rPr>
          </a:b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The axiom says that the probability of the union of these two sets is the sum of the probabilities of each set. This is the probability that either an outcome in set A will occur or one in set B will occur. Often we interpret the union sign,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as the word "or": </a:t>
          </a:r>
          <a:r>
            <a:rPr i="1" lang="en-US" sz="1100">
              <a:solidFill>
                <a:schemeClr val="dk1"/>
              </a:solidFill>
              <a:latin typeface="Calibri"/>
              <a:ea typeface="Calibri"/>
              <a:cs typeface="Calibri"/>
              <a:sym typeface="Calibri"/>
            </a:rPr>
            <a:t>A</a:t>
          </a:r>
          <a:r>
            <a:rPr lang="en-US" sz="1100">
              <a:solidFill>
                <a:schemeClr val="dk1"/>
              </a:solidFill>
              <a:latin typeface="Calibri"/>
              <a:ea typeface="Calibri"/>
              <a:cs typeface="Calibri"/>
              <a:sym typeface="Calibri"/>
            </a:rPr>
            <a:t>∪</a:t>
          </a:r>
          <a:r>
            <a:rPr i="1" lang="en-US" sz="1100">
              <a:solidFill>
                <a:schemeClr val="dk1"/>
              </a:solidFill>
              <a:latin typeface="Calibri"/>
              <a:ea typeface="Calibri"/>
              <a:cs typeface="Calibri"/>
              <a:sym typeface="Calibri"/>
            </a:rPr>
            <a:t>B </a:t>
          </a:r>
          <a:r>
            <a:rPr lang="en-US" sz="1100">
              <a:solidFill>
                <a:schemeClr val="dk1"/>
              </a:solidFill>
              <a:latin typeface="Calibri"/>
              <a:ea typeface="Calibri"/>
              <a:cs typeface="Calibri"/>
              <a:sym typeface="Calibri"/>
            </a:rPr>
            <a:t>means "</a:t>
          </a:r>
          <a:r>
            <a:rPr b="1" lang="en-US" sz="1100">
              <a:solidFill>
                <a:schemeClr val="dk1"/>
              </a:solidFill>
              <a:latin typeface="Calibri"/>
              <a:ea typeface="Calibri"/>
              <a:cs typeface="Calibri"/>
              <a:sym typeface="Calibri"/>
            </a:rPr>
            <a:t>A</a:t>
          </a:r>
          <a:r>
            <a:rPr lang="en-US" sz="1100">
              <a:solidFill>
                <a:schemeClr val="dk1"/>
              </a:solidFill>
              <a:latin typeface="Calibri"/>
              <a:ea typeface="Calibri"/>
              <a:cs typeface="Calibri"/>
              <a:sym typeface="Calibri"/>
            </a:rPr>
            <a:t> </a:t>
          </a:r>
          <a:r>
            <a:rPr lang="en-US" sz="1100" u="sng">
              <a:solidFill>
                <a:schemeClr val="dk1"/>
              </a:solidFill>
              <a:latin typeface="Calibri"/>
              <a:ea typeface="Calibri"/>
              <a:cs typeface="Calibri"/>
              <a:sym typeface="Calibri"/>
            </a:rPr>
            <a:t>or</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B</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Now we'll use these axioms to expand outward and derive some other useful rules that we'll eventually use to solve probability problems.</a:t>
          </a:r>
          <a:endParaRPr sz="1400"/>
        </a:p>
        <a:p>
          <a:pPr indent="0" lvl="0" marL="0" rtl="0" algn="l">
            <a:spcBef>
              <a:spcPts val="0"/>
            </a:spcBef>
            <a:spcAft>
              <a:spcPts val="0"/>
            </a:spcAft>
            <a:buNone/>
          </a:pPr>
          <a:r>
            <a:t/>
          </a:r>
          <a:endParaRPr sz="1100"/>
        </a:p>
      </xdr:txBody>
    </xdr:sp>
    <xdr:clientData fLocksWithSheet="0"/>
  </xdr:oneCellAnchor>
  <xdr:oneCellAnchor>
    <xdr:from>
      <xdr:col>10</xdr:col>
      <xdr:colOff>161925</xdr:colOff>
      <xdr:row>13</xdr:row>
      <xdr:rowOff>104775</xdr:rowOff>
    </xdr:from>
    <xdr:ext cx="1743075" cy="8953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438150</xdr:colOff>
      <xdr:row>1</xdr:row>
      <xdr:rowOff>142875</xdr:rowOff>
    </xdr:from>
    <xdr:ext cx="1695450" cy="304800"/>
    <xdr:pic>
      <xdr:nvPicPr>
        <xdr:cNvPr descr="Axiom 1: Probability of Event"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28575</xdr:rowOff>
    </xdr:from>
    <xdr:ext cx="4181475" cy="6705600"/>
    <xdr:sp>
      <xdr:nvSpPr>
        <xdr:cNvPr id="21" name="Shape 21"/>
        <xdr:cNvSpPr txBox="1"/>
      </xdr:nvSpPr>
      <xdr:spPr>
        <a:xfrm>
          <a:off x="3260025" y="431963"/>
          <a:ext cx="4171950" cy="6696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Bayes'</a:t>
          </a:r>
          <a:r>
            <a:rPr b="1" i="0" lang="en-US" sz="1100">
              <a:solidFill>
                <a:schemeClr val="dk1"/>
              </a:solidFill>
              <a:latin typeface="Calibri"/>
              <a:ea typeface="Calibri"/>
              <a:cs typeface="Calibri"/>
              <a:sym typeface="Calibri"/>
            </a:rPr>
            <a:t> Theorem</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Bayes’ Theorem </a:t>
          </a:r>
          <a:r>
            <a:rPr i="0" lang="en-US" sz="1100">
              <a:solidFill>
                <a:schemeClr val="dk1"/>
              </a:solidFill>
              <a:latin typeface="Calibri"/>
              <a:ea typeface="Calibri"/>
              <a:cs typeface="Calibri"/>
              <a:sym typeface="Calibri"/>
            </a:rPr>
            <a:t>(alternatively Bayes’ law or Bayes’ rule) has been called the most powerful rule of probability and statistics. It describes the probability of an event, </a:t>
          </a:r>
          <a:r>
            <a:rPr b="1" i="0" lang="en-US" sz="1100">
              <a:solidFill>
                <a:schemeClr val="dk1"/>
              </a:solidFill>
              <a:latin typeface="Calibri"/>
              <a:ea typeface="Calibri"/>
              <a:cs typeface="Calibri"/>
              <a:sym typeface="Calibri"/>
            </a:rPr>
            <a:t>based on prior knowledge </a:t>
          </a:r>
          <a:r>
            <a:rPr i="0" lang="en-US" sz="1100">
              <a:solidFill>
                <a:schemeClr val="dk1"/>
              </a:solidFill>
              <a:latin typeface="Calibri"/>
              <a:ea typeface="Calibri"/>
              <a:cs typeface="Calibri"/>
              <a:sym typeface="Calibri"/>
            </a:rPr>
            <a:t>of </a:t>
          </a:r>
          <a:r>
            <a:rPr b="1" i="0" lang="en-US" sz="1100">
              <a:solidFill>
                <a:schemeClr val="dk1"/>
              </a:solidFill>
              <a:latin typeface="Calibri"/>
              <a:ea typeface="Calibri"/>
              <a:cs typeface="Calibri"/>
              <a:sym typeface="Calibri"/>
            </a:rPr>
            <a:t>conditions </a:t>
          </a:r>
          <a:r>
            <a:rPr i="0" lang="en-US" sz="1100">
              <a:solidFill>
                <a:schemeClr val="dk1"/>
              </a:solidFill>
              <a:latin typeface="Calibri"/>
              <a:ea typeface="Calibri"/>
              <a:cs typeface="Calibri"/>
              <a:sym typeface="Calibri"/>
            </a:rPr>
            <a:t>that might be related to the event.</a:t>
          </a:r>
          <a:endParaRPr sz="1400"/>
        </a:p>
        <a:p>
          <a:pPr indent="0" lvl="0" marL="0" rtl="0" algn="l">
            <a:spcBef>
              <a:spcPts val="0"/>
            </a:spcBef>
            <a:spcAft>
              <a:spcPts val="0"/>
            </a:spcAft>
            <a:buNone/>
          </a:pPr>
          <a:r>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The Bayes’ theorem is expressed in the following formula</a:t>
          </a:r>
          <a:endParaRPr sz="1400"/>
        </a:p>
        <a:p>
          <a:pPr indent="0" lvl="0" marL="0" rtl="0" algn="l">
            <a:spcBef>
              <a:spcPts val="0"/>
            </a:spcBef>
            <a:spcAft>
              <a:spcPts val="0"/>
            </a:spcAft>
            <a:buNone/>
          </a:pPr>
          <a:r>
            <a:t/>
          </a:r>
          <a:endParaRPr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i="0" sz="1100"/>
        </a:p>
        <a:p>
          <a:pPr indent="0" lvl="0" marL="0" rtl="0" algn="l">
            <a:spcBef>
              <a:spcPts val="0"/>
            </a:spcBef>
            <a:spcAft>
              <a:spcPts val="0"/>
            </a:spcAft>
            <a:buNone/>
          </a:pPr>
          <a:r>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Where:</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P(A|B)</a:t>
          </a:r>
          <a:r>
            <a:rPr i="0" lang="en-US" sz="1100">
              <a:solidFill>
                <a:schemeClr val="dk1"/>
              </a:solidFill>
              <a:latin typeface="Calibri"/>
              <a:ea typeface="Calibri"/>
              <a:cs typeface="Calibri"/>
              <a:sym typeface="Calibri"/>
            </a:rPr>
            <a:t> – the probability of event A occurring, given event B has occurred</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P(B|A)</a:t>
          </a:r>
          <a:r>
            <a:rPr i="0" lang="en-US" sz="1100">
              <a:solidFill>
                <a:schemeClr val="dk1"/>
              </a:solidFill>
              <a:latin typeface="Calibri"/>
              <a:ea typeface="Calibri"/>
              <a:cs typeface="Calibri"/>
              <a:sym typeface="Calibri"/>
            </a:rPr>
            <a:t> – the probability of event B occurring, given event A has occurred</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a:t>
          </a:r>
          <a:r>
            <a:rPr i="0" lang="en-US" sz="1100">
              <a:solidFill>
                <a:schemeClr val="dk1"/>
              </a:solidFill>
              <a:latin typeface="Calibri"/>
              <a:ea typeface="Calibri"/>
              <a:cs typeface="Calibri"/>
              <a:sym typeface="Calibri"/>
            </a:rPr>
            <a:t> – the probability of event A</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P(B)</a:t>
          </a:r>
          <a:r>
            <a:rPr i="0" lang="en-US" sz="1100">
              <a:solidFill>
                <a:schemeClr val="dk1"/>
              </a:solidFill>
              <a:latin typeface="Calibri"/>
              <a:ea typeface="Calibri"/>
              <a:cs typeface="Calibri"/>
              <a:sym typeface="Calibri"/>
            </a:rPr>
            <a:t> – the probability of event B</a:t>
          </a:r>
          <a:endParaRPr sz="1400"/>
        </a:p>
        <a:p>
          <a:pPr indent="0" lvl="0" marL="0" rtl="0" algn="l">
            <a:spcBef>
              <a:spcPts val="0"/>
            </a:spcBef>
            <a:spcAft>
              <a:spcPts val="0"/>
            </a:spcAft>
            <a:buNone/>
          </a:pPr>
          <a:r>
            <a:t/>
          </a:r>
          <a:endParaRPr i="0" sz="1100"/>
        </a:p>
        <a:p>
          <a:pPr indent="0" lvl="0" marL="0" rtl="0" algn="l">
            <a:spcBef>
              <a:spcPts val="0"/>
            </a:spcBef>
            <a:spcAft>
              <a:spcPts val="0"/>
            </a:spcAft>
            <a:buNone/>
          </a:pPr>
          <a:r>
            <a:t/>
          </a:r>
          <a:endParaRPr i="0" sz="1100"/>
        </a:p>
        <a:p>
          <a:pPr indent="0" lvl="0" marL="0" rtl="0" algn="l">
            <a:spcBef>
              <a:spcPts val="0"/>
            </a:spcBef>
            <a:spcAft>
              <a:spcPts val="0"/>
            </a:spcAft>
            <a:buNone/>
          </a:pPr>
          <a:r>
            <a:t/>
          </a:r>
          <a:endParaRPr i="0" sz="1100"/>
        </a:p>
        <a:p>
          <a:pPr indent="0" lvl="0" marL="0" rtl="0" algn="l">
            <a:spcBef>
              <a:spcPts val="0"/>
            </a:spcBef>
            <a:spcAft>
              <a:spcPts val="0"/>
            </a:spcAft>
            <a:buNone/>
          </a:pPr>
          <a:r>
            <a:rPr i="0" lang="en-US" sz="1100">
              <a:solidFill>
                <a:schemeClr val="dk1"/>
              </a:solidFill>
              <a:latin typeface="Calibri"/>
              <a:ea typeface="Calibri"/>
              <a:cs typeface="Calibri"/>
              <a:sym typeface="Calibri"/>
            </a:rPr>
            <a:t>For</a:t>
          </a:r>
          <a:r>
            <a:rPr i="0" lang="en-US" sz="1100">
              <a:solidFill>
                <a:schemeClr val="dk1"/>
              </a:solidFill>
              <a:latin typeface="Calibri"/>
              <a:ea typeface="Calibri"/>
              <a:cs typeface="Calibri"/>
              <a:sym typeface="Calibri"/>
            </a:rPr>
            <a:t> Multiple Events </a:t>
          </a:r>
          <a:r>
            <a:rPr lang="en-US" sz="1100">
              <a:solidFill>
                <a:schemeClr val="dk1"/>
              </a:solidFill>
              <a:latin typeface="Calibri"/>
              <a:ea typeface="Calibri"/>
              <a:cs typeface="Calibri"/>
              <a:sym typeface="Calibri"/>
            </a:rPr>
            <a:t>The statement of Bayes Theorem is as follows: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Let </a:t>
          </a: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1</a:t>
          </a: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2</a:t>
          </a: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3</a:t>
          </a: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 be a set of events associated with a sample space</a:t>
          </a:r>
          <a:r>
            <a:rPr b="1" lang="en-US" sz="1100">
              <a:solidFill>
                <a:schemeClr val="dk1"/>
              </a:solidFill>
              <a:latin typeface="Calibri"/>
              <a:ea typeface="Calibri"/>
              <a:cs typeface="Calibri"/>
              <a:sym typeface="Calibri"/>
            </a:rPr>
            <a:t> S</a:t>
          </a:r>
          <a:r>
            <a:rPr lang="en-US" sz="1100">
              <a:solidFill>
                <a:schemeClr val="dk1"/>
              </a:solidFill>
              <a:latin typeface="Calibri"/>
              <a:ea typeface="Calibri"/>
              <a:cs typeface="Calibri"/>
              <a:sym typeface="Calibri"/>
            </a:rPr>
            <a:t>, where all events E</a:t>
          </a:r>
          <a:r>
            <a:rPr baseline="-25000"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,E</a:t>
          </a:r>
          <a:r>
            <a:rPr baseline="-25000" lang="en-US" sz="1100">
              <a:solidFill>
                <a:schemeClr val="dk1"/>
              </a:solidFill>
              <a:latin typeface="Calibri"/>
              <a:ea typeface="Calibri"/>
              <a:cs typeface="Calibri"/>
              <a:sym typeface="Calibri"/>
            </a:rPr>
            <a:t>2</a:t>
          </a:r>
          <a:r>
            <a:rPr lang="en-US" sz="1100">
              <a:solidFill>
                <a:schemeClr val="dk1"/>
              </a:solidFill>
              <a:latin typeface="Calibri"/>
              <a:ea typeface="Calibri"/>
              <a:cs typeface="Calibri"/>
              <a:sym typeface="Calibri"/>
            </a:rPr>
            <a:t>,E</a:t>
          </a:r>
          <a:r>
            <a:rPr baseline="-25000" lang="en-US" sz="1100">
              <a:solidFill>
                <a:schemeClr val="dk1"/>
              </a:solidFill>
              <a:latin typeface="Calibri"/>
              <a:ea typeface="Calibri"/>
              <a:cs typeface="Calibri"/>
              <a:sym typeface="Calibri"/>
            </a:rPr>
            <a:t>3</a:t>
          </a:r>
          <a:r>
            <a:rPr lang="en-US" sz="1100">
              <a:solidFill>
                <a:schemeClr val="dk1"/>
              </a:solidFill>
              <a:latin typeface="Calibri"/>
              <a:ea typeface="Calibri"/>
              <a:cs typeface="Calibri"/>
              <a:sym typeface="Calibri"/>
            </a:rPr>
            <a:t>,...,E</a:t>
          </a:r>
          <a:r>
            <a:rPr baseline="-25000"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 have </a:t>
          </a:r>
          <a:r>
            <a:rPr b="1" lang="en-US" sz="1100">
              <a:solidFill>
                <a:schemeClr val="dk1"/>
              </a:solidFill>
              <a:latin typeface="Calibri"/>
              <a:ea typeface="Calibri"/>
              <a:cs typeface="Calibri"/>
              <a:sym typeface="Calibri"/>
            </a:rPr>
            <a:t>non-zero probability </a:t>
          </a:r>
          <a:r>
            <a:rPr lang="en-US" sz="1100">
              <a:solidFill>
                <a:schemeClr val="dk1"/>
              </a:solidFill>
              <a:latin typeface="Calibri"/>
              <a:ea typeface="Calibri"/>
              <a:cs typeface="Calibri"/>
              <a:sym typeface="Calibri"/>
            </a:rPr>
            <a:t>of occurrence and they form a partition of </a:t>
          </a:r>
          <a:r>
            <a:rPr b="1" lang="en-US" sz="1100">
              <a:solidFill>
                <a:schemeClr val="dk1"/>
              </a:solidFill>
              <a:latin typeface="Calibri"/>
              <a:ea typeface="Calibri"/>
              <a:cs typeface="Calibri"/>
              <a:sym typeface="Calibri"/>
            </a:rPr>
            <a:t>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Let </a:t>
          </a:r>
          <a:r>
            <a:rPr b="1" lang="en-US" sz="1100">
              <a:solidFill>
                <a:schemeClr val="dk1"/>
              </a:solidFill>
              <a:latin typeface="Calibri"/>
              <a:ea typeface="Calibri"/>
              <a:cs typeface="Calibri"/>
              <a:sym typeface="Calibri"/>
            </a:rPr>
            <a:t>A</a:t>
          </a:r>
          <a:r>
            <a:rPr lang="en-US" sz="1100">
              <a:solidFill>
                <a:schemeClr val="dk1"/>
              </a:solidFill>
              <a:latin typeface="Calibri"/>
              <a:ea typeface="Calibri"/>
              <a:cs typeface="Calibri"/>
              <a:sym typeface="Calibri"/>
            </a:rPr>
            <a:t> be any event which occurs with E</a:t>
          </a:r>
          <a:r>
            <a:rPr baseline="-25000"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orE</a:t>
          </a:r>
          <a:r>
            <a:rPr baseline="-25000" lang="en-US" sz="1100">
              <a:solidFill>
                <a:schemeClr val="dk1"/>
              </a:solidFill>
              <a:latin typeface="Calibri"/>
              <a:ea typeface="Calibri"/>
              <a:cs typeface="Calibri"/>
              <a:sym typeface="Calibri"/>
            </a:rPr>
            <a:t>2</a:t>
          </a:r>
          <a:r>
            <a:rPr lang="en-US" sz="1100">
              <a:solidFill>
                <a:schemeClr val="dk1"/>
              </a:solidFill>
              <a:latin typeface="Calibri"/>
              <a:ea typeface="Calibri"/>
              <a:cs typeface="Calibri"/>
              <a:sym typeface="Calibri"/>
            </a:rPr>
            <a:t>orE</a:t>
          </a:r>
          <a:r>
            <a:rPr baseline="-25000" lang="en-US" sz="1100">
              <a:solidFill>
                <a:schemeClr val="dk1"/>
              </a:solidFill>
              <a:latin typeface="Calibri"/>
              <a:ea typeface="Calibri"/>
              <a:cs typeface="Calibri"/>
              <a:sym typeface="Calibri"/>
            </a:rPr>
            <a:t>3</a:t>
          </a:r>
          <a:r>
            <a:rPr lang="en-US" sz="1100">
              <a:solidFill>
                <a:schemeClr val="dk1"/>
              </a:solidFill>
              <a:latin typeface="Calibri"/>
              <a:ea typeface="Calibri"/>
              <a:cs typeface="Calibri"/>
              <a:sym typeface="Calibri"/>
            </a:rPr>
            <a:t>...orE</a:t>
          </a:r>
          <a:r>
            <a:rPr baseline="-25000" lang="en-US" sz="1100">
              <a:solidFill>
                <a:schemeClr val="dk1"/>
              </a:solidFill>
              <a:latin typeface="Calibri"/>
              <a:ea typeface="Calibri"/>
              <a:cs typeface="Calibri"/>
              <a:sym typeface="Calibri"/>
            </a:rPr>
            <a:t>n</a:t>
          </a:r>
          <a:r>
            <a:rPr lang="en-US" sz="1100">
              <a:solidFill>
                <a:schemeClr val="dk1"/>
              </a:solidFill>
              <a:latin typeface="Calibri"/>
              <a:ea typeface="Calibri"/>
              <a:cs typeface="Calibri"/>
              <a:sym typeface="Calibri"/>
            </a:rPr>
            <a:t>, then according to Bayes Theorem,</a:t>
          </a:r>
          <a:endParaRPr sz="1400"/>
        </a:p>
        <a:p>
          <a:pPr indent="0" lvl="0" marL="0" rtl="0" algn="l">
            <a:spcBef>
              <a:spcPts val="0"/>
            </a:spcBef>
            <a:spcAft>
              <a:spcPts val="0"/>
            </a:spcAft>
            <a:buNone/>
          </a:pPr>
          <a:r>
            <a:t/>
          </a:r>
          <a:endParaRPr sz="1100"/>
        </a:p>
        <a:p>
          <a:pPr indent="0" lvl="0" marL="0" rtl="0" algn="l">
            <a:spcBef>
              <a:spcPts val="0"/>
            </a:spcBef>
            <a:spcAft>
              <a:spcPts val="0"/>
            </a:spcAft>
            <a:buNone/>
          </a:pPr>
          <a:br>
            <a:rPr lang="en-US" sz="1100">
              <a:solidFill>
                <a:schemeClr val="dk1"/>
              </a:solidFill>
              <a:latin typeface="Calibri"/>
              <a:ea typeface="Calibri"/>
              <a:cs typeface="Calibri"/>
              <a:sym typeface="Calibri"/>
            </a:rPr>
          </a:br>
          <a:r>
            <a:rPr b="1" lang="en-US" sz="1100">
              <a:solidFill>
                <a:schemeClr val="dk1"/>
              </a:solidFill>
              <a:latin typeface="Calibri"/>
              <a:ea typeface="Calibri"/>
              <a:cs typeface="Calibri"/>
              <a:sym typeface="Calibri"/>
            </a:rPr>
            <a:t>i=1,2,3,...,n</a:t>
          </a:r>
          <a:endParaRPr b="1" sz="1100"/>
        </a:p>
        <a:p>
          <a:pPr indent="0" lvl="0" marL="0" rtl="0" algn="l">
            <a:spcBef>
              <a:spcPts val="0"/>
            </a:spcBef>
            <a:spcAft>
              <a:spcPts val="0"/>
            </a:spcAft>
            <a:buNone/>
          </a:pPr>
          <a:r>
            <a:rPr lang="en-US" sz="1100">
              <a:solidFill>
                <a:schemeClr val="dk1"/>
              </a:solidFill>
              <a:latin typeface="Calibri"/>
              <a:ea typeface="Calibri"/>
              <a:cs typeface="Calibri"/>
              <a:sym typeface="Calibri"/>
            </a:rPr>
            <a:t>Here </a:t>
          </a:r>
          <a:r>
            <a:rPr b="1" lang="en-US" sz="1100">
              <a:solidFill>
                <a:schemeClr val="dk1"/>
              </a:solidFill>
              <a:latin typeface="Calibri"/>
              <a:ea typeface="Calibri"/>
              <a:cs typeface="Calibri"/>
              <a:sym typeface="Calibri"/>
            </a:rPr>
            <a:t>E</a:t>
          </a:r>
          <a:r>
            <a:rPr b="1" baseline="-25000" lang="en-US" sz="1100">
              <a:solidFill>
                <a:schemeClr val="dk1"/>
              </a:solidFill>
              <a:latin typeface="Calibri"/>
              <a:ea typeface="Calibri"/>
              <a:cs typeface="Calibri"/>
              <a:sym typeface="Calibri"/>
            </a:rPr>
            <a:t>i </a:t>
          </a:r>
          <a:r>
            <a:rPr b="1" lang="en-US" sz="1100">
              <a:solidFill>
                <a:schemeClr val="dk1"/>
              </a:solidFill>
              <a:latin typeface="Calibri"/>
              <a:ea typeface="Calibri"/>
              <a:cs typeface="Calibri"/>
              <a:sym typeface="Calibri"/>
            </a:rPr>
            <a:t>∩ E</a:t>
          </a:r>
          <a:r>
            <a:rPr b="1" baseline="-25000" lang="en-US" sz="1100">
              <a:solidFill>
                <a:schemeClr val="dk1"/>
              </a:solidFill>
              <a:latin typeface="Calibri"/>
              <a:ea typeface="Calibri"/>
              <a:cs typeface="Calibri"/>
              <a:sym typeface="Calibri"/>
            </a:rPr>
            <a:t>j</a:t>
          </a:r>
          <a:r>
            <a:rPr b="1" lang="en-US" sz="1100">
              <a:solidFill>
                <a:schemeClr val="dk1"/>
              </a:solidFill>
              <a:latin typeface="Calibri"/>
              <a:ea typeface="Calibri"/>
              <a:cs typeface="Calibri"/>
              <a:sym typeface="Calibri"/>
            </a:rPr>
            <a:t> = φ</a:t>
          </a:r>
          <a:r>
            <a:rPr lang="en-US" sz="1100">
              <a:solidFill>
                <a:schemeClr val="dk1"/>
              </a:solidFill>
              <a:latin typeface="Calibri"/>
              <a:ea typeface="Calibri"/>
              <a:cs typeface="Calibri"/>
              <a:sym typeface="Calibri"/>
            </a:rPr>
            <a:t>, where i ≠ j. (i.e) They are mutually exhaustive events The union of all the events of the partition, should give the sample space. </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0 ≤ P(Ei) ≤ 1</a:t>
          </a:r>
          <a:endParaRPr sz="1400"/>
        </a:p>
        <a:p>
          <a:pPr indent="0" lvl="0" marL="0" rtl="0" algn="l">
            <a:spcBef>
              <a:spcPts val="0"/>
            </a:spcBef>
            <a:spcAft>
              <a:spcPts val="0"/>
            </a:spcAft>
            <a:buNone/>
          </a:pPr>
          <a:r>
            <a:t/>
          </a:r>
          <a:endParaRPr i="0" sz="1100"/>
        </a:p>
      </xdr:txBody>
    </xdr:sp>
    <xdr:clientData fLocksWithSheet="0"/>
  </xdr:oneCellAnchor>
  <xdr:oneCellAnchor>
    <xdr:from>
      <xdr:col>16</xdr:col>
      <xdr:colOff>590550</xdr:colOff>
      <xdr:row>26</xdr:row>
      <xdr:rowOff>85725</xdr:rowOff>
    </xdr:from>
    <xdr:ext cx="4162425" cy="5248275"/>
    <xdr:sp>
      <xdr:nvSpPr>
        <xdr:cNvPr id="22" name="Shape 22"/>
        <xdr:cNvSpPr txBox="1"/>
      </xdr:nvSpPr>
      <xdr:spPr>
        <a:xfrm>
          <a:off x="3269550" y="1155863"/>
          <a:ext cx="4152900" cy="5248275"/>
        </a:xfrm>
        <a:prstGeom prst="rect">
          <a:avLst/>
        </a:prstGeom>
        <a:solidFill>
          <a:srgbClr val="FEE599"/>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Imagine you are a financial analyst at an investment bank. According to your research of publicly-traded companies, </a:t>
          </a:r>
          <a:r>
            <a:rPr b="1" i="0" lang="en-US" sz="1100">
              <a:solidFill>
                <a:schemeClr val="dk1"/>
              </a:solidFill>
              <a:latin typeface="Calibri"/>
              <a:ea typeface="Calibri"/>
              <a:cs typeface="Calibri"/>
              <a:sym typeface="Calibri"/>
            </a:rPr>
            <a:t>60% of the companies </a:t>
          </a:r>
          <a:r>
            <a:rPr b="0" i="0" lang="en-US" sz="1100">
              <a:solidFill>
                <a:schemeClr val="dk1"/>
              </a:solidFill>
              <a:latin typeface="Calibri"/>
              <a:ea typeface="Calibri"/>
              <a:cs typeface="Calibri"/>
              <a:sym typeface="Calibri"/>
            </a:rPr>
            <a:t>that increased their share price by more than </a:t>
          </a:r>
          <a:r>
            <a:rPr b="1" i="0" lang="en-US" sz="1100">
              <a:solidFill>
                <a:schemeClr val="dk1"/>
              </a:solidFill>
              <a:latin typeface="Calibri"/>
              <a:ea typeface="Calibri"/>
              <a:cs typeface="Calibri"/>
              <a:sym typeface="Calibri"/>
            </a:rPr>
            <a:t>5% in the last three years </a:t>
          </a:r>
          <a:r>
            <a:rPr b="0" i="0" lang="en-US" sz="1100">
              <a:solidFill>
                <a:schemeClr val="dk1"/>
              </a:solidFill>
              <a:latin typeface="Calibri"/>
              <a:ea typeface="Calibri"/>
              <a:cs typeface="Calibri"/>
              <a:sym typeface="Calibri"/>
            </a:rPr>
            <a:t>replaced their CEOs during the period.</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At the same time, </a:t>
          </a:r>
          <a:r>
            <a:rPr b="1" i="0" lang="en-US" sz="1100">
              <a:solidFill>
                <a:schemeClr val="dk1"/>
              </a:solidFill>
              <a:latin typeface="Calibri"/>
              <a:ea typeface="Calibri"/>
              <a:cs typeface="Calibri"/>
              <a:sym typeface="Calibri"/>
            </a:rPr>
            <a:t>only 35% of the companies </a:t>
          </a:r>
          <a:r>
            <a:rPr b="0" i="0" lang="en-US" sz="1100">
              <a:solidFill>
                <a:schemeClr val="dk1"/>
              </a:solidFill>
              <a:latin typeface="Calibri"/>
              <a:ea typeface="Calibri"/>
              <a:cs typeface="Calibri"/>
              <a:sym typeface="Calibri"/>
            </a:rPr>
            <a:t>that did not increase their share price by </a:t>
          </a:r>
          <a:r>
            <a:rPr b="1" i="0" lang="en-US" sz="1100">
              <a:solidFill>
                <a:schemeClr val="dk1"/>
              </a:solidFill>
              <a:latin typeface="Calibri"/>
              <a:ea typeface="Calibri"/>
              <a:cs typeface="Calibri"/>
              <a:sym typeface="Calibri"/>
            </a:rPr>
            <a:t>more than 5% in the same period</a:t>
          </a:r>
          <a:r>
            <a:rPr b="0" i="0" lang="en-US" sz="1100">
              <a:solidFill>
                <a:schemeClr val="dk1"/>
              </a:solidFill>
              <a:latin typeface="Calibri"/>
              <a:ea typeface="Calibri"/>
              <a:cs typeface="Calibri"/>
              <a:sym typeface="Calibri"/>
            </a:rPr>
            <a:t> replaced their CEOs. Knowing that the probability that the stock prices grow by more than </a:t>
          </a:r>
          <a:r>
            <a:rPr b="1" i="0" lang="en-US" sz="1100">
              <a:solidFill>
                <a:schemeClr val="dk1"/>
              </a:solidFill>
              <a:latin typeface="Calibri"/>
              <a:ea typeface="Calibri"/>
              <a:cs typeface="Calibri"/>
              <a:sym typeface="Calibri"/>
            </a:rPr>
            <a:t>5% is 4%,</a:t>
          </a:r>
          <a:r>
            <a:rPr b="0" i="0" lang="en-US" sz="1100">
              <a:solidFill>
                <a:schemeClr val="dk1"/>
              </a:solidFill>
              <a:latin typeface="Calibri"/>
              <a:ea typeface="Calibri"/>
              <a:cs typeface="Calibri"/>
              <a:sym typeface="Calibri"/>
            </a:rPr>
            <a:t> find the probability that the shares of a company that </a:t>
          </a:r>
          <a:r>
            <a:rPr b="1" i="0" lang="en-US" sz="1100">
              <a:solidFill>
                <a:schemeClr val="dk1"/>
              </a:solidFill>
              <a:latin typeface="Calibri"/>
              <a:ea typeface="Calibri"/>
              <a:cs typeface="Calibri"/>
              <a:sym typeface="Calibri"/>
            </a:rPr>
            <a:t>fires its CEO will increase by more than 5%.</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Solution:</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Before finding the probabilities, you must first define the notation of the probabilities.</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a:t>
          </a:r>
          <a:r>
            <a:rPr b="0" i="0" lang="en-US" sz="1100">
              <a:solidFill>
                <a:schemeClr val="dk1"/>
              </a:solidFill>
              <a:latin typeface="Calibri"/>
              <a:ea typeface="Calibri"/>
              <a:cs typeface="Calibri"/>
              <a:sym typeface="Calibri"/>
            </a:rPr>
            <a:t> – the probability that the stock price increases by 5%</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		P(A)=0.04</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P(B)</a:t>
          </a:r>
          <a:r>
            <a:rPr b="0" i="0" lang="en-US" sz="1100">
              <a:solidFill>
                <a:schemeClr val="dk1"/>
              </a:solidFill>
              <a:latin typeface="Calibri"/>
              <a:ea typeface="Calibri"/>
              <a:cs typeface="Calibri"/>
              <a:sym typeface="Calibri"/>
            </a:rPr>
            <a:t> – the probability that the CEO is replaced</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P(B)=0.60x0.04+0.35*(1-0.04)</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P(A|B)</a:t>
          </a:r>
          <a:r>
            <a:rPr b="0" i="0" lang="en-US" sz="1100">
              <a:solidFill>
                <a:schemeClr val="dk1"/>
              </a:solidFill>
              <a:latin typeface="Calibri"/>
              <a:ea typeface="Calibri"/>
              <a:cs typeface="Calibri"/>
              <a:sym typeface="Calibri"/>
            </a:rPr>
            <a:t> – the probability of the stock price increases by 5% given that the CEO has been replaced</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P(B|A)</a:t>
          </a:r>
          <a:r>
            <a:rPr b="0" i="0" lang="en-US" sz="1100">
              <a:solidFill>
                <a:schemeClr val="dk1"/>
              </a:solidFill>
              <a:latin typeface="Calibri"/>
              <a:ea typeface="Calibri"/>
              <a:cs typeface="Calibri"/>
              <a:sym typeface="Calibri"/>
            </a:rPr>
            <a:t> – the probability of the CEO replacement given the stock price has increased by 5%.</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P(B|A)=0.60</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Using the Bayes’ theorem, we can find the required probability:</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t/>
          </a:r>
          <a:endParaRPr b="1" i="0" sz="1100"/>
        </a:p>
        <a:p>
          <a:pPr indent="0" lvl="0" marL="0" rtl="0" algn="l">
            <a:spcBef>
              <a:spcPts val="0"/>
            </a:spcBef>
            <a:spcAft>
              <a:spcPts val="0"/>
            </a:spcAft>
            <a:buNone/>
          </a:pPr>
          <a:r>
            <a:t/>
          </a:r>
          <a:endParaRPr b="0" i="0" sz="1100"/>
        </a:p>
        <a:p>
          <a:pPr indent="0" lvl="0" marL="0" rtl="0" algn="l">
            <a:spcBef>
              <a:spcPts val="0"/>
            </a:spcBef>
            <a:spcAft>
              <a:spcPts val="0"/>
            </a:spcAft>
            <a:buNone/>
          </a:pPr>
          <a:r>
            <a:t/>
          </a:r>
          <a:endParaRPr b="0" i="0" sz="1100"/>
        </a:p>
        <a:p>
          <a:pPr indent="0" lvl="0" marL="0" rtl="0" algn="l">
            <a:spcBef>
              <a:spcPts val="0"/>
            </a:spcBef>
            <a:spcAft>
              <a:spcPts val="0"/>
            </a:spcAft>
            <a:buNone/>
          </a:pPr>
          <a:r>
            <a:rPr lang="en-US" sz="1100">
              <a:solidFill>
                <a:schemeClr val="dk1"/>
              </a:solidFill>
              <a:latin typeface="Calibri"/>
              <a:ea typeface="Calibri"/>
              <a:cs typeface="Calibri"/>
              <a:sym typeface="Calibri"/>
            </a:rPr>
            <a:t>Thus, the probability that the shares of a company that replaces its CEO will grow by more than 5% is </a:t>
          </a:r>
          <a:r>
            <a:rPr b="1" lang="en-US" sz="1100">
              <a:solidFill>
                <a:schemeClr val="dk1"/>
              </a:solidFill>
              <a:latin typeface="Calibri"/>
              <a:ea typeface="Calibri"/>
              <a:cs typeface="Calibri"/>
              <a:sym typeface="Calibri"/>
            </a:rPr>
            <a:t>6.67%.</a:t>
          </a:r>
          <a:endParaRPr b="1" i="0" sz="1100"/>
        </a:p>
      </xdr:txBody>
    </xdr:sp>
    <xdr:clientData fLocksWithSheet="0"/>
  </xdr:oneCellAnchor>
  <xdr:oneCellAnchor>
    <xdr:from>
      <xdr:col>8</xdr:col>
      <xdr:colOff>438150</xdr:colOff>
      <xdr:row>30</xdr:row>
      <xdr:rowOff>0</xdr:rowOff>
    </xdr:from>
    <xdr:ext cx="4181475" cy="4610100"/>
    <xdr:sp>
      <xdr:nvSpPr>
        <xdr:cNvPr id="23" name="Shape 23"/>
        <xdr:cNvSpPr txBox="1"/>
      </xdr:nvSpPr>
      <xdr:spPr>
        <a:xfrm>
          <a:off x="3260025" y="1479713"/>
          <a:ext cx="4171950" cy="4600575"/>
        </a:xfrm>
        <a:prstGeom prst="rect">
          <a:avLst/>
        </a:prstGeom>
        <a:solidFill>
          <a:srgbClr val="D8E2F3"/>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Amy has two bags. </a:t>
          </a:r>
          <a:r>
            <a:rPr b="1" i="0" lang="en-US" sz="1100">
              <a:solidFill>
                <a:schemeClr val="dk1"/>
              </a:solidFill>
              <a:latin typeface="Calibri"/>
              <a:ea typeface="Calibri"/>
              <a:cs typeface="Calibri"/>
              <a:sym typeface="Calibri"/>
            </a:rPr>
            <a:t>Bag I</a:t>
          </a:r>
          <a:r>
            <a:rPr b="0" i="0" lang="en-US" sz="1100">
              <a:solidFill>
                <a:schemeClr val="dk1"/>
              </a:solidFill>
              <a:latin typeface="Calibri"/>
              <a:ea typeface="Calibri"/>
              <a:cs typeface="Calibri"/>
              <a:sym typeface="Calibri"/>
            </a:rPr>
            <a:t> has </a:t>
          </a:r>
          <a:r>
            <a:rPr b="1" i="0" lang="en-US" sz="1100">
              <a:solidFill>
                <a:schemeClr val="dk1"/>
              </a:solidFill>
              <a:latin typeface="Calibri"/>
              <a:ea typeface="Calibri"/>
              <a:cs typeface="Calibri"/>
              <a:sym typeface="Calibri"/>
            </a:rPr>
            <a:t>7 red and 2 blue balls </a:t>
          </a:r>
          <a:r>
            <a:rPr b="0" i="0" lang="en-US" sz="1100">
              <a:solidFill>
                <a:schemeClr val="dk1"/>
              </a:solidFill>
              <a:latin typeface="Calibri"/>
              <a:ea typeface="Calibri"/>
              <a:cs typeface="Calibri"/>
              <a:sym typeface="Calibri"/>
            </a:rPr>
            <a:t>and </a:t>
          </a:r>
          <a:r>
            <a:rPr b="1" i="0" lang="en-US" sz="1100">
              <a:solidFill>
                <a:schemeClr val="dk1"/>
              </a:solidFill>
              <a:latin typeface="Calibri"/>
              <a:ea typeface="Calibri"/>
              <a:cs typeface="Calibri"/>
              <a:sym typeface="Calibri"/>
            </a:rPr>
            <a:t>bag II </a:t>
          </a:r>
          <a:r>
            <a:rPr b="0" i="0" lang="en-US" sz="1100">
              <a:solidFill>
                <a:schemeClr val="dk1"/>
              </a:solidFill>
              <a:latin typeface="Calibri"/>
              <a:ea typeface="Calibri"/>
              <a:cs typeface="Calibri"/>
              <a:sym typeface="Calibri"/>
            </a:rPr>
            <a:t>has </a:t>
          </a:r>
          <a:r>
            <a:rPr b="1" i="0" lang="en-US" sz="1100">
              <a:solidFill>
                <a:schemeClr val="dk1"/>
              </a:solidFill>
              <a:latin typeface="Calibri"/>
              <a:ea typeface="Calibri"/>
              <a:cs typeface="Calibri"/>
              <a:sym typeface="Calibri"/>
            </a:rPr>
            <a:t>5 red and 9 blue balls. </a:t>
          </a:r>
          <a:r>
            <a:rPr b="0" i="0" lang="en-US" sz="1100">
              <a:solidFill>
                <a:schemeClr val="dk1"/>
              </a:solidFill>
              <a:latin typeface="Calibri"/>
              <a:ea typeface="Calibri"/>
              <a:cs typeface="Calibri"/>
              <a:sym typeface="Calibri"/>
            </a:rPr>
            <a:t>Amy draws a ball at random and it turns out to be red. Determine the probability that the ball was from the bag I using the Bayes theorem.</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t/>
          </a:r>
          <a:endParaRPr b="0"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Solution: </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Let X and Y </a:t>
          </a:r>
          <a:r>
            <a:rPr b="0" i="0" lang="en-US" sz="1100">
              <a:solidFill>
                <a:schemeClr val="dk1"/>
              </a:solidFill>
              <a:latin typeface="Calibri"/>
              <a:ea typeface="Calibri"/>
              <a:cs typeface="Calibri"/>
              <a:sym typeface="Calibri"/>
            </a:rPr>
            <a:t>be the events that the ball is from the </a:t>
          </a:r>
          <a:r>
            <a:rPr b="1" i="0" lang="en-US" sz="1100">
              <a:solidFill>
                <a:schemeClr val="dk1"/>
              </a:solidFill>
              <a:latin typeface="Calibri"/>
              <a:ea typeface="Calibri"/>
              <a:cs typeface="Calibri"/>
              <a:sym typeface="Calibri"/>
            </a:rPr>
            <a:t>bag I and bag II, respectively.</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Assume A to be the event of drawing a red ball. We know that the probability of choosing a bag for drawing a ball is 1/2, that is,</a:t>
          </a:r>
          <a:br>
            <a:rPr b="0" i="0" lang="en-US" sz="1100">
              <a:solidFill>
                <a:schemeClr val="dk1"/>
              </a:solidFill>
              <a:latin typeface="Calibri"/>
              <a:ea typeface="Calibri"/>
              <a:cs typeface="Calibri"/>
              <a:sym typeface="Calibri"/>
            </a:rPr>
          </a:br>
          <a:r>
            <a:rPr b="0"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P(X) = P(Y) = 1/2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Since there are 7 red balls out of a total of 11 balls in the bag I, therefore, </a:t>
          </a:r>
          <a:r>
            <a:rPr b="1" i="0" lang="en-US" sz="1100">
              <a:solidFill>
                <a:schemeClr val="dk1"/>
              </a:solidFill>
              <a:latin typeface="Calibri"/>
              <a:ea typeface="Calibri"/>
              <a:cs typeface="Calibri"/>
              <a:sym typeface="Calibri"/>
            </a:rPr>
            <a:t>P(drawing a red ball from the bag I) = P(A|X) = 7/11</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Similarly, </a:t>
          </a:r>
          <a:r>
            <a:rPr b="1" i="0" lang="en-US" sz="1100">
              <a:solidFill>
                <a:schemeClr val="dk1"/>
              </a:solidFill>
              <a:latin typeface="Calibri"/>
              <a:ea typeface="Calibri"/>
              <a:cs typeface="Calibri"/>
              <a:sym typeface="Calibri"/>
            </a:rPr>
            <a:t>P(drawing a red ball from bag II) = P(A|Y) = 5/14</a:t>
          </a:r>
          <a:endParaRPr sz="1400"/>
        </a:p>
        <a:p>
          <a:pPr indent="0" lvl="0" marL="0" rtl="0" algn="l">
            <a:spcBef>
              <a:spcPts val="0"/>
            </a:spcBef>
            <a:spcAft>
              <a:spcPts val="0"/>
            </a:spcAft>
            <a:buNone/>
          </a:pPr>
          <a:r>
            <a:t/>
          </a:r>
          <a:endParaRPr b="1" i="0"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We need to determine the value of P(the ball drawn is from the bag I given that it is a red ball), that is, P(X|A). To determine this we will use Bayes Theorem. Using Bayes theorem, we have the following:</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P(X|A)=P(A|X)P(X)/P(A|X)P(X)+P(A|Y)P(Y)</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 [((7/11)(1/2))/(7/11)(1/2)+(5/14)(1/2)]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0.64</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Answer: Hence, the probability that the ball is drawn is from bag I </a:t>
          </a:r>
          <a:r>
            <a:rPr b="1" i="0" lang="en-US" sz="1100">
              <a:solidFill>
                <a:schemeClr val="dk1"/>
              </a:solidFill>
              <a:latin typeface="Calibri"/>
              <a:ea typeface="Calibri"/>
              <a:cs typeface="Calibri"/>
              <a:sym typeface="Calibri"/>
            </a:rPr>
            <a:t>is 0.64</a:t>
          </a:r>
          <a:endParaRPr sz="1400"/>
        </a:p>
      </xdr:txBody>
    </xdr:sp>
    <xdr:clientData fLocksWithSheet="0"/>
  </xdr:oneCellAnchor>
  <xdr:oneCellAnchor>
    <xdr:from>
      <xdr:col>8</xdr:col>
      <xdr:colOff>438150</xdr:colOff>
      <xdr:row>0</xdr:row>
      <xdr:rowOff>0</xdr:rowOff>
    </xdr:from>
    <xdr:ext cx="4181475" cy="5248275"/>
    <xdr:sp>
      <xdr:nvSpPr>
        <xdr:cNvPr id="24" name="Shape 24"/>
        <xdr:cNvSpPr txBox="1"/>
      </xdr:nvSpPr>
      <xdr:spPr>
        <a:xfrm>
          <a:off x="3260025" y="1155863"/>
          <a:ext cx="4171950" cy="5248275"/>
        </a:xfrm>
        <a:prstGeom prst="rect">
          <a:avLst/>
        </a:prstGeom>
        <a:solidFill>
          <a:srgbClr val="E1EFD8"/>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Assume that the chances of a person having a </a:t>
          </a:r>
          <a:r>
            <a:rPr b="1" i="0" lang="en-US" sz="1100">
              <a:solidFill>
                <a:schemeClr val="dk1"/>
              </a:solidFill>
              <a:latin typeface="Calibri"/>
              <a:ea typeface="Calibri"/>
              <a:cs typeface="Calibri"/>
              <a:sym typeface="Calibri"/>
            </a:rPr>
            <a:t>skin disease are 40%. </a:t>
          </a:r>
          <a:r>
            <a:rPr b="0" i="0" lang="en-US" sz="1100">
              <a:solidFill>
                <a:schemeClr val="dk1"/>
              </a:solidFill>
              <a:latin typeface="Calibri"/>
              <a:ea typeface="Calibri"/>
              <a:cs typeface="Calibri"/>
              <a:sym typeface="Calibri"/>
            </a:rPr>
            <a:t>Assuming that skin creams and drinking enough water reduces the risk of skin disease by </a:t>
          </a:r>
          <a:r>
            <a:rPr b="1" i="0" lang="en-US" sz="1100">
              <a:solidFill>
                <a:schemeClr val="dk1"/>
              </a:solidFill>
              <a:latin typeface="Calibri"/>
              <a:ea typeface="Calibri"/>
              <a:cs typeface="Calibri"/>
              <a:sym typeface="Calibri"/>
            </a:rPr>
            <a:t>30%</a:t>
          </a:r>
          <a:r>
            <a:rPr b="0" i="0" lang="en-US" sz="1100">
              <a:solidFill>
                <a:schemeClr val="dk1"/>
              </a:solidFill>
              <a:latin typeface="Calibri"/>
              <a:ea typeface="Calibri"/>
              <a:cs typeface="Calibri"/>
              <a:sym typeface="Calibri"/>
            </a:rPr>
            <a:t> and prescription of a certain drug reduces its chance by </a:t>
          </a:r>
          <a:r>
            <a:rPr b="1" i="0" lang="en-US" sz="1100">
              <a:solidFill>
                <a:schemeClr val="dk1"/>
              </a:solidFill>
              <a:latin typeface="Calibri"/>
              <a:ea typeface="Calibri"/>
              <a:cs typeface="Calibri"/>
              <a:sym typeface="Calibri"/>
            </a:rPr>
            <a:t>20%</a:t>
          </a:r>
          <a:r>
            <a:rPr b="0" i="0" lang="en-US" sz="1100">
              <a:solidFill>
                <a:schemeClr val="dk1"/>
              </a:solidFill>
              <a:latin typeface="Calibri"/>
              <a:ea typeface="Calibri"/>
              <a:cs typeface="Calibri"/>
              <a:sym typeface="Calibri"/>
            </a:rPr>
            <a:t>. At a time, a patient can choose any one of the two options with equal probabilities. It is given that after picking one of the options, the patient selected at random has the skin disease. Find the probability that the patient picked the option of skin screams and drinking enough water using the Bayes theorem.</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Solution: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Assume</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E1</a:t>
          </a:r>
          <a:r>
            <a:rPr b="0" i="0" lang="en-US" sz="1100">
              <a:solidFill>
                <a:schemeClr val="dk1"/>
              </a:solidFill>
              <a:latin typeface="Calibri"/>
              <a:ea typeface="Calibri"/>
              <a:cs typeface="Calibri"/>
              <a:sym typeface="Calibri"/>
            </a:rPr>
            <a:t>: The patient uses skin creams and drinks enough water; </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E2</a:t>
          </a:r>
          <a:r>
            <a:rPr b="0" i="0" lang="en-US" sz="1100">
              <a:solidFill>
                <a:schemeClr val="dk1"/>
              </a:solidFill>
              <a:latin typeface="Calibri"/>
              <a:ea typeface="Calibri"/>
              <a:cs typeface="Calibri"/>
              <a:sym typeface="Calibri"/>
            </a:rPr>
            <a:t>: The patient uses the drug;</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A: </a:t>
          </a:r>
          <a:r>
            <a:rPr b="0" i="0" lang="en-US" sz="1100">
              <a:solidFill>
                <a:schemeClr val="dk1"/>
              </a:solidFill>
              <a:latin typeface="Calibri"/>
              <a:ea typeface="Calibri"/>
              <a:cs typeface="Calibri"/>
              <a:sym typeface="Calibri"/>
            </a:rPr>
            <a:t>The selected patient has the skin disease</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	P(E1) = P(E2) = 1/2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Using the probabilities known to us, we have</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P(A|E1) </a:t>
          </a:r>
          <a:r>
            <a:rPr b="0" i="0" lang="en-US" sz="1100">
              <a:solidFill>
                <a:schemeClr val="dk1"/>
              </a:solidFill>
              <a:latin typeface="Calibri"/>
              <a:ea typeface="Calibri"/>
              <a:cs typeface="Calibri"/>
              <a:sym typeface="Calibri"/>
            </a:rPr>
            <a:t>= 0.4 × (1-0.3) = 0.28</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P(A|E2) </a:t>
          </a:r>
          <a:r>
            <a:rPr b="0" i="0" lang="en-US" sz="1100">
              <a:solidFill>
                <a:schemeClr val="dk1"/>
              </a:solidFill>
              <a:latin typeface="Calibri"/>
              <a:ea typeface="Calibri"/>
              <a:cs typeface="Calibri"/>
              <a:sym typeface="Calibri"/>
            </a:rPr>
            <a:t>= 0.4 × (1-0.2) = 0.32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Using Bayes Theorem, the probability that the selected patient uses skin creams and drinks enough water is given by,</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a:t>
          </a:r>
          <a:r>
            <a:rPr b="1" i="0" lang="en-US" sz="1100">
              <a:solidFill>
                <a:schemeClr val="dk1"/>
              </a:solidFill>
              <a:latin typeface="Calibri"/>
              <a:ea typeface="Calibri"/>
              <a:cs typeface="Calibri"/>
              <a:sym typeface="Calibri"/>
            </a:rPr>
            <a:t>P(E1|A)=P(A|E1)P(E1)/P(A|E1)P(E1)+P(A|E2)P(E2)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(0.28 × 0.5)/(0.28 × 0.5 + 0.32 × 0.5)</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0.14/(0.14 + 0.16)</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0.47</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Answer: The probability that the patient picked the first option is </a:t>
          </a:r>
          <a:r>
            <a:rPr b="1" i="0" lang="en-US" sz="1100">
              <a:solidFill>
                <a:schemeClr val="dk1"/>
              </a:solidFill>
              <a:latin typeface="Calibri"/>
              <a:ea typeface="Calibri"/>
              <a:cs typeface="Calibri"/>
              <a:sym typeface="Calibri"/>
            </a:rPr>
            <a:t>0.47</a:t>
          </a:r>
          <a:endParaRPr sz="1400"/>
        </a:p>
      </xdr:txBody>
    </xdr:sp>
    <xdr:clientData fLocksWithSheet="0"/>
  </xdr:oneCellAnchor>
  <xdr:oneCellAnchor>
    <xdr:from>
      <xdr:col>16</xdr:col>
      <xdr:colOff>590550</xdr:colOff>
      <xdr:row>0</xdr:row>
      <xdr:rowOff>0</xdr:rowOff>
    </xdr:from>
    <xdr:ext cx="4162425" cy="5248275"/>
    <xdr:sp>
      <xdr:nvSpPr>
        <xdr:cNvPr id="25" name="Shape 25"/>
        <xdr:cNvSpPr txBox="1"/>
      </xdr:nvSpPr>
      <xdr:spPr>
        <a:xfrm>
          <a:off x="3269550" y="1155863"/>
          <a:ext cx="4152900" cy="5248275"/>
        </a:xfrm>
        <a:prstGeom prst="rect">
          <a:avLst/>
        </a:prstGeom>
        <a:solidFill>
          <a:srgbClr val="E1EFD8"/>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A man is known to speak the truth </a:t>
          </a:r>
          <a:r>
            <a:rPr b="1" i="0" lang="en-US" sz="1100">
              <a:solidFill>
                <a:schemeClr val="dk1"/>
              </a:solidFill>
              <a:latin typeface="Calibri"/>
              <a:ea typeface="Calibri"/>
              <a:cs typeface="Calibri"/>
              <a:sym typeface="Calibri"/>
            </a:rPr>
            <a:t>3/4 times</a:t>
          </a:r>
          <a:r>
            <a:rPr b="0" i="0" lang="en-US" sz="1100">
              <a:solidFill>
                <a:schemeClr val="dk1"/>
              </a:solidFill>
              <a:latin typeface="Calibri"/>
              <a:ea typeface="Calibri"/>
              <a:cs typeface="Calibri"/>
              <a:sym typeface="Calibri"/>
            </a:rPr>
            <a:t>. He draws a card and reports it is king. Find the probability that it is actually a king.</a:t>
          </a:r>
          <a:endParaRPr sz="1400"/>
        </a:p>
        <a:p>
          <a:pPr indent="0" lvl="0" marL="0" rtl="0" algn="l">
            <a:spcBef>
              <a:spcPts val="0"/>
            </a:spcBef>
            <a:spcAft>
              <a:spcPts val="0"/>
            </a:spcAft>
            <a:buNone/>
          </a:pPr>
          <a:r>
            <a:t/>
          </a:r>
          <a:endParaRPr b="0" i="0" sz="1100"/>
        </a:p>
        <a:p>
          <a:pPr indent="0" lvl="0" marL="0" rtl="0" algn="l">
            <a:spcBef>
              <a:spcPts val="0"/>
            </a:spcBef>
            <a:spcAft>
              <a:spcPts val="0"/>
            </a:spcAft>
            <a:buNone/>
          </a:pPr>
          <a:r>
            <a:rPr b="1" i="0" lang="en-US" sz="1100">
              <a:solidFill>
                <a:schemeClr val="dk1"/>
              </a:solidFill>
              <a:latin typeface="Calibri"/>
              <a:ea typeface="Calibri"/>
              <a:cs typeface="Calibri"/>
              <a:sym typeface="Calibri"/>
            </a:rPr>
            <a:t>Solution:</a:t>
          </a:r>
          <a:r>
            <a:rPr b="0" i="0"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Let </a:t>
          </a:r>
          <a:r>
            <a:rPr b="1" i="0" lang="en-US" sz="1100">
              <a:solidFill>
                <a:schemeClr val="dk1"/>
              </a:solidFill>
              <a:latin typeface="Calibri"/>
              <a:ea typeface="Calibri"/>
              <a:cs typeface="Calibri"/>
              <a:sym typeface="Calibri"/>
            </a:rPr>
            <a:t>E </a:t>
          </a:r>
          <a:r>
            <a:rPr b="0" i="0" lang="en-US" sz="1100">
              <a:solidFill>
                <a:schemeClr val="dk1"/>
              </a:solidFill>
              <a:latin typeface="Calibri"/>
              <a:ea typeface="Calibri"/>
              <a:cs typeface="Calibri"/>
              <a:sym typeface="Calibri"/>
            </a:rPr>
            <a:t>be the event that the man reports that king is drawn from the pack of cards</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A</a:t>
          </a:r>
          <a:r>
            <a:rPr b="0" i="0" lang="en-US" sz="1100">
              <a:solidFill>
                <a:schemeClr val="dk1"/>
              </a:solidFill>
              <a:latin typeface="Calibri"/>
              <a:ea typeface="Calibri"/>
              <a:cs typeface="Calibri"/>
              <a:sym typeface="Calibri"/>
            </a:rPr>
            <a:t> be the event that the king is drawn</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B</a:t>
          </a:r>
          <a:r>
            <a:rPr b="0" i="0" lang="en-US" sz="1100">
              <a:solidFill>
                <a:schemeClr val="dk1"/>
              </a:solidFill>
              <a:latin typeface="Calibri"/>
              <a:ea typeface="Calibri"/>
              <a:cs typeface="Calibri"/>
              <a:sym typeface="Calibri"/>
            </a:rPr>
            <a:t> be the event that the king is not drawn.</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Then we have </a:t>
          </a:r>
          <a:r>
            <a:rPr b="1" i="0" lang="en-US" sz="1100">
              <a:solidFill>
                <a:schemeClr val="dk1"/>
              </a:solidFill>
              <a:latin typeface="Calibri"/>
              <a:ea typeface="Calibri"/>
              <a:cs typeface="Calibri"/>
              <a:sym typeface="Calibri"/>
            </a:rPr>
            <a:t>P(A) </a:t>
          </a:r>
          <a:r>
            <a:rPr b="0" i="0" lang="en-US" sz="1100">
              <a:solidFill>
                <a:schemeClr val="dk1"/>
              </a:solidFill>
              <a:latin typeface="Calibri"/>
              <a:ea typeface="Calibri"/>
              <a:cs typeface="Calibri"/>
              <a:sym typeface="Calibri"/>
            </a:rPr>
            <a:t>= probability that king is drawn = 1/4</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P(B) </a:t>
          </a:r>
          <a:r>
            <a:rPr b="0" i="0" lang="en-US" sz="1100">
              <a:solidFill>
                <a:schemeClr val="dk1"/>
              </a:solidFill>
              <a:latin typeface="Calibri"/>
              <a:ea typeface="Calibri"/>
              <a:cs typeface="Calibri"/>
              <a:sym typeface="Calibri"/>
            </a:rPr>
            <a:t>= probability that king is drawn = 3/4</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P(E/A)</a:t>
          </a:r>
          <a:r>
            <a:rPr b="0" i="0" lang="en-US" sz="1100">
              <a:solidFill>
                <a:schemeClr val="dk1"/>
              </a:solidFill>
              <a:latin typeface="Calibri"/>
              <a:ea typeface="Calibri"/>
              <a:cs typeface="Calibri"/>
              <a:sym typeface="Calibri"/>
            </a:rPr>
            <a:t> = Probability that the man says the truth that king is drawn when actually king is drawn = P(truth) = 3/4</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P(E/B)</a:t>
          </a:r>
          <a:r>
            <a:rPr b="0" i="0" lang="en-US" sz="1100">
              <a:solidFill>
                <a:schemeClr val="dk1"/>
              </a:solidFill>
              <a:latin typeface="Calibri"/>
              <a:ea typeface="Calibri"/>
              <a:cs typeface="Calibri"/>
              <a:sym typeface="Calibri"/>
            </a:rPr>
            <a:t>= Probability that the man lies that king is drawn when actually king is drawn = P(lie) = 1/4</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Then according to Bayes theorem, the probability that it is actually a king = </a:t>
          </a:r>
          <a:r>
            <a:rPr b="1" i="0" lang="en-US" sz="1100">
              <a:solidFill>
                <a:schemeClr val="dk1"/>
              </a:solidFill>
              <a:latin typeface="Calibri"/>
              <a:ea typeface="Calibri"/>
              <a:cs typeface="Calibri"/>
              <a:sym typeface="Calibri"/>
            </a:rPr>
            <a:t>P(A|E)</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t>
          </a:r>
          <a:r>
            <a:rPr b="1" i="0" lang="en-US" sz="1100">
              <a:solidFill>
                <a:schemeClr val="dk1"/>
              </a:solidFill>
              <a:latin typeface="Calibri"/>
              <a:ea typeface="Calibri"/>
              <a:cs typeface="Calibri"/>
              <a:sym typeface="Calibri"/>
            </a:rPr>
            <a:t>P(A)P(E|A)P(A)/P(E|A)+P(B)P(E|B)</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[1/4 × 3/4] /[(1/4 × 3/4) + (1/4 × 3/4)]</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3/16 /12/16</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 3/16 × 16/12</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=1/2 = 0.5</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Answer: Thus the probability that the drawn card is actually a king </a:t>
          </a:r>
          <a:r>
            <a:rPr b="1" i="0" lang="en-US" sz="1100">
              <a:solidFill>
                <a:schemeClr val="dk1"/>
              </a:solidFill>
              <a:latin typeface="Calibri"/>
              <a:ea typeface="Calibri"/>
              <a:cs typeface="Calibri"/>
              <a:sym typeface="Calibri"/>
            </a:rPr>
            <a:t>= 0.5</a:t>
          </a:r>
          <a:endParaRPr sz="1400"/>
        </a:p>
      </xdr:txBody>
    </xdr:sp>
    <xdr:clientData fLocksWithSheet="0"/>
  </xdr:oneCellAnchor>
  <xdr:oneCellAnchor>
    <xdr:from>
      <xdr:col>0</xdr:col>
      <xdr:colOff>0</xdr:colOff>
      <xdr:row>0</xdr:row>
      <xdr:rowOff>0</xdr:rowOff>
    </xdr:from>
    <xdr:ext cx="3486150" cy="2609850"/>
    <xdr:pic>
      <xdr:nvPicPr>
        <xdr:cNvPr descr="Bayes' rule with a simple and practical example | by ..."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5257800" cy="6696075"/>
    <xdr:sp>
      <xdr:nvSpPr>
        <xdr:cNvPr id="26" name="Shape 26"/>
        <xdr:cNvSpPr txBox="1"/>
      </xdr:nvSpPr>
      <xdr:spPr>
        <a:xfrm>
          <a:off x="2721863" y="431963"/>
          <a:ext cx="5248275" cy="6696075"/>
        </a:xfrm>
        <a:prstGeom prst="rect">
          <a:avLst/>
        </a:prstGeom>
        <a:solidFill>
          <a:srgbClr val="99FF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A multivariate random variable</a:t>
          </a:r>
          <a:r>
            <a:rPr lang="en-US" sz="1100">
              <a:solidFill>
                <a:schemeClr val="dk1"/>
              </a:solidFill>
              <a:latin typeface="Calibri"/>
              <a:ea typeface="Calibri"/>
              <a:cs typeface="Calibri"/>
              <a:sym typeface="Calibri"/>
            </a:rPr>
            <a:t> / </a:t>
          </a:r>
          <a:r>
            <a:rPr b="1" lang="en-US" sz="1100">
              <a:solidFill>
                <a:schemeClr val="dk1"/>
              </a:solidFill>
              <a:latin typeface="Calibri"/>
              <a:ea typeface="Calibri"/>
              <a:cs typeface="Calibri"/>
              <a:sym typeface="Calibri"/>
            </a:rPr>
            <a:t>Random vector</a:t>
          </a:r>
          <a:r>
            <a:rPr lang="en-US" sz="1100">
              <a:solidFill>
                <a:schemeClr val="dk1"/>
              </a:solidFill>
              <a:latin typeface="Calibri"/>
              <a:ea typeface="Calibri"/>
              <a:cs typeface="Calibri"/>
              <a:sym typeface="Calibri"/>
            </a:rPr>
            <a:t>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In probability, and statistics, </a:t>
          </a:r>
          <a:r>
            <a:rPr b="1" lang="en-US" sz="1100">
              <a:solidFill>
                <a:schemeClr val="dk1"/>
              </a:solidFill>
              <a:latin typeface="Calibri"/>
              <a:ea typeface="Calibri"/>
              <a:cs typeface="Calibri"/>
              <a:sym typeface="Calibri"/>
            </a:rPr>
            <a:t>a multivariate random variable</a:t>
          </a:r>
          <a:r>
            <a:rPr lang="en-US" sz="1100">
              <a:solidFill>
                <a:schemeClr val="dk1"/>
              </a:solidFill>
              <a:latin typeface="Calibri"/>
              <a:ea typeface="Calibri"/>
              <a:cs typeface="Calibri"/>
              <a:sym typeface="Calibri"/>
            </a:rPr>
            <a:t> or </a:t>
          </a:r>
          <a:r>
            <a:rPr b="1" lang="en-US" sz="1100">
              <a:solidFill>
                <a:schemeClr val="dk1"/>
              </a:solidFill>
              <a:latin typeface="Calibri"/>
              <a:ea typeface="Calibri"/>
              <a:cs typeface="Calibri"/>
              <a:sym typeface="Calibri"/>
            </a:rPr>
            <a:t>random vector</a:t>
          </a:r>
          <a:r>
            <a:rPr lang="en-US" sz="1100">
              <a:solidFill>
                <a:schemeClr val="dk1"/>
              </a:solidFill>
              <a:latin typeface="Calibri"/>
              <a:ea typeface="Calibri"/>
              <a:cs typeface="Calibri"/>
              <a:sym typeface="Calibri"/>
            </a:rPr>
            <a:t> is a list of mathematical variables each of whose value is unknown, either because the value has not yet occurred or because there is imperfect knowledge of its value.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individual variables in a random vector are grouped together because they are all part of a single mathematical system — often they represent different properties of an individual statistical unit.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Discrete Random Variable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 </a:t>
          </a:r>
          <a:r>
            <a:rPr b="1" lang="en-US" sz="1100">
              <a:solidFill>
                <a:schemeClr val="dk1"/>
              </a:solidFill>
              <a:latin typeface="Calibri"/>
              <a:ea typeface="Calibri"/>
              <a:cs typeface="Calibri"/>
              <a:sym typeface="Calibri"/>
            </a:rPr>
            <a:t>discrete random variable </a:t>
          </a:r>
          <a:r>
            <a:rPr lang="en-US" sz="1100">
              <a:solidFill>
                <a:schemeClr val="dk1"/>
              </a:solidFill>
              <a:latin typeface="Calibri"/>
              <a:ea typeface="Calibri"/>
              <a:cs typeface="Calibri"/>
              <a:sym typeface="Calibri"/>
            </a:rPr>
            <a:t>is </a:t>
          </a:r>
          <a:r>
            <a:rPr b="1" lang="en-US" sz="1100">
              <a:solidFill>
                <a:schemeClr val="dk1"/>
              </a:solidFill>
              <a:latin typeface="Calibri"/>
              <a:ea typeface="Calibri"/>
              <a:cs typeface="Calibri"/>
              <a:sym typeface="Calibri"/>
            </a:rPr>
            <a:t>one which may take on only a countable number of distinct values</a:t>
          </a:r>
          <a:r>
            <a:rPr lang="en-US" sz="1100">
              <a:solidFill>
                <a:schemeClr val="dk1"/>
              </a:solidFill>
              <a:latin typeface="Calibri"/>
              <a:ea typeface="Calibri"/>
              <a:cs typeface="Calibri"/>
              <a:sym typeface="Calibri"/>
            </a:rPr>
            <a:t> such as 0,1,2,3,4,........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Discrete random variables are usually (but not necessarily) counts. If a random variable can take only a finite number of distinct values, then it must be discrete.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a:t>
          </a:r>
          <a:r>
            <a:rPr b="1" lang="en-US" sz="1100">
              <a:solidFill>
                <a:schemeClr val="dk1"/>
              </a:solidFill>
              <a:latin typeface="Calibri"/>
              <a:ea typeface="Calibri"/>
              <a:cs typeface="Calibri"/>
              <a:sym typeface="Calibri"/>
            </a:rPr>
            <a:t>Pr</a:t>
          </a:r>
          <a:r>
            <a:rPr b="1" i="1" lang="en-US" sz="1100">
              <a:solidFill>
                <a:schemeClr val="dk1"/>
              </a:solidFill>
              <a:latin typeface="Calibri"/>
              <a:ea typeface="Calibri"/>
              <a:cs typeface="Calibri"/>
              <a:sym typeface="Calibri"/>
            </a:rPr>
            <a:t>obability Distribution</a:t>
          </a:r>
          <a:r>
            <a:rPr lang="en-US" sz="1100">
              <a:solidFill>
                <a:schemeClr val="dk1"/>
              </a:solidFill>
              <a:latin typeface="Calibri"/>
              <a:ea typeface="Calibri"/>
              <a:cs typeface="Calibri"/>
              <a:sym typeface="Calibri"/>
            </a:rPr>
            <a:t> of a discrete random variable is a list of probabilities associated with each of its possible values. It is also sometimes called </a:t>
          </a:r>
          <a:r>
            <a:rPr b="1" lang="en-US" sz="1100">
              <a:solidFill>
                <a:schemeClr val="dk1"/>
              </a:solidFill>
              <a:latin typeface="Calibri"/>
              <a:ea typeface="Calibri"/>
              <a:cs typeface="Calibri"/>
              <a:sym typeface="Calibri"/>
            </a:rPr>
            <a:t>the</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Probability Function </a:t>
          </a:r>
          <a:r>
            <a:rPr lang="en-US" sz="1100">
              <a:solidFill>
                <a:schemeClr val="dk1"/>
              </a:solidFill>
              <a:latin typeface="Calibri"/>
              <a:ea typeface="Calibri"/>
              <a:cs typeface="Calibri"/>
              <a:sym typeface="Calibri"/>
            </a:rPr>
            <a:t>or the </a:t>
          </a:r>
          <a:r>
            <a:rPr b="1" lang="en-US" sz="1100">
              <a:solidFill>
                <a:schemeClr val="dk1"/>
              </a:solidFill>
              <a:latin typeface="Calibri"/>
              <a:ea typeface="Calibri"/>
              <a:cs typeface="Calibri"/>
              <a:sym typeface="Calibri"/>
            </a:rPr>
            <a:t>Probability Mass Function.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Suppose a random variable </a:t>
          </a:r>
          <a:r>
            <a:rPr b="1" i="1"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may take </a:t>
          </a:r>
          <a:r>
            <a:rPr b="1" i="1" lang="en-US" sz="1100">
              <a:solidFill>
                <a:schemeClr val="dk1"/>
              </a:solidFill>
              <a:latin typeface="Calibri"/>
              <a:ea typeface="Calibri"/>
              <a:cs typeface="Calibri"/>
              <a:sym typeface="Calibri"/>
            </a:rPr>
            <a:t>k</a:t>
          </a:r>
          <a:r>
            <a:rPr lang="en-US" sz="1100">
              <a:solidFill>
                <a:schemeClr val="dk1"/>
              </a:solidFill>
              <a:latin typeface="Calibri"/>
              <a:ea typeface="Calibri"/>
              <a:cs typeface="Calibri"/>
              <a:sym typeface="Calibri"/>
            </a:rPr>
            <a:t> different values, with the probability that </a:t>
          </a:r>
          <a:r>
            <a:rPr b="1" i="1" lang="en-US" sz="1100">
              <a:solidFill>
                <a:schemeClr val="dk1"/>
              </a:solidFill>
              <a:latin typeface="Calibri"/>
              <a:ea typeface="Calibri"/>
              <a:cs typeface="Calibri"/>
              <a:sym typeface="Calibri"/>
            </a:rPr>
            <a:t>X = x</a:t>
          </a:r>
          <a:r>
            <a:rPr b="1" baseline="-25000" i="1"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defined to be </a:t>
          </a:r>
          <a:r>
            <a:rPr b="1" i="1" lang="en-US" sz="1100">
              <a:solidFill>
                <a:schemeClr val="dk1"/>
              </a:solidFill>
              <a:latin typeface="Calibri"/>
              <a:ea typeface="Calibri"/>
              <a:cs typeface="Calibri"/>
              <a:sym typeface="Calibri"/>
            </a:rPr>
            <a:t>P(X = x</a:t>
          </a:r>
          <a:r>
            <a:rPr b="1" baseline="-25000" i="1" lang="en-US" sz="1100">
              <a:solidFill>
                <a:schemeClr val="dk1"/>
              </a:solidFill>
              <a:latin typeface="Calibri"/>
              <a:ea typeface="Calibri"/>
              <a:cs typeface="Calibri"/>
              <a:sym typeface="Calibri"/>
            </a:rPr>
            <a:t>i</a:t>
          </a:r>
          <a:r>
            <a:rPr b="1" i="1" lang="en-US" sz="1100">
              <a:solidFill>
                <a:schemeClr val="dk1"/>
              </a:solidFill>
              <a:latin typeface="Calibri"/>
              <a:ea typeface="Calibri"/>
              <a:cs typeface="Calibri"/>
              <a:sym typeface="Calibri"/>
            </a:rPr>
            <a:t>) = p</a:t>
          </a:r>
          <a:r>
            <a:rPr b="1" baseline="-25000" i="1"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probabilities </a:t>
          </a:r>
          <a:r>
            <a:rPr i="1" lang="en-US" sz="1100">
              <a:solidFill>
                <a:schemeClr val="dk1"/>
              </a:solidFill>
              <a:latin typeface="Calibri"/>
              <a:ea typeface="Calibri"/>
              <a:cs typeface="Calibri"/>
              <a:sym typeface="Calibri"/>
            </a:rPr>
            <a:t>p</a:t>
          </a:r>
          <a:r>
            <a:rPr baseline="-25000" i="1" lang="en-US" sz="1100">
              <a:solidFill>
                <a:schemeClr val="dk1"/>
              </a:solidFill>
              <a:latin typeface="Calibri"/>
              <a:ea typeface="Calibri"/>
              <a:cs typeface="Calibri"/>
              <a:sym typeface="Calibri"/>
            </a:rPr>
            <a:t>i</a:t>
          </a:r>
          <a:r>
            <a:rPr lang="en-US" sz="1100">
              <a:solidFill>
                <a:schemeClr val="dk1"/>
              </a:solidFill>
              <a:latin typeface="Calibri"/>
              <a:ea typeface="Calibri"/>
              <a:cs typeface="Calibri"/>
              <a:sym typeface="Calibri"/>
            </a:rPr>
            <a:t> must satisfy the following: </a:t>
          </a:r>
          <a:endParaRPr sz="1400"/>
        </a:p>
        <a:p>
          <a:pPr indent="0" lvl="0" marL="0" rtl="0" algn="l">
            <a:spcBef>
              <a:spcPts val="0"/>
            </a:spcBef>
            <a:spcAft>
              <a:spcPts val="0"/>
            </a:spcAft>
            <a:buNone/>
          </a:pPr>
          <a:r>
            <a:rPr b="1" i="1" lang="en-US" sz="1100">
              <a:solidFill>
                <a:schemeClr val="dk1"/>
              </a:solidFill>
              <a:latin typeface="Calibri"/>
              <a:ea typeface="Calibri"/>
              <a:cs typeface="Calibri"/>
              <a:sym typeface="Calibri"/>
            </a:rPr>
            <a:t>1:</a:t>
          </a: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0 </a:t>
          </a:r>
          <a:r>
            <a:rPr b="1" i="1" lang="en-US" sz="1100" u="sng">
              <a:solidFill>
                <a:schemeClr val="dk1"/>
              </a:solidFill>
              <a:latin typeface="Calibri"/>
              <a:ea typeface="Calibri"/>
              <a:cs typeface="Calibri"/>
              <a:sym typeface="Calibri"/>
            </a:rPr>
            <a:t>&lt;</a:t>
          </a:r>
          <a:r>
            <a:rPr b="1" i="1" lang="en-US" sz="1100">
              <a:solidFill>
                <a:schemeClr val="dk1"/>
              </a:solidFill>
              <a:latin typeface="Calibri"/>
              <a:ea typeface="Calibri"/>
              <a:cs typeface="Calibri"/>
              <a:sym typeface="Calibri"/>
            </a:rPr>
            <a:t> p</a:t>
          </a:r>
          <a:r>
            <a:rPr b="1" baseline="-25000" i="1" lang="en-US" sz="1100">
              <a:solidFill>
                <a:schemeClr val="dk1"/>
              </a:solidFill>
              <a:latin typeface="Calibri"/>
              <a:ea typeface="Calibri"/>
              <a:cs typeface="Calibri"/>
              <a:sym typeface="Calibri"/>
            </a:rPr>
            <a:t>i</a:t>
          </a:r>
          <a:r>
            <a:rPr b="1" i="1" lang="en-US" sz="1100">
              <a:solidFill>
                <a:schemeClr val="dk1"/>
              </a:solidFill>
              <a:latin typeface="Calibri"/>
              <a:ea typeface="Calibri"/>
              <a:cs typeface="Calibri"/>
              <a:sym typeface="Calibri"/>
            </a:rPr>
            <a:t> </a:t>
          </a:r>
          <a:r>
            <a:rPr b="1" i="1" lang="en-US" sz="1100" u="sng">
              <a:solidFill>
                <a:schemeClr val="dk1"/>
              </a:solidFill>
              <a:latin typeface="Calibri"/>
              <a:ea typeface="Calibri"/>
              <a:cs typeface="Calibri"/>
              <a:sym typeface="Calibri"/>
            </a:rPr>
            <a:t>&lt;</a:t>
          </a:r>
          <a:r>
            <a:rPr b="1" i="1" lang="en-US" sz="1100">
              <a:solidFill>
                <a:schemeClr val="dk1"/>
              </a:solidFill>
              <a:latin typeface="Calibri"/>
              <a:ea typeface="Calibri"/>
              <a:cs typeface="Calibri"/>
              <a:sym typeface="Calibri"/>
            </a:rPr>
            <a:t> 1 for each i </a:t>
          </a:r>
          <a:endParaRPr sz="1400"/>
        </a:p>
        <a:p>
          <a:pPr indent="0" lvl="0" marL="0" rtl="0" algn="l">
            <a:spcBef>
              <a:spcPts val="0"/>
            </a:spcBef>
            <a:spcAft>
              <a:spcPts val="0"/>
            </a:spcAft>
            <a:buNone/>
          </a:pPr>
          <a:r>
            <a:rPr b="1" i="1" lang="en-US" sz="1100">
              <a:solidFill>
                <a:schemeClr val="dk1"/>
              </a:solidFill>
              <a:latin typeface="Calibri"/>
              <a:ea typeface="Calibri"/>
              <a:cs typeface="Calibri"/>
              <a:sym typeface="Calibri"/>
            </a:rPr>
            <a:t>2:</a:t>
          </a: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p</a:t>
          </a:r>
          <a:r>
            <a:rPr b="1" baseline="-25000" i="1" lang="en-US" sz="1100">
              <a:solidFill>
                <a:schemeClr val="dk1"/>
              </a:solidFill>
              <a:latin typeface="Calibri"/>
              <a:ea typeface="Calibri"/>
              <a:cs typeface="Calibri"/>
              <a:sym typeface="Calibri"/>
            </a:rPr>
            <a:t>1</a:t>
          </a:r>
          <a:r>
            <a:rPr b="1" i="1" lang="en-US" sz="1100">
              <a:solidFill>
                <a:schemeClr val="dk1"/>
              </a:solidFill>
              <a:latin typeface="Calibri"/>
              <a:ea typeface="Calibri"/>
              <a:cs typeface="Calibri"/>
              <a:sym typeface="Calibri"/>
            </a:rPr>
            <a:t> + p</a:t>
          </a:r>
          <a:r>
            <a:rPr b="1" baseline="-25000" i="1" lang="en-US" sz="1100">
              <a:solidFill>
                <a:schemeClr val="dk1"/>
              </a:solidFill>
              <a:latin typeface="Calibri"/>
              <a:ea typeface="Calibri"/>
              <a:cs typeface="Calibri"/>
              <a:sym typeface="Calibri"/>
            </a:rPr>
            <a:t>2</a:t>
          </a:r>
          <a:r>
            <a:rPr b="1" i="1" lang="en-US" sz="1100">
              <a:solidFill>
                <a:schemeClr val="dk1"/>
              </a:solidFill>
              <a:latin typeface="Calibri"/>
              <a:ea typeface="Calibri"/>
              <a:cs typeface="Calibri"/>
              <a:sym typeface="Calibri"/>
            </a:rPr>
            <a:t> + ... + p</a:t>
          </a:r>
          <a:r>
            <a:rPr b="1" baseline="-25000" i="1" lang="en-US" sz="1100">
              <a:solidFill>
                <a:schemeClr val="dk1"/>
              </a:solidFill>
              <a:latin typeface="Calibri"/>
              <a:ea typeface="Calibri"/>
              <a:cs typeface="Calibri"/>
              <a:sym typeface="Calibri"/>
            </a:rPr>
            <a:t>k</a:t>
          </a:r>
          <a:r>
            <a:rPr b="1" i="1" lang="en-US" sz="1100">
              <a:solidFill>
                <a:schemeClr val="dk1"/>
              </a:solidFill>
              <a:latin typeface="Calibri"/>
              <a:ea typeface="Calibri"/>
              <a:cs typeface="Calibri"/>
              <a:sym typeface="Calibri"/>
            </a:rPr>
            <a:t> = 1</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Contineous Random Variable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A </a:t>
          </a:r>
          <a:r>
            <a:rPr b="1" lang="en-US" sz="1100">
              <a:solidFill>
                <a:schemeClr val="dk1"/>
              </a:solidFill>
              <a:latin typeface="Calibri"/>
              <a:ea typeface="Calibri"/>
              <a:cs typeface="Calibri"/>
              <a:sym typeface="Calibri"/>
            </a:rPr>
            <a:t>continuous random variable </a:t>
          </a:r>
          <a:r>
            <a:rPr b="0" lang="en-US" sz="1100">
              <a:solidFill>
                <a:schemeClr val="dk1"/>
              </a:solidFill>
              <a:latin typeface="Calibri"/>
              <a:ea typeface="Calibri"/>
              <a:cs typeface="Calibri"/>
              <a:sym typeface="Calibri"/>
            </a:rPr>
            <a:t>is one which takes an </a:t>
          </a:r>
          <a:r>
            <a:rPr b="1" lang="en-US" sz="1100">
              <a:solidFill>
                <a:schemeClr val="dk1"/>
              </a:solidFill>
              <a:latin typeface="Calibri"/>
              <a:ea typeface="Calibri"/>
              <a:cs typeface="Calibri"/>
              <a:sym typeface="Calibri"/>
            </a:rPr>
            <a:t>infinite number of possible values. </a:t>
          </a:r>
          <a:r>
            <a:rPr b="0" lang="en-US" sz="1100">
              <a:solidFill>
                <a:schemeClr val="dk1"/>
              </a:solidFill>
              <a:latin typeface="Calibri"/>
              <a:ea typeface="Calibri"/>
              <a:cs typeface="Calibri"/>
              <a:sym typeface="Calibri"/>
            </a:rPr>
            <a:t>Continuous random variables are usually measurements. Examples include height, weight, the amount of sugar in an orange, the time required to run a mile.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 continuous random variable is not defined at specific values. Instead, it is defined over an </a:t>
          </a:r>
          <a:r>
            <a:rPr b="1" i="0" lang="en-US" sz="1100">
              <a:solidFill>
                <a:schemeClr val="dk1"/>
              </a:solidFill>
              <a:latin typeface="Calibri"/>
              <a:ea typeface="Calibri"/>
              <a:cs typeface="Calibri"/>
              <a:sym typeface="Calibri"/>
            </a:rPr>
            <a:t>interval </a:t>
          </a:r>
          <a:r>
            <a:rPr lang="en-US" sz="1100">
              <a:solidFill>
                <a:schemeClr val="dk1"/>
              </a:solidFill>
              <a:latin typeface="Calibri"/>
              <a:ea typeface="Calibri"/>
              <a:cs typeface="Calibri"/>
              <a:sym typeface="Calibri"/>
            </a:rPr>
            <a:t>of values, and is represented by the </a:t>
          </a:r>
          <a:r>
            <a:rPr b="1" i="1" lang="en-US" sz="1100">
              <a:solidFill>
                <a:schemeClr val="dk1"/>
              </a:solidFill>
              <a:latin typeface="Calibri"/>
              <a:ea typeface="Calibri"/>
              <a:cs typeface="Calibri"/>
              <a:sym typeface="Calibri"/>
            </a:rPr>
            <a:t>area under a curve</a:t>
          </a:r>
          <a:r>
            <a:rPr lang="en-US" sz="1100">
              <a:solidFill>
                <a:schemeClr val="dk1"/>
              </a:solidFill>
              <a:latin typeface="Calibri"/>
              <a:ea typeface="Calibri"/>
              <a:cs typeface="Calibri"/>
              <a:sym typeface="Calibri"/>
            </a:rPr>
            <a:t> (in advanced mathematics, this is known as </a:t>
          </a:r>
          <a:r>
            <a:rPr b="1" i="0" lang="en-US" sz="1100">
              <a:solidFill>
                <a:schemeClr val="dk1"/>
              </a:solidFill>
              <a:latin typeface="Calibri"/>
              <a:ea typeface="Calibri"/>
              <a:cs typeface="Calibri"/>
              <a:sym typeface="Calibri"/>
            </a:rPr>
            <a:t>an integral</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a:t>
          </a:r>
          <a:r>
            <a:rPr b="1" lang="en-US" sz="1100">
              <a:solidFill>
                <a:schemeClr val="dk1"/>
              </a:solidFill>
              <a:latin typeface="Calibri"/>
              <a:ea typeface="Calibri"/>
              <a:cs typeface="Calibri"/>
              <a:sym typeface="Calibri"/>
            </a:rPr>
            <a:t>probability </a:t>
          </a:r>
          <a:r>
            <a:rPr lang="en-US" sz="1100">
              <a:solidFill>
                <a:schemeClr val="dk1"/>
              </a:solidFill>
              <a:latin typeface="Calibri"/>
              <a:ea typeface="Calibri"/>
              <a:cs typeface="Calibri"/>
              <a:sym typeface="Calibri"/>
            </a:rPr>
            <a:t>of observing any </a:t>
          </a:r>
          <a:r>
            <a:rPr b="1" lang="en-US" sz="1100">
              <a:solidFill>
                <a:schemeClr val="dk1"/>
              </a:solidFill>
              <a:latin typeface="Calibri"/>
              <a:ea typeface="Calibri"/>
              <a:cs typeface="Calibri"/>
              <a:sym typeface="Calibri"/>
            </a:rPr>
            <a:t>single value </a:t>
          </a:r>
          <a:r>
            <a:rPr lang="en-US" sz="1100">
              <a:solidFill>
                <a:schemeClr val="dk1"/>
              </a:solidFill>
              <a:latin typeface="Calibri"/>
              <a:ea typeface="Calibri"/>
              <a:cs typeface="Calibri"/>
              <a:sym typeface="Calibri"/>
            </a:rPr>
            <a:t>is equal to </a:t>
          </a:r>
          <a:r>
            <a:rPr b="1" lang="en-US" sz="1100">
              <a:solidFill>
                <a:schemeClr val="dk1"/>
              </a:solidFill>
              <a:latin typeface="Calibri"/>
              <a:ea typeface="Calibri"/>
              <a:cs typeface="Calibri"/>
              <a:sym typeface="Calibri"/>
            </a:rPr>
            <a:t>0</a:t>
          </a:r>
          <a:r>
            <a:rPr lang="en-US" sz="1100">
              <a:solidFill>
                <a:schemeClr val="dk1"/>
              </a:solidFill>
              <a:latin typeface="Calibri"/>
              <a:ea typeface="Calibri"/>
              <a:cs typeface="Calibri"/>
              <a:sym typeface="Calibri"/>
            </a:rPr>
            <a:t>, since the </a:t>
          </a:r>
          <a:r>
            <a:rPr b="1" lang="en-US" sz="1100">
              <a:solidFill>
                <a:schemeClr val="dk1"/>
              </a:solidFill>
              <a:latin typeface="Calibri"/>
              <a:ea typeface="Calibri"/>
              <a:cs typeface="Calibri"/>
              <a:sym typeface="Calibri"/>
            </a:rPr>
            <a:t>number of values </a:t>
          </a:r>
          <a:r>
            <a:rPr lang="en-US" sz="1100">
              <a:solidFill>
                <a:schemeClr val="dk1"/>
              </a:solidFill>
              <a:latin typeface="Calibri"/>
              <a:ea typeface="Calibri"/>
              <a:cs typeface="Calibri"/>
              <a:sym typeface="Calibri"/>
            </a:rPr>
            <a:t>which may be assumed by the random variable is </a:t>
          </a:r>
          <a:r>
            <a:rPr b="1" lang="en-US" sz="1100">
              <a:solidFill>
                <a:schemeClr val="dk1"/>
              </a:solidFill>
              <a:latin typeface="Calibri"/>
              <a:ea typeface="Calibri"/>
              <a:cs typeface="Calibri"/>
              <a:sym typeface="Calibri"/>
            </a:rPr>
            <a:t>infinite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Suppose a random variable </a:t>
          </a:r>
          <a:r>
            <a:rPr b="1" i="0"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may take all values over an interval of real numbers. Then the probability that </a:t>
          </a:r>
          <a:r>
            <a:rPr b="1" i="0" lang="en-US" sz="1100">
              <a:solidFill>
                <a:schemeClr val="dk1"/>
              </a:solidFill>
              <a:latin typeface="Calibri"/>
              <a:ea typeface="Calibri"/>
              <a:cs typeface="Calibri"/>
              <a:sym typeface="Calibri"/>
            </a:rPr>
            <a:t>X</a:t>
          </a:r>
          <a:r>
            <a:rPr lang="en-US" sz="1100">
              <a:solidFill>
                <a:schemeClr val="dk1"/>
              </a:solidFill>
              <a:latin typeface="Calibri"/>
              <a:ea typeface="Calibri"/>
              <a:cs typeface="Calibri"/>
              <a:sym typeface="Calibri"/>
            </a:rPr>
            <a:t> is in the set of outcomes </a:t>
          </a:r>
          <a:r>
            <a:rPr i="1" lang="en-US" sz="1100">
              <a:solidFill>
                <a:schemeClr val="dk1"/>
              </a:solidFill>
              <a:latin typeface="Calibri"/>
              <a:ea typeface="Calibri"/>
              <a:cs typeface="Calibri"/>
              <a:sym typeface="Calibri"/>
            </a:rPr>
            <a:t>A</a:t>
          </a:r>
          <a:r>
            <a:rPr b="1" i="1" lang="en-US" sz="1100">
              <a:solidFill>
                <a:schemeClr val="dk1"/>
              </a:solidFill>
              <a:latin typeface="Calibri"/>
              <a:ea typeface="Calibri"/>
              <a:cs typeface="Calibri"/>
              <a:sym typeface="Calibri"/>
            </a:rPr>
            <a:t>, P(A)</a:t>
          </a:r>
          <a:r>
            <a:rPr lang="en-US" sz="1100">
              <a:solidFill>
                <a:schemeClr val="dk1"/>
              </a:solidFill>
              <a:latin typeface="Calibri"/>
              <a:ea typeface="Calibri"/>
              <a:cs typeface="Calibri"/>
              <a:sym typeface="Calibri"/>
            </a:rPr>
            <a:t>, is defined to be the </a:t>
          </a:r>
          <a:r>
            <a:rPr b="1" lang="en-US" sz="1100">
              <a:solidFill>
                <a:schemeClr val="dk1"/>
              </a:solidFill>
              <a:latin typeface="Calibri"/>
              <a:ea typeface="Calibri"/>
              <a:cs typeface="Calibri"/>
              <a:sym typeface="Calibri"/>
            </a:rPr>
            <a:t>area above </a:t>
          </a:r>
          <a:r>
            <a:rPr b="1" i="1" lang="en-US" sz="1100">
              <a:solidFill>
                <a:schemeClr val="dk1"/>
              </a:solidFill>
              <a:latin typeface="Calibri"/>
              <a:ea typeface="Calibri"/>
              <a:cs typeface="Calibri"/>
              <a:sym typeface="Calibri"/>
            </a:rPr>
            <a:t>A</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and </a:t>
          </a:r>
          <a:r>
            <a:rPr b="1" lang="en-US" sz="1100">
              <a:solidFill>
                <a:schemeClr val="dk1"/>
              </a:solidFill>
              <a:latin typeface="Calibri"/>
              <a:ea typeface="Calibri"/>
              <a:cs typeface="Calibri"/>
              <a:sym typeface="Calibri"/>
            </a:rPr>
            <a:t>under a curve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 curve, which represents a function </a:t>
          </a:r>
          <a:r>
            <a:rPr b="1" i="1" lang="en-US" sz="1100">
              <a:solidFill>
                <a:schemeClr val="dk1"/>
              </a:solidFill>
              <a:latin typeface="Calibri"/>
              <a:ea typeface="Calibri"/>
              <a:cs typeface="Calibri"/>
              <a:sym typeface="Calibri"/>
            </a:rPr>
            <a:t>p(x)</a:t>
          </a:r>
          <a:r>
            <a:rPr lang="en-US" sz="1100">
              <a:solidFill>
                <a:schemeClr val="dk1"/>
              </a:solidFill>
              <a:latin typeface="Calibri"/>
              <a:ea typeface="Calibri"/>
              <a:cs typeface="Calibri"/>
              <a:sym typeface="Calibri"/>
            </a:rPr>
            <a:t>, must satisfy the following: </a:t>
          </a:r>
          <a:endParaRPr sz="1400"/>
        </a:p>
        <a:p>
          <a:pPr indent="0" lvl="0" marL="0" rtl="0" algn="l">
            <a:spcBef>
              <a:spcPts val="0"/>
            </a:spcBef>
            <a:spcAft>
              <a:spcPts val="0"/>
            </a:spcAft>
            <a:buNone/>
          </a:pPr>
          <a:r>
            <a:rPr b="1" i="1" lang="en-US" sz="1100">
              <a:solidFill>
                <a:schemeClr val="dk1"/>
              </a:solidFill>
              <a:latin typeface="Calibri"/>
              <a:ea typeface="Calibri"/>
              <a:cs typeface="Calibri"/>
              <a:sym typeface="Calibri"/>
            </a:rPr>
            <a:t>1:</a:t>
          </a: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The curve has no negative values (p(x) </a:t>
          </a:r>
          <a:r>
            <a:rPr b="1" i="1" lang="en-US" sz="1100" u="sng">
              <a:solidFill>
                <a:schemeClr val="dk1"/>
              </a:solidFill>
              <a:latin typeface="Calibri"/>
              <a:ea typeface="Calibri"/>
              <a:cs typeface="Calibri"/>
              <a:sym typeface="Calibri"/>
            </a:rPr>
            <a:t>&gt;</a:t>
          </a:r>
          <a:r>
            <a:rPr b="1" i="1" lang="en-US" sz="1100">
              <a:solidFill>
                <a:schemeClr val="dk1"/>
              </a:solidFill>
              <a:latin typeface="Calibri"/>
              <a:ea typeface="Calibri"/>
              <a:cs typeface="Calibri"/>
              <a:sym typeface="Calibri"/>
            </a:rPr>
            <a:t> 0 for all x) </a:t>
          </a:r>
          <a:endParaRPr sz="1400"/>
        </a:p>
        <a:p>
          <a:pPr indent="0" lvl="0" marL="0" rtl="0" algn="l">
            <a:spcBef>
              <a:spcPts val="0"/>
            </a:spcBef>
            <a:spcAft>
              <a:spcPts val="0"/>
            </a:spcAft>
            <a:buNone/>
          </a:pPr>
          <a:r>
            <a:rPr b="1" i="1" lang="en-US" sz="1100">
              <a:solidFill>
                <a:schemeClr val="dk1"/>
              </a:solidFill>
              <a:latin typeface="Calibri"/>
              <a:ea typeface="Calibri"/>
              <a:cs typeface="Calibri"/>
              <a:sym typeface="Calibri"/>
            </a:rPr>
            <a:t>2:</a:t>
          </a:r>
          <a:r>
            <a:rPr i="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The total area under the curve is equal to 1</a:t>
          </a:r>
          <a:r>
            <a:rPr i="1"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 curve meeting these requirements is known as a </a:t>
          </a:r>
          <a:r>
            <a:rPr b="1" i="0" lang="en-US" sz="1100">
              <a:solidFill>
                <a:schemeClr val="dk1"/>
              </a:solidFill>
              <a:latin typeface="Calibri"/>
              <a:ea typeface="Calibri"/>
              <a:cs typeface="Calibri"/>
              <a:sym typeface="Calibri"/>
            </a:rPr>
            <a:t>Density Curve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xdr:txBody>
    </xdr:sp>
    <xdr:clientData fLocksWithSheet="0"/>
  </xdr:oneCellAnchor>
  <xdr:oneCellAnchor>
    <xdr:from>
      <xdr:col>9</xdr:col>
      <xdr:colOff>314325</xdr:colOff>
      <xdr:row>13</xdr:row>
      <xdr:rowOff>104775</xdr:rowOff>
    </xdr:from>
    <xdr:ext cx="6391275" cy="303847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33:B46" displayName="Table_1" id="1">
  <tableColumns count="2">
    <tableColumn name="Column" id="1"/>
    <tableColumn name="Description" id="2"/>
  </tableColumns>
  <tableStyleInfo name="Probability Distribution-style" showColumnStripes="0" showFirstColumn="1" showLastColumn="1" showRowStripes="1"/>
</table>
</file>

<file path=xl/tables/table2.xml><?xml version="1.0" encoding="utf-8"?>
<table xmlns="http://schemas.openxmlformats.org/spreadsheetml/2006/main" ref="M1:N547" displayName="Table_2" id="2">
  <tableColumns count="2">
    <tableColumn name="Random Number" id="1"/>
    <tableColumn name="No of Success" id="2"/>
  </tableColumns>
  <tableStyleInfo name="Bionomial Distribution-style" showColumnStripes="0" showFirstColumn="1" showLastColumn="1" showRowStripes="1"/>
</table>
</file>

<file path=xl/tables/table3.xml><?xml version="1.0" encoding="utf-8"?>
<table xmlns="http://schemas.openxmlformats.org/spreadsheetml/2006/main" ref="P2:Q13" displayName="Table_3" id="3">
  <tableColumns count="2">
    <tableColumn name="Column1" id="1"/>
    <tableColumn name="Column2" id="2"/>
  </tableColumns>
  <tableStyleInfo name="Bionomial Distributio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2.xml"/><Relationship Id="rId5"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57"/>
    <col customWidth="1" min="2" max="26" width="8.71"/>
  </cols>
  <sheetData>
    <row r="1" ht="14.25" customHeight="1">
      <c r="A1" s="1" t="s">
        <v>0</v>
      </c>
      <c r="B1" s="2"/>
      <c r="M1" s="2"/>
    </row>
    <row r="2" ht="14.25" customHeight="1"/>
    <row r="3" ht="14.25" customHeight="1">
      <c r="A3" s="3" t="s">
        <v>1</v>
      </c>
    </row>
    <row r="4" ht="14.25" customHeight="1">
      <c r="A4" s="3" t="s">
        <v>2</v>
      </c>
    </row>
    <row r="5" ht="14.25" customHeight="1">
      <c r="A5" s="3" t="s">
        <v>3</v>
      </c>
    </row>
    <row r="6" ht="14.25" customHeight="1"/>
    <row r="7" ht="14.25" customHeight="1">
      <c r="A7" s="4" t="s">
        <v>4</v>
      </c>
    </row>
    <row r="8" ht="14.25" customHeight="1">
      <c r="A8" s="4" t="s">
        <v>5</v>
      </c>
    </row>
    <row r="9" ht="14.25" customHeight="1">
      <c r="A9" s="4" t="s">
        <v>6</v>
      </c>
    </row>
    <row r="10" ht="14.25" customHeight="1"/>
    <row r="11" ht="14.25" customHeight="1">
      <c r="A11" s="5" t="s">
        <v>7</v>
      </c>
    </row>
    <row r="12" ht="14.25" customHeight="1"/>
    <row r="13" ht="14.25" customHeight="1">
      <c r="A13" s="6" t="s">
        <v>8</v>
      </c>
    </row>
    <row r="14" ht="14.25" customHeight="1">
      <c r="A14" s="6" t="s">
        <v>9</v>
      </c>
    </row>
    <row r="15" ht="14.25" customHeight="1">
      <c r="A15" s="6" t="s">
        <v>10</v>
      </c>
    </row>
    <row r="16" ht="14.25" customHeight="1">
      <c r="A16" s="6" t="s">
        <v>11</v>
      </c>
    </row>
    <row r="17" ht="14.25" customHeight="1">
      <c r="A17" s="6" t="s">
        <v>12</v>
      </c>
    </row>
    <row r="18" ht="14.25" customHeight="1"/>
    <row r="19" ht="14.25" customHeight="1">
      <c r="A19" s="7" t="s">
        <v>13</v>
      </c>
    </row>
    <row r="20" ht="14.25" customHeight="1">
      <c r="A20" s="8" t="s">
        <v>14</v>
      </c>
    </row>
    <row r="21" ht="14.25" customHeight="1">
      <c r="A21" s="8" t="s">
        <v>15</v>
      </c>
    </row>
    <row r="22" ht="14.25" customHeight="1">
      <c r="A22" s="8" t="s">
        <v>16</v>
      </c>
    </row>
    <row r="23" ht="14.25" customHeight="1">
      <c r="A23" s="8" t="s">
        <v>17</v>
      </c>
    </row>
    <row r="24" ht="14.25" customHeight="1"/>
    <row r="25" ht="14.25" customHeight="1">
      <c r="A25" s="4" t="s">
        <v>18</v>
      </c>
    </row>
    <row r="26" ht="14.25" customHeight="1">
      <c r="A26" s="4" t="s">
        <v>19</v>
      </c>
    </row>
    <row r="27" ht="14.25" customHeight="1">
      <c r="A27" s="4" t="s">
        <v>20</v>
      </c>
    </row>
    <row r="28" ht="14.25" customHeight="1">
      <c r="A28" s="4" t="s">
        <v>21</v>
      </c>
    </row>
    <row r="29" ht="14.25" customHeight="1">
      <c r="A29" s="4" t="s">
        <v>22</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1.1. Theoretical Probability" location="'Theoretical Probability'!A1" ref="A3"/>
    <hyperlink display="1.2. Experimental Probability - Random Experiments, Events, Sample Space, Outcomes" location="'Experimental Probability'!A1" ref="A4"/>
    <hyperlink display="1.3. Apriori Approach, Experimental approach" location="'A Priori Probability'!A1" ref="A5"/>
    <hyperlink display="2.1. Dependent and Independent Events,Mutually Exclusive Event" location="'Types of events'!A1" ref="A7"/>
    <hyperlink display="2.2. Types of Probability - Joint Probability, Union Probability, Marginal Probability, Conditional Probability" location="'Types of Probability'!A1" ref="A8"/>
    <hyperlink display="2.3. Probability Axioms" location="' Probability Axioms'!A1" ref="A9"/>
    <hyperlink display="3. Bayes Theorem" location="' Probability Axioms'!A1" ref="A11"/>
    <hyperlink display="4.1.  Random and Multivariate Variables,Types of Random Variables - Discrete and Continuous " location="'Random Variable'!A1" ref="A13"/>
    <hyperlink display="4.2. Mean and Varience of Random Variable, Expected Value" location="'Random Variable Mean and Varien'!A1" ref="A14"/>
    <hyperlink display="4.3. Law of Large Numbers" location="'Law of Large Numbers'!A1" ref="A15"/>
    <hyperlink display="4.4. Probability Mass Function" location="PMF!A1" ref="A16"/>
    <hyperlink display=" 4.5. Cumulative Distribution Function" location="CFD!A1" ref="A17"/>
    <hyperlink display="5.1.1. Discrete Probability Distribution: Bernoulli's Distribution" location="'Probability Distribution'!A1" ref="A20"/>
    <hyperlink display="5.1.2. Binomial Distribution" location="'Bionomial Distribution'!A1" ref="A21"/>
    <hyperlink display="5.1.3. Geometric Distribution" location="'Geometric Distribution'!A1" ref="A22"/>
    <hyperlink display="5.1.4.Poisson Distribution" location="'Poisson Distribution'!A1" ref="A23"/>
    <hyperlink display="5.2.1 Continuous Probability Distributions: Normal Distribution" location="'Contineous Distribution1'!A1" ref="A25"/>
    <hyperlink display="5.2.2. Continuous Uniform Distribution" location="'Continuous Uniform Distribution'!A1" ref="A26"/>
    <hyperlink display="5.2.3  Log-Normal Distribution" location="'Log-Normal Distribution'!A1" ref="A27"/>
    <hyperlink display="5.2.4. Student’s T Distribution" location="null!A1" ref="A28"/>
    <hyperlink display="5.2.5. Chi Square Distribution" location="'Chi Square Distribution'!A1" ref="A29"/>
  </hyperlink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8.71"/>
    <col customWidth="1" min="16" max="16" width="21.29"/>
    <col customWidth="1" min="17" max="17" width="8.71"/>
    <col customWidth="1" min="18" max="18" width="11.71"/>
    <col customWidth="1" min="19" max="19" width="10.14"/>
    <col customWidth="1" min="20" max="20" width="14.57"/>
    <col customWidth="1" min="21" max="21" width="17.29"/>
    <col customWidth="1" min="22" max="30"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c r="R19" s="37" t="s">
        <v>80</v>
      </c>
      <c r="S19" s="37" t="s">
        <v>81</v>
      </c>
      <c r="T19" s="37" t="s">
        <v>82</v>
      </c>
      <c r="U19" s="37" t="s">
        <v>83</v>
      </c>
    </row>
    <row r="20" ht="14.25" customHeight="1">
      <c r="K20" s="38" t="s">
        <v>84</v>
      </c>
      <c r="R20" s="39">
        <v>1.0</v>
      </c>
      <c r="S20" s="39">
        <f t="shared" ref="S20:S519" si="1">RANDBETWEEN(0,36)</f>
        <v>7</v>
      </c>
      <c r="T20" s="39">
        <f t="shared" ref="T20:T519" si="2">SUM($S$20:S20)</f>
        <v>7</v>
      </c>
      <c r="U20" s="39">
        <f t="shared" ref="U20:U519" si="3">T20/R20</f>
        <v>7</v>
      </c>
    </row>
    <row r="21" ht="14.25" customHeight="1">
      <c r="K21" s="38" t="s">
        <v>85</v>
      </c>
      <c r="R21" s="39">
        <v>2.0</v>
      </c>
      <c r="S21" s="39">
        <f t="shared" si="1"/>
        <v>15</v>
      </c>
      <c r="T21" s="39">
        <f t="shared" si="2"/>
        <v>22</v>
      </c>
      <c r="U21" s="39">
        <f t="shared" si="3"/>
        <v>11</v>
      </c>
    </row>
    <row r="22" ht="14.25" customHeight="1">
      <c r="K22" s="40" t="s">
        <v>86</v>
      </c>
      <c r="R22" s="39">
        <v>3.0</v>
      </c>
      <c r="S22" s="39">
        <f t="shared" si="1"/>
        <v>8</v>
      </c>
      <c r="T22" s="39">
        <f t="shared" si="2"/>
        <v>30</v>
      </c>
      <c r="U22" s="39">
        <f t="shared" si="3"/>
        <v>10</v>
      </c>
    </row>
    <row r="23" ht="14.25" customHeight="1">
      <c r="K23" s="40" t="s">
        <v>87</v>
      </c>
      <c r="R23" s="39">
        <v>4.0</v>
      </c>
      <c r="S23" s="39">
        <f t="shared" si="1"/>
        <v>27</v>
      </c>
      <c r="T23" s="39">
        <f t="shared" si="2"/>
        <v>57</v>
      </c>
      <c r="U23" s="39">
        <f t="shared" si="3"/>
        <v>14.25</v>
      </c>
    </row>
    <row r="24" ht="14.25" customHeight="1">
      <c r="R24" s="39">
        <v>5.0</v>
      </c>
      <c r="S24" s="39">
        <f t="shared" si="1"/>
        <v>27</v>
      </c>
      <c r="T24" s="39">
        <f t="shared" si="2"/>
        <v>84</v>
      </c>
      <c r="U24" s="39">
        <f t="shared" si="3"/>
        <v>16.8</v>
      </c>
    </row>
    <row r="25" ht="14.25" customHeight="1">
      <c r="R25" s="39">
        <v>6.0</v>
      </c>
      <c r="S25" s="39">
        <f t="shared" si="1"/>
        <v>12</v>
      </c>
      <c r="T25" s="39">
        <f t="shared" si="2"/>
        <v>96</v>
      </c>
      <c r="U25" s="39">
        <f t="shared" si="3"/>
        <v>16</v>
      </c>
    </row>
    <row r="26" ht="14.25" customHeight="1">
      <c r="R26" s="39">
        <v>7.0</v>
      </c>
      <c r="S26" s="39">
        <f t="shared" si="1"/>
        <v>19</v>
      </c>
      <c r="T26" s="39">
        <f t="shared" si="2"/>
        <v>115</v>
      </c>
      <c r="U26" s="39">
        <f t="shared" si="3"/>
        <v>16.42857143</v>
      </c>
    </row>
    <row r="27" ht="14.25" customHeight="1">
      <c r="R27" s="39">
        <v>8.0</v>
      </c>
      <c r="S27" s="39">
        <f t="shared" si="1"/>
        <v>8</v>
      </c>
      <c r="T27" s="39">
        <f t="shared" si="2"/>
        <v>123</v>
      </c>
      <c r="U27" s="39">
        <f t="shared" si="3"/>
        <v>15.375</v>
      </c>
    </row>
    <row r="28" ht="14.25" customHeight="1">
      <c r="R28" s="39">
        <v>9.0</v>
      </c>
      <c r="S28" s="39">
        <f t="shared" si="1"/>
        <v>26</v>
      </c>
      <c r="T28" s="39">
        <f t="shared" si="2"/>
        <v>149</v>
      </c>
      <c r="U28" s="39">
        <f t="shared" si="3"/>
        <v>16.55555556</v>
      </c>
    </row>
    <row r="29" ht="14.25" customHeight="1">
      <c r="R29" s="39">
        <v>10.0</v>
      </c>
      <c r="S29" s="39">
        <f t="shared" si="1"/>
        <v>16</v>
      </c>
      <c r="T29" s="39">
        <f t="shared" si="2"/>
        <v>165</v>
      </c>
      <c r="U29" s="39">
        <f t="shared" si="3"/>
        <v>16.5</v>
      </c>
    </row>
    <row r="30" ht="14.25" customHeight="1">
      <c r="R30" s="39">
        <v>11.0</v>
      </c>
      <c r="S30" s="39">
        <f t="shared" si="1"/>
        <v>6</v>
      </c>
      <c r="T30" s="39">
        <f t="shared" si="2"/>
        <v>171</v>
      </c>
      <c r="U30" s="39">
        <f t="shared" si="3"/>
        <v>15.54545455</v>
      </c>
    </row>
    <row r="31" ht="14.25" customHeight="1">
      <c r="R31" s="39">
        <v>12.0</v>
      </c>
      <c r="S31" s="39">
        <f t="shared" si="1"/>
        <v>13</v>
      </c>
      <c r="T31" s="39">
        <f t="shared" si="2"/>
        <v>184</v>
      </c>
      <c r="U31" s="39">
        <f t="shared" si="3"/>
        <v>15.33333333</v>
      </c>
    </row>
    <row r="32" ht="14.25" customHeight="1">
      <c r="R32" s="39">
        <v>13.0</v>
      </c>
      <c r="S32" s="39">
        <f t="shared" si="1"/>
        <v>7</v>
      </c>
      <c r="T32" s="39">
        <f t="shared" si="2"/>
        <v>191</v>
      </c>
      <c r="U32" s="39">
        <f t="shared" si="3"/>
        <v>14.69230769</v>
      </c>
    </row>
    <row r="33" ht="14.25" customHeight="1">
      <c r="R33" s="39">
        <v>14.0</v>
      </c>
      <c r="S33" s="39">
        <f t="shared" si="1"/>
        <v>29</v>
      </c>
      <c r="T33" s="39">
        <f t="shared" si="2"/>
        <v>220</v>
      </c>
      <c r="U33" s="39">
        <f t="shared" si="3"/>
        <v>15.71428571</v>
      </c>
    </row>
    <row r="34" ht="14.25" customHeight="1">
      <c r="R34" s="39">
        <v>15.0</v>
      </c>
      <c r="S34" s="39">
        <f t="shared" si="1"/>
        <v>21</v>
      </c>
      <c r="T34" s="39">
        <f t="shared" si="2"/>
        <v>241</v>
      </c>
      <c r="U34" s="39">
        <f t="shared" si="3"/>
        <v>16.06666667</v>
      </c>
    </row>
    <row r="35" ht="14.25" customHeight="1">
      <c r="R35" s="39">
        <v>16.0</v>
      </c>
      <c r="S35" s="39">
        <f t="shared" si="1"/>
        <v>2</v>
      </c>
      <c r="T35" s="39">
        <f t="shared" si="2"/>
        <v>243</v>
      </c>
      <c r="U35" s="39">
        <f t="shared" si="3"/>
        <v>15.1875</v>
      </c>
    </row>
    <row r="36" ht="14.25" customHeight="1">
      <c r="R36" s="39">
        <v>17.0</v>
      </c>
      <c r="S36" s="39">
        <f t="shared" si="1"/>
        <v>12</v>
      </c>
      <c r="T36" s="39">
        <f t="shared" si="2"/>
        <v>255</v>
      </c>
      <c r="U36" s="39">
        <f t="shared" si="3"/>
        <v>15</v>
      </c>
      <c r="W36" s="22" t="s">
        <v>88</v>
      </c>
      <c r="X36" s="22">
        <f>AVERAGE(U20:U519)</f>
        <v>17.0570383</v>
      </c>
    </row>
    <row r="37" ht="14.25" customHeight="1">
      <c r="R37" s="39">
        <v>18.0</v>
      </c>
      <c r="S37" s="39">
        <f t="shared" si="1"/>
        <v>4</v>
      </c>
      <c r="T37" s="39">
        <f t="shared" si="2"/>
        <v>259</v>
      </c>
      <c r="U37" s="39">
        <f t="shared" si="3"/>
        <v>14.38888889</v>
      </c>
    </row>
    <row r="38" ht="14.25" customHeight="1">
      <c r="R38" s="39">
        <v>19.0</v>
      </c>
      <c r="S38" s="39">
        <f t="shared" si="1"/>
        <v>23</v>
      </c>
      <c r="T38" s="39">
        <f t="shared" si="2"/>
        <v>282</v>
      </c>
      <c r="U38" s="39">
        <f t="shared" si="3"/>
        <v>14.84210526</v>
      </c>
    </row>
    <row r="39" ht="14.25" customHeight="1">
      <c r="R39" s="39">
        <v>20.0</v>
      </c>
      <c r="S39" s="39">
        <f t="shared" si="1"/>
        <v>28</v>
      </c>
      <c r="T39" s="39">
        <f t="shared" si="2"/>
        <v>310</v>
      </c>
      <c r="U39" s="39">
        <f t="shared" si="3"/>
        <v>15.5</v>
      </c>
    </row>
    <row r="40" ht="14.25" customHeight="1">
      <c r="R40" s="39">
        <v>21.0</v>
      </c>
      <c r="S40" s="39">
        <f t="shared" si="1"/>
        <v>15</v>
      </c>
      <c r="T40" s="39">
        <f t="shared" si="2"/>
        <v>325</v>
      </c>
      <c r="U40" s="39">
        <f t="shared" si="3"/>
        <v>15.47619048</v>
      </c>
    </row>
    <row r="41" ht="14.25" customHeight="1">
      <c r="R41" s="39">
        <v>22.0</v>
      </c>
      <c r="S41" s="39">
        <f t="shared" si="1"/>
        <v>3</v>
      </c>
      <c r="T41" s="39">
        <f t="shared" si="2"/>
        <v>328</v>
      </c>
      <c r="U41" s="39">
        <f t="shared" si="3"/>
        <v>14.90909091</v>
      </c>
    </row>
    <row r="42" ht="14.25" customHeight="1">
      <c r="R42" s="39">
        <v>23.0</v>
      </c>
      <c r="S42" s="39">
        <f t="shared" si="1"/>
        <v>24</v>
      </c>
      <c r="T42" s="39">
        <f t="shared" si="2"/>
        <v>352</v>
      </c>
      <c r="U42" s="39">
        <f t="shared" si="3"/>
        <v>15.30434783</v>
      </c>
    </row>
    <row r="43" ht="14.25" customHeight="1">
      <c r="R43" s="39">
        <v>24.0</v>
      </c>
      <c r="S43" s="39">
        <f t="shared" si="1"/>
        <v>8</v>
      </c>
      <c r="T43" s="39">
        <f t="shared" si="2"/>
        <v>360</v>
      </c>
      <c r="U43" s="39">
        <f t="shared" si="3"/>
        <v>15</v>
      </c>
    </row>
    <row r="44" ht="14.25" customHeight="1">
      <c r="R44" s="39">
        <v>25.0</v>
      </c>
      <c r="S44" s="39">
        <f t="shared" si="1"/>
        <v>1</v>
      </c>
      <c r="T44" s="39">
        <f t="shared" si="2"/>
        <v>361</v>
      </c>
      <c r="U44" s="39">
        <f t="shared" si="3"/>
        <v>14.44</v>
      </c>
    </row>
    <row r="45" ht="14.25" customHeight="1">
      <c r="R45" s="39">
        <v>26.0</v>
      </c>
      <c r="S45" s="39">
        <f t="shared" si="1"/>
        <v>0</v>
      </c>
      <c r="T45" s="39">
        <f t="shared" si="2"/>
        <v>361</v>
      </c>
      <c r="U45" s="39">
        <f t="shared" si="3"/>
        <v>13.88461538</v>
      </c>
    </row>
    <row r="46" ht="14.25" customHeight="1">
      <c r="R46" s="39">
        <v>27.0</v>
      </c>
      <c r="S46" s="39">
        <f t="shared" si="1"/>
        <v>31</v>
      </c>
      <c r="T46" s="39">
        <f t="shared" si="2"/>
        <v>392</v>
      </c>
      <c r="U46" s="39">
        <f t="shared" si="3"/>
        <v>14.51851852</v>
      </c>
    </row>
    <row r="47" ht="14.25" customHeight="1">
      <c r="R47" s="39">
        <v>28.0</v>
      </c>
      <c r="S47" s="39">
        <f t="shared" si="1"/>
        <v>32</v>
      </c>
      <c r="T47" s="39">
        <f t="shared" si="2"/>
        <v>424</v>
      </c>
      <c r="U47" s="39">
        <f t="shared" si="3"/>
        <v>15.14285714</v>
      </c>
    </row>
    <row r="48" ht="14.25" customHeight="1">
      <c r="R48" s="39">
        <v>29.0</v>
      </c>
      <c r="S48" s="39">
        <f t="shared" si="1"/>
        <v>8</v>
      </c>
      <c r="T48" s="39">
        <f t="shared" si="2"/>
        <v>432</v>
      </c>
      <c r="U48" s="39">
        <f t="shared" si="3"/>
        <v>14.89655172</v>
      </c>
    </row>
    <row r="49" ht="14.25" customHeight="1">
      <c r="R49" s="39">
        <v>30.0</v>
      </c>
      <c r="S49" s="39">
        <f t="shared" si="1"/>
        <v>25</v>
      </c>
      <c r="T49" s="39">
        <f t="shared" si="2"/>
        <v>457</v>
      </c>
      <c r="U49" s="39">
        <f t="shared" si="3"/>
        <v>15.23333333</v>
      </c>
    </row>
    <row r="50" ht="14.25" customHeight="1">
      <c r="R50" s="39">
        <v>31.0</v>
      </c>
      <c r="S50" s="39">
        <f t="shared" si="1"/>
        <v>33</v>
      </c>
      <c r="T50" s="39">
        <f t="shared" si="2"/>
        <v>490</v>
      </c>
      <c r="U50" s="39">
        <f t="shared" si="3"/>
        <v>15.80645161</v>
      </c>
    </row>
    <row r="51" ht="14.25" customHeight="1">
      <c r="R51" s="39">
        <v>32.0</v>
      </c>
      <c r="S51" s="39">
        <f t="shared" si="1"/>
        <v>8</v>
      </c>
      <c r="T51" s="39">
        <f t="shared" si="2"/>
        <v>498</v>
      </c>
      <c r="U51" s="39">
        <f t="shared" si="3"/>
        <v>15.5625</v>
      </c>
    </row>
    <row r="52" ht="14.25" customHeight="1">
      <c r="R52" s="39">
        <v>33.0</v>
      </c>
      <c r="S52" s="39">
        <f t="shared" si="1"/>
        <v>11</v>
      </c>
      <c r="T52" s="39">
        <f t="shared" si="2"/>
        <v>509</v>
      </c>
      <c r="U52" s="39">
        <f t="shared" si="3"/>
        <v>15.42424242</v>
      </c>
    </row>
    <row r="53" ht="14.25" customHeight="1">
      <c r="R53" s="39">
        <v>34.0</v>
      </c>
      <c r="S53" s="39">
        <f t="shared" si="1"/>
        <v>25</v>
      </c>
      <c r="T53" s="39">
        <f t="shared" si="2"/>
        <v>534</v>
      </c>
      <c r="U53" s="39">
        <f t="shared" si="3"/>
        <v>15.70588235</v>
      </c>
    </row>
    <row r="54" ht="14.25" customHeight="1">
      <c r="R54" s="39">
        <v>35.0</v>
      </c>
      <c r="S54" s="39">
        <f t="shared" si="1"/>
        <v>15</v>
      </c>
      <c r="T54" s="39">
        <f t="shared" si="2"/>
        <v>549</v>
      </c>
      <c r="U54" s="39">
        <f t="shared" si="3"/>
        <v>15.68571429</v>
      </c>
    </row>
    <row r="55" ht="14.25" customHeight="1">
      <c r="R55" s="39">
        <v>36.0</v>
      </c>
      <c r="S55" s="39">
        <f t="shared" si="1"/>
        <v>34</v>
      </c>
      <c r="T55" s="39">
        <f t="shared" si="2"/>
        <v>583</v>
      </c>
      <c r="U55" s="39">
        <f t="shared" si="3"/>
        <v>16.19444444</v>
      </c>
    </row>
    <row r="56" ht="14.25" customHeight="1">
      <c r="R56" s="39">
        <v>37.0</v>
      </c>
      <c r="S56" s="39">
        <f t="shared" si="1"/>
        <v>23</v>
      </c>
      <c r="T56" s="39">
        <f t="shared" si="2"/>
        <v>606</v>
      </c>
      <c r="U56" s="39">
        <f t="shared" si="3"/>
        <v>16.37837838</v>
      </c>
    </row>
    <row r="57" ht="14.25" customHeight="1">
      <c r="R57" s="39">
        <v>38.0</v>
      </c>
      <c r="S57" s="39">
        <f t="shared" si="1"/>
        <v>8</v>
      </c>
      <c r="T57" s="39">
        <f t="shared" si="2"/>
        <v>614</v>
      </c>
      <c r="U57" s="39">
        <f t="shared" si="3"/>
        <v>16.15789474</v>
      </c>
    </row>
    <row r="58" ht="14.25" customHeight="1">
      <c r="R58" s="39">
        <v>39.0</v>
      </c>
      <c r="S58" s="39">
        <f t="shared" si="1"/>
        <v>2</v>
      </c>
      <c r="T58" s="39">
        <f t="shared" si="2"/>
        <v>616</v>
      </c>
      <c r="U58" s="39">
        <f t="shared" si="3"/>
        <v>15.79487179</v>
      </c>
    </row>
    <row r="59" ht="14.25" customHeight="1">
      <c r="R59" s="39">
        <v>40.0</v>
      </c>
      <c r="S59" s="39">
        <f t="shared" si="1"/>
        <v>11</v>
      </c>
      <c r="T59" s="39">
        <f t="shared" si="2"/>
        <v>627</v>
      </c>
      <c r="U59" s="39">
        <f t="shared" si="3"/>
        <v>15.675</v>
      </c>
    </row>
    <row r="60" ht="14.25" customHeight="1">
      <c r="R60" s="39">
        <v>41.0</v>
      </c>
      <c r="S60" s="39">
        <f t="shared" si="1"/>
        <v>16</v>
      </c>
      <c r="T60" s="39">
        <f t="shared" si="2"/>
        <v>643</v>
      </c>
      <c r="U60" s="39">
        <f t="shared" si="3"/>
        <v>15.68292683</v>
      </c>
    </row>
    <row r="61" ht="14.25" customHeight="1">
      <c r="R61" s="39">
        <v>42.0</v>
      </c>
      <c r="S61" s="39">
        <f t="shared" si="1"/>
        <v>34</v>
      </c>
      <c r="T61" s="39">
        <f t="shared" si="2"/>
        <v>677</v>
      </c>
      <c r="U61" s="39">
        <f t="shared" si="3"/>
        <v>16.11904762</v>
      </c>
    </row>
    <row r="62" ht="14.25" customHeight="1">
      <c r="R62" s="39">
        <v>43.0</v>
      </c>
      <c r="S62" s="39">
        <f t="shared" si="1"/>
        <v>1</v>
      </c>
      <c r="T62" s="39">
        <f t="shared" si="2"/>
        <v>678</v>
      </c>
      <c r="U62" s="39">
        <f t="shared" si="3"/>
        <v>15.76744186</v>
      </c>
    </row>
    <row r="63" ht="14.25" customHeight="1">
      <c r="R63" s="39">
        <v>44.0</v>
      </c>
      <c r="S63" s="39">
        <f t="shared" si="1"/>
        <v>4</v>
      </c>
      <c r="T63" s="39">
        <f t="shared" si="2"/>
        <v>682</v>
      </c>
      <c r="U63" s="39">
        <f t="shared" si="3"/>
        <v>15.5</v>
      </c>
    </row>
    <row r="64" ht="14.25" customHeight="1">
      <c r="R64" s="39">
        <v>45.0</v>
      </c>
      <c r="S64" s="39">
        <f t="shared" si="1"/>
        <v>20</v>
      </c>
      <c r="T64" s="39">
        <f t="shared" si="2"/>
        <v>702</v>
      </c>
      <c r="U64" s="39">
        <f t="shared" si="3"/>
        <v>15.6</v>
      </c>
    </row>
    <row r="65" ht="14.25" customHeight="1">
      <c r="R65" s="39">
        <v>46.0</v>
      </c>
      <c r="S65" s="39">
        <f t="shared" si="1"/>
        <v>17</v>
      </c>
      <c r="T65" s="39">
        <f t="shared" si="2"/>
        <v>719</v>
      </c>
      <c r="U65" s="39">
        <f t="shared" si="3"/>
        <v>15.63043478</v>
      </c>
    </row>
    <row r="66" ht="14.25" customHeight="1">
      <c r="R66" s="39">
        <v>47.0</v>
      </c>
      <c r="S66" s="39">
        <f t="shared" si="1"/>
        <v>8</v>
      </c>
      <c r="T66" s="39">
        <f t="shared" si="2"/>
        <v>727</v>
      </c>
      <c r="U66" s="39">
        <f t="shared" si="3"/>
        <v>15.46808511</v>
      </c>
    </row>
    <row r="67" ht="14.25" customHeight="1">
      <c r="R67" s="39">
        <v>48.0</v>
      </c>
      <c r="S67" s="39">
        <f t="shared" si="1"/>
        <v>1</v>
      </c>
      <c r="T67" s="39">
        <f t="shared" si="2"/>
        <v>728</v>
      </c>
      <c r="U67" s="39">
        <f t="shared" si="3"/>
        <v>15.16666667</v>
      </c>
    </row>
    <row r="68" ht="14.25" customHeight="1">
      <c r="R68" s="39">
        <v>49.0</v>
      </c>
      <c r="S68" s="39">
        <f t="shared" si="1"/>
        <v>0</v>
      </c>
      <c r="T68" s="39">
        <f t="shared" si="2"/>
        <v>728</v>
      </c>
      <c r="U68" s="39">
        <f t="shared" si="3"/>
        <v>14.85714286</v>
      </c>
    </row>
    <row r="69" ht="14.25" customHeight="1">
      <c r="R69" s="39">
        <v>50.0</v>
      </c>
      <c r="S69" s="39">
        <f t="shared" si="1"/>
        <v>24</v>
      </c>
      <c r="T69" s="39">
        <f t="shared" si="2"/>
        <v>752</v>
      </c>
      <c r="U69" s="39">
        <f t="shared" si="3"/>
        <v>15.04</v>
      </c>
    </row>
    <row r="70" ht="14.25" customHeight="1">
      <c r="R70" s="39">
        <v>51.0</v>
      </c>
      <c r="S70" s="39">
        <f t="shared" si="1"/>
        <v>28</v>
      </c>
      <c r="T70" s="39">
        <f t="shared" si="2"/>
        <v>780</v>
      </c>
      <c r="U70" s="39">
        <f t="shared" si="3"/>
        <v>15.29411765</v>
      </c>
    </row>
    <row r="71" ht="14.25" customHeight="1">
      <c r="R71" s="39">
        <v>52.0</v>
      </c>
      <c r="S71" s="39">
        <f t="shared" si="1"/>
        <v>32</v>
      </c>
      <c r="T71" s="39">
        <f t="shared" si="2"/>
        <v>812</v>
      </c>
      <c r="U71" s="39">
        <f t="shared" si="3"/>
        <v>15.61538462</v>
      </c>
    </row>
    <row r="72" ht="14.25" customHeight="1">
      <c r="R72" s="39">
        <v>53.0</v>
      </c>
      <c r="S72" s="39">
        <f t="shared" si="1"/>
        <v>8</v>
      </c>
      <c r="T72" s="39">
        <f t="shared" si="2"/>
        <v>820</v>
      </c>
      <c r="U72" s="39">
        <f t="shared" si="3"/>
        <v>15.47169811</v>
      </c>
    </row>
    <row r="73" ht="14.25" customHeight="1">
      <c r="R73" s="39">
        <v>54.0</v>
      </c>
      <c r="S73" s="39">
        <f t="shared" si="1"/>
        <v>11</v>
      </c>
      <c r="T73" s="39">
        <f t="shared" si="2"/>
        <v>831</v>
      </c>
      <c r="U73" s="39">
        <f t="shared" si="3"/>
        <v>15.38888889</v>
      </c>
    </row>
    <row r="74" ht="14.25" customHeight="1">
      <c r="R74" s="39">
        <v>55.0</v>
      </c>
      <c r="S74" s="39">
        <f t="shared" si="1"/>
        <v>3</v>
      </c>
      <c r="T74" s="39">
        <f t="shared" si="2"/>
        <v>834</v>
      </c>
      <c r="U74" s="39">
        <f t="shared" si="3"/>
        <v>15.16363636</v>
      </c>
    </row>
    <row r="75" ht="14.25" customHeight="1">
      <c r="R75" s="39">
        <v>56.0</v>
      </c>
      <c r="S75" s="39">
        <f t="shared" si="1"/>
        <v>14</v>
      </c>
      <c r="T75" s="39">
        <f t="shared" si="2"/>
        <v>848</v>
      </c>
      <c r="U75" s="39">
        <f t="shared" si="3"/>
        <v>15.14285714</v>
      </c>
    </row>
    <row r="76" ht="14.25" customHeight="1">
      <c r="R76" s="39">
        <v>57.0</v>
      </c>
      <c r="S76" s="39">
        <f t="shared" si="1"/>
        <v>35</v>
      </c>
      <c r="T76" s="39">
        <f t="shared" si="2"/>
        <v>883</v>
      </c>
      <c r="U76" s="39">
        <f t="shared" si="3"/>
        <v>15.49122807</v>
      </c>
    </row>
    <row r="77" ht="14.25" customHeight="1">
      <c r="R77" s="39">
        <v>58.0</v>
      </c>
      <c r="S77" s="39">
        <f t="shared" si="1"/>
        <v>22</v>
      </c>
      <c r="T77" s="39">
        <f t="shared" si="2"/>
        <v>905</v>
      </c>
      <c r="U77" s="39">
        <f t="shared" si="3"/>
        <v>15.60344828</v>
      </c>
    </row>
    <row r="78" ht="14.25" customHeight="1">
      <c r="R78" s="39">
        <v>59.0</v>
      </c>
      <c r="S78" s="39">
        <f t="shared" si="1"/>
        <v>1</v>
      </c>
      <c r="T78" s="39">
        <f t="shared" si="2"/>
        <v>906</v>
      </c>
      <c r="U78" s="39">
        <f t="shared" si="3"/>
        <v>15.3559322</v>
      </c>
    </row>
    <row r="79" ht="14.25" customHeight="1">
      <c r="R79" s="39">
        <v>60.0</v>
      </c>
      <c r="S79" s="39">
        <f t="shared" si="1"/>
        <v>18</v>
      </c>
      <c r="T79" s="39">
        <f t="shared" si="2"/>
        <v>924</v>
      </c>
      <c r="U79" s="39">
        <f t="shared" si="3"/>
        <v>15.4</v>
      </c>
    </row>
    <row r="80" ht="14.25" customHeight="1">
      <c r="R80" s="39">
        <v>61.0</v>
      </c>
      <c r="S80" s="39">
        <f t="shared" si="1"/>
        <v>33</v>
      </c>
      <c r="T80" s="39">
        <f t="shared" si="2"/>
        <v>957</v>
      </c>
      <c r="U80" s="39">
        <f t="shared" si="3"/>
        <v>15.68852459</v>
      </c>
    </row>
    <row r="81" ht="14.25" customHeight="1">
      <c r="R81" s="39">
        <v>62.0</v>
      </c>
      <c r="S81" s="39">
        <f t="shared" si="1"/>
        <v>22</v>
      </c>
      <c r="T81" s="39">
        <f t="shared" si="2"/>
        <v>979</v>
      </c>
      <c r="U81" s="39">
        <f t="shared" si="3"/>
        <v>15.79032258</v>
      </c>
    </row>
    <row r="82" ht="14.25" customHeight="1">
      <c r="R82" s="39">
        <v>63.0</v>
      </c>
      <c r="S82" s="39">
        <f t="shared" si="1"/>
        <v>12</v>
      </c>
      <c r="T82" s="39">
        <f t="shared" si="2"/>
        <v>991</v>
      </c>
      <c r="U82" s="39">
        <f t="shared" si="3"/>
        <v>15.73015873</v>
      </c>
    </row>
    <row r="83" ht="14.25" customHeight="1">
      <c r="R83" s="39">
        <v>64.0</v>
      </c>
      <c r="S83" s="39">
        <f t="shared" si="1"/>
        <v>14</v>
      </c>
      <c r="T83" s="39">
        <f t="shared" si="2"/>
        <v>1005</v>
      </c>
      <c r="U83" s="39">
        <f t="shared" si="3"/>
        <v>15.703125</v>
      </c>
    </row>
    <row r="84" ht="14.25" customHeight="1">
      <c r="R84" s="39">
        <v>65.0</v>
      </c>
      <c r="S84" s="39">
        <f t="shared" si="1"/>
        <v>4</v>
      </c>
      <c r="T84" s="39">
        <f t="shared" si="2"/>
        <v>1009</v>
      </c>
      <c r="U84" s="39">
        <f t="shared" si="3"/>
        <v>15.52307692</v>
      </c>
    </row>
    <row r="85" ht="14.25" customHeight="1">
      <c r="R85" s="39">
        <v>66.0</v>
      </c>
      <c r="S85" s="39">
        <f t="shared" si="1"/>
        <v>4</v>
      </c>
      <c r="T85" s="39">
        <f t="shared" si="2"/>
        <v>1013</v>
      </c>
      <c r="U85" s="39">
        <f t="shared" si="3"/>
        <v>15.34848485</v>
      </c>
    </row>
    <row r="86" ht="14.25" customHeight="1">
      <c r="R86" s="39">
        <v>67.0</v>
      </c>
      <c r="S86" s="39">
        <f t="shared" si="1"/>
        <v>2</v>
      </c>
      <c r="T86" s="39">
        <f t="shared" si="2"/>
        <v>1015</v>
      </c>
      <c r="U86" s="39">
        <f t="shared" si="3"/>
        <v>15.14925373</v>
      </c>
    </row>
    <row r="87" ht="14.25" customHeight="1">
      <c r="R87" s="39">
        <v>68.0</v>
      </c>
      <c r="S87" s="39">
        <f t="shared" si="1"/>
        <v>23</v>
      </c>
      <c r="T87" s="39">
        <f t="shared" si="2"/>
        <v>1038</v>
      </c>
      <c r="U87" s="39">
        <f t="shared" si="3"/>
        <v>15.26470588</v>
      </c>
    </row>
    <row r="88" ht="14.25" customHeight="1">
      <c r="R88" s="39">
        <v>69.0</v>
      </c>
      <c r="S88" s="39">
        <f t="shared" si="1"/>
        <v>15</v>
      </c>
      <c r="T88" s="39">
        <f t="shared" si="2"/>
        <v>1053</v>
      </c>
      <c r="U88" s="39">
        <f t="shared" si="3"/>
        <v>15.26086957</v>
      </c>
    </row>
    <row r="89" ht="14.25" customHeight="1">
      <c r="R89" s="39">
        <v>70.0</v>
      </c>
      <c r="S89" s="39">
        <f t="shared" si="1"/>
        <v>33</v>
      </c>
      <c r="T89" s="39">
        <f t="shared" si="2"/>
        <v>1086</v>
      </c>
      <c r="U89" s="39">
        <f t="shared" si="3"/>
        <v>15.51428571</v>
      </c>
    </row>
    <row r="90" ht="14.25" customHeight="1">
      <c r="R90" s="39">
        <v>71.0</v>
      </c>
      <c r="S90" s="39">
        <f t="shared" si="1"/>
        <v>0</v>
      </c>
      <c r="T90" s="39">
        <f t="shared" si="2"/>
        <v>1086</v>
      </c>
      <c r="U90" s="39">
        <f t="shared" si="3"/>
        <v>15.29577465</v>
      </c>
    </row>
    <row r="91" ht="14.25" customHeight="1">
      <c r="R91" s="39">
        <v>72.0</v>
      </c>
      <c r="S91" s="39">
        <f t="shared" si="1"/>
        <v>32</v>
      </c>
      <c r="T91" s="39">
        <f t="shared" si="2"/>
        <v>1118</v>
      </c>
      <c r="U91" s="39">
        <f t="shared" si="3"/>
        <v>15.52777778</v>
      </c>
    </row>
    <row r="92" ht="14.25" customHeight="1">
      <c r="R92" s="39">
        <v>73.0</v>
      </c>
      <c r="S92" s="39">
        <f t="shared" si="1"/>
        <v>27</v>
      </c>
      <c r="T92" s="39">
        <f t="shared" si="2"/>
        <v>1145</v>
      </c>
      <c r="U92" s="39">
        <f t="shared" si="3"/>
        <v>15.68493151</v>
      </c>
    </row>
    <row r="93" ht="14.25" customHeight="1">
      <c r="R93" s="39">
        <v>74.0</v>
      </c>
      <c r="S93" s="39">
        <f t="shared" si="1"/>
        <v>5</v>
      </c>
      <c r="T93" s="39">
        <f t="shared" si="2"/>
        <v>1150</v>
      </c>
      <c r="U93" s="39">
        <f t="shared" si="3"/>
        <v>15.54054054</v>
      </c>
    </row>
    <row r="94" ht="14.25" customHeight="1">
      <c r="R94" s="39">
        <v>75.0</v>
      </c>
      <c r="S94" s="39">
        <f t="shared" si="1"/>
        <v>27</v>
      </c>
      <c r="T94" s="39">
        <f t="shared" si="2"/>
        <v>1177</v>
      </c>
      <c r="U94" s="39">
        <f t="shared" si="3"/>
        <v>15.69333333</v>
      </c>
    </row>
    <row r="95" ht="14.25" customHeight="1">
      <c r="R95" s="39">
        <v>76.0</v>
      </c>
      <c r="S95" s="39">
        <f t="shared" si="1"/>
        <v>11</v>
      </c>
      <c r="T95" s="39">
        <f t="shared" si="2"/>
        <v>1188</v>
      </c>
      <c r="U95" s="39">
        <f t="shared" si="3"/>
        <v>15.63157895</v>
      </c>
    </row>
    <row r="96" ht="14.25" customHeight="1">
      <c r="R96" s="39">
        <v>77.0</v>
      </c>
      <c r="S96" s="39">
        <f t="shared" si="1"/>
        <v>18</v>
      </c>
      <c r="T96" s="39">
        <f t="shared" si="2"/>
        <v>1206</v>
      </c>
      <c r="U96" s="39">
        <f t="shared" si="3"/>
        <v>15.66233766</v>
      </c>
    </row>
    <row r="97" ht="14.25" customHeight="1">
      <c r="R97" s="39">
        <v>78.0</v>
      </c>
      <c r="S97" s="39">
        <f t="shared" si="1"/>
        <v>28</v>
      </c>
      <c r="T97" s="39">
        <f t="shared" si="2"/>
        <v>1234</v>
      </c>
      <c r="U97" s="39">
        <f t="shared" si="3"/>
        <v>15.82051282</v>
      </c>
    </row>
    <row r="98" ht="14.25" customHeight="1">
      <c r="R98" s="39">
        <v>79.0</v>
      </c>
      <c r="S98" s="39">
        <f t="shared" si="1"/>
        <v>19</v>
      </c>
      <c r="T98" s="39">
        <f t="shared" si="2"/>
        <v>1253</v>
      </c>
      <c r="U98" s="39">
        <f t="shared" si="3"/>
        <v>15.86075949</v>
      </c>
    </row>
    <row r="99" ht="14.25" customHeight="1">
      <c r="R99" s="39">
        <v>80.0</v>
      </c>
      <c r="S99" s="39">
        <f t="shared" si="1"/>
        <v>28</v>
      </c>
      <c r="T99" s="39">
        <f t="shared" si="2"/>
        <v>1281</v>
      </c>
      <c r="U99" s="39">
        <f t="shared" si="3"/>
        <v>16.0125</v>
      </c>
    </row>
    <row r="100" ht="14.25" customHeight="1">
      <c r="R100" s="39">
        <v>81.0</v>
      </c>
      <c r="S100" s="39">
        <f t="shared" si="1"/>
        <v>4</v>
      </c>
      <c r="T100" s="39">
        <f t="shared" si="2"/>
        <v>1285</v>
      </c>
      <c r="U100" s="39">
        <f t="shared" si="3"/>
        <v>15.86419753</v>
      </c>
    </row>
    <row r="101" ht="14.25" customHeight="1">
      <c r="R101" s="39">
        <v>82.0</v>
      </c>
      <c r="S101" s="39">
        <f t="shared" si="1"/>
        <v>31</v>
      </c>
      <c r="T101" s="39">
        <f t="shared" si="2"/>
        <v>1316</v>
      </c>
      <c r="U101" s="39">
        <f t="shared" si="3"/>
        <v>16.04878049</v>
      </c>
    </row>
    <row r="102" ht="14.25" customHeight="1">
      <c r="R102" s="39">
        <v>83.0</v>
      </c>
      <c r="S102" s="39">
        <f t="shared" si="1"/>
        <v>34</v>
      </c>
      <c r="T102" s="39">
        <f t="shared" si="2"/>
        <v>1350</v>
      </c>
      <c r="U102" s="39">
        <f t="shared" si="3"/>
        <v>16.26506024</v>
      </c>
    </row>
    <row r="103" ht="14.25" customHeight="1">
      <c r="R103" s="39">
        <v>84.0</v>
      </c>
      <c r="S103" s="39">
        <f t="shared" si="1"/>
        <v>16</v>
      </c>
      <c r="T103" s="39">
        <f t="shared" si="2"/>
        <v>1366</v>
      </c>
      <c r="U103" s="39">
        <f t="shared" si="3"/>
        <v>16.26190476</v>
      </c>
    </row>
    <row r="104" ht="14.25" customHeight="1">
      <c r="R104" s="39">
        <v>85.0</v>
      </c>
      <c r="S104" s="39">
        <f t="shared" si="1"/>
        <v>13</v>
      </c>
      <c r="T104" s="39">
        <f t="shared" si="2"/>
        <v>1379</v>
      </c>
      <c r="U104" s="39">
        <f t="shared" si="3"/>
        <v>16.22352941</v>
      </c>
    </row>
    <row r="105" ht="14.25" customHeight="1">
      <c r="R105" s="39">
        <v>86.0</v>
      </c>
      <c r="S105" s="39">
        <f t="shared" si="1"/>
        <v>19</v>
      </c>
      <c r="T105" s="39">
        <f t="shared" si="2"/>
        <v>1398</v>
      </c>
      <c r="U105" s="39">
        <f t="shared" si="3"/>
        <v>16.25581395</v>
      </c>
    </row>
    <row r="106" ht="14.25" customHeight="1">
      <c r="R106" s="39">
        <v>87.0</v>
      </c>
      <c r="S106" s="39">
        <f t="shared" si="1"/>
        <v>6</v>
      </c>
      <c r="T106" s="39">
        <f t="shared" si="2"/>
        <v>1404</v>
      </c>
      <c r="U106" s="39">
        <f t="shared" si="3"/>
        <v>16.13793103</v>
      </c>
    </row>
    <row r="107" ht="14.25" customHeight="1">
      <c r="R107" s="39">
        <v>88.0</v>
      </c>
      <c r="S107" s="39">
        <f t="shared" si="1"/>
        <v>11</v>
      </c>
      <c r="T107" s="39">
        <f t="shared" si="2"/>
        <v>1415</v>
      </c>
      <c r="U107" s="39">
        <f t="shared" si="3"/>
        <v>16.07954545</v>
      </c>
    </row>
    <row r="108" ht="14.25" customHeight="1">
      <c r="R108" s="39">
        <v>89.0</v>
      </c>
      <c r="S108" s="39">
        <f t="shared" si="1"/>
        <v>1</v>
      </c>
      <c r="T108" s="39">
        <f t="shared" si="2"/>
        <v>1416</v>
      </c>
      <c r="U108" s="39">
        <f t="shared" si="3"/>
        <v>15.91011236</v>
      </c>
    </row>
    <row r="109" ht="14.25" customHeight="1">
      <c r="R109" s="39">
        <v>90.0</v>
      </c>
      <c r="S109" s="39">
        <f t="shared" si="1"/>
        <v>6</v>
      </c>
      <c r="T109" s="39">
        <f t="shared" si="2"/>
        <v>1422</v>
      </c>
      <c r="U109" s="39">
        <f t="shared" si="3"/>
        <v>15.8</v>
      </c>
    </row>
    <row r="110" ht="14.25" customHeight="1">
      <c r="R110" s="39">
        <v>91.0</v>
      </c>
      <c r="S110" s="39">
        <f t="shared" si="1"/>
        <v>29</v>
      </c>
      <c r="T110" s="39">
        <f t="shared" si="2"/>
        <v>1451</v>
      </c>
      <c r="U110" s="39">
        <f t="shared" si="3"/>
        <v>15.94505495</v>
      </c>
    </row>
    <row r="111" ht="14.25" customHeight="1">
      <c r="R111" s="39">
        <v>92.0</v>
      </c>
      <c r="S111" s="39">
        <f t="shared" si="1"/>
        <v>32</v>
      </c>
      <c r="T111" s="39">
        <f t="shared" si="2"/>
        <v>1483</v>
      </c>
      <c r="U111" s="39">
        <f t="shared" si="3"/>
        <v>16.11956522</v>
      </c>
    </row>
    <row r="112" ht="14.25" customHeight="1">
      <c r="R112" s="39">
        <v>93.0</v>
      </c>
      <c r="S112" s="39">
        <f t="shared" si="1"/>
        <v>32</v>
      </c>
      <c r="T112" s="39">
        <f t="shared" si="2"/>
        <v>1515</v>
      </c>
      <c r="U112" s="39">
        <f t="shared" si="3"/>
        <v>16.29032258</v>
      </c>
    </row>
    <row r="113" ht="14.25" customHeight="1">
      <c r="R113" s="39">
        <v>94.0</v>
      </c>
      <c r="S113" s="39">
        <f t="shared" si="1"/>
        <v>29</v>
      </c>
      <c r="T113" s="39">
        <f t="shared" si="2"/>
        <v>1544</v>
      </c>
      <c r="U113" s="39">
        <f t="shared" si="3"/>
        <v>16.42553191</v>
      </c>
    </row>
    <row r="114" ht="14.25" customHeight="1">
      <c r="R114" s="39">
        <v>95.0</v>
      </c>
      <c r="S114" s="39">
        <f t="shared" si="1"/>
        <v>4</v>
      </c>
      <c r="T114" s="39">
        <f t="shared" si="2"/>
        <v>1548</v>
      </c>
      <c r="U114" s="39">
        <f t="shared" si="3"/>
        <v>16.29473684</v>
      </c>
    </row>
    <row r="115" ht="14.25" customHeight="1">
      <c r="R115" s="39">
        <v>96.0</v>
      </c>
      <c r="S115" s="39">
        <f t="shared" si="1"/>
        <v>34</v>
      </c>
      <c r="T115" s="39">
        <f t="shared" si="2"/>
        <v>1582</v>
      </c>
      <c r="U115" s="39">
        <f t="shared" si="3"/>
        <v>16.47916667</v>
      </c>
    </row>
    <row r="116" ht="14.25" customHeight="1">
      <c r="R116" s="39">
        <v>97.0</v>
      </c>
      <c r="S116" s="39">
        <f t="shared" si="1"/>
        <v>4</v>
      </c>
      <c r="T116" s="39">
        <f t="shared" si="2"/>
        <v>1586</v>
      </c>
      <c r="U116" s="39">
        <f t="shared" si="3"/>
        <v>16.35051546</v>
      </c>
    </row>
    <row r="117" ht="14.25" customHeight="1">
      <c r="R117" s="39">
        <v>98.0</v>
      </c>
      <c r="S117" s="39">
        <f t="shared" si="1"/>
        <v>5</v>
      </c>
      <c r="T117" s="39">
        <f t="shared" si="2"/>
        <v>1591</v>
      </c>
      <c r="U117" s="39">
        <f t="shared" si="3"/>
        <v>16.23469388</v>
      </c>
    </row>
    <row r="118" ht="14.25" customHeight="1">
      <c r="R118" s="39">
        <v>99.0</v>
      </c>
      <c r="S118" s="39">
        <f t="shared" si="1"/>
        <v>22</v>
      </c>
      <c r="T118" s="39">
        <f t="shared" si="2"/>
        <v>1613</v>
      </c>
      <c r="U118" s="39">
        <f t="shared" si="3"/>
        <v>16.29292929</v>
      </c>
    </row>
    <row r="119" ht="14.25" customHeight="1">
      <c r="R119" s="39">
        <v>100.0</v>
      </c>
      <c r="S119" s="39">
        <f t="shared" si="1"/>
        <v>36</v>
      </c>
      <c r="T119" s="39">
        <f t="shared" si="2"/>
        <v>1649</v>
      </c>
      <c r="U119" s="39">
        <f t="shared" si="3"/>
        <v>16.49</v>
      </c>
    </row>
    <row r="120" ht="14.25" customHeight="1">
      <c r="R120" s="39">
        <v>101.0</v>
      </c>
      <c r="S120" s="39">
        <f t="shared" si="1"/>
        <v>29</v>
      </c>
      <c r="T120" s="39">
        <f t="shared" si="2"/>
        <v>1678</v>
      </c>
      <c r="U120" s="39">
        <f t="shared" si="3"/>
        <v>16.61386139</v>
      </c>
    </row>
    <row r="121" ht="14.25" customHeight="1">
      <c r="R121" s="39">
        <v>102.0</v>
      </c>
      <c r="S121" s="39">
        <f t="shared" si="1"/>
        <v>25</v>
      </c>
      <c r="T121" s="39">
        <f t="shared" si="2"/>
        <v>1703</v>
      </c>
      <c r="U121" s="39">
        <f t="shared" si="3"/>
        <v>16.69607843</v>
      </c>
    </row>
    <row r="122" ht="14.25" customHeight="1">
      <c r="R122" s="39">
        <v>103.0</v>
      </c>
      <c r="S122" s="39">
        <f t="shared" si="1"/>
        <v>4</v>
      </c>
      <c r="T122" s="39">
        <f t="shared" si="2"/>
        <v>1707</v>
      </c>
      <c r="U122" s="39">
        <f t="shared" si="3"/>
        <v>16.57281553</v>
      </c>
    </row>
    <row r="123" ht="14.25" customHeight="1">
      <c r="R123" s="39">
        <v>104.0</v>
      </c>
      <c r="S123" s="39">
        <f t="shared" si="1"/>
        <v>22</v>
      </c>
      <c r="T123" s="39">
        <f t="shared" si="2"/>
        <v>1729</v>
      </c>
      <c r="U123" s="39">
        <f t="shared" si="3"/>
        <v>16.625</v>
      </c>
    </row>
    <row r="124" ht="14.25" customHeight="1">
      <c r="R124" s="39">
        <v>105.0</v>
      </c>
      <c r="S124" s="39">
        <f t="shared" si="1"/>
        <v>11</v>
      </c>
      <c r="T124" s="39">
        <f t="shared" si="2"/>
        <v>1740</v>
      </c>
      <c r="U124" s="39">
        <f t="shared" si="3"/>
        <v>16.57142857</v>
      </c>
    </row>
    <row r="125" ht="14.25" customHeight="1">
      <c r="R125" s="39">
        <v>106.0</v>
      </c>
      <c r="S125" s="39">
        <f t="shared" si="1"/>
        <v>0</v>
      </c>
      <c r="T125" s="39">
        <f t="shared" si="2"/>
        <v>1740</v>
      </c>
      <c r="U125" s="39">
        <f t="shared" si="3"/>
        <v>16.41509434</v>
      </c>
    </row>
    <row r="126" ht="14.25" customHeight="1">
      <c r="R126" s="39">
        <v>107.0</v>
      </c>
      <c r="S126" s="39">
        <f t="shared" si="1"/>
        <v>5</v>
      </c>
      <c r="T126" s="39">
        <f t="shared" si="2"/>
        <v>1745</v>
      </c>
      <c r="U126" s="39">
        <f t="shared" si="3"/>
        <v>16.30841121</v>
      </c>
    </row>
    <row r="127" ht="14.25" customHeight="1">
      <c r="R127" s="39">
        <v>108.0</v>
      </c>
      <c r="S127" s="39">
        <f t="shared" si="1"/>
        <v>4</v>
      </c>
      <c r="T127" s="39">
        <f t="shared" si="2"/>
        <v>1749</v>
      </c>
      <c r="U127" s="39">
        <f t="shared" si="3"/>
        <v>16.19444444</v>
      </c>
    </row>
    <row r="128" ht="14.25" customHeight="1">
      <c r="R128" s="39">
        <v>109.0</v>
      </c>
      <c r="S128" s="39">
        <f t="shared" si="1"/>
        <v>21</v>
      </c>
      <c r="T128" s="39">
        <f t="shared" si="2"/>
        <v>1770</v>
      </c>
      <c r="U128" s="39">
        <f t="shared" si="3"/>
        <v>16.23853211</v>
      </c>
    </row>
    <row r="129" ht="14.25" customHeight="1">
      <c r="R129" s="39">
        <v>110.0</v>
      </c>
      <c r="S129" s="39">
        <f t="shared" si="1"/>
        <v>34</v>
      </c>
      <c r="T129" s="39">
        <f t="shared" si="2"/>
        <v>1804</v>
      </c>
      <c r="U129" s="39">
        <f t="shared" si="3"/>
        <v>16.4</v>
      </c>
    </row>
    <row r="130" ht="14.25" customHeight="1">
      <c r="R130" s="39">
        <v>111.0</v>
      </c>
      <c r="S130" s="39">
        <f t="shared" si="1"/>
        <v>20</v>
      </c>
      <c r="T130" s="39">
        <f t="shared" si="2"/>
        <v>1824</v>
      </c>
      <c r="U130" s="39">
        <f t="shared" si="3"/>
        <v>16.43243243</v>
      </c>
    </row>
    <row r="131" ht="14.25" customHeight="1">
      <c r="R131" s="39">
        <v>112.0</v>
      </c>
      <c r="S131" s="39">
        <f t="shared" si="1"/>
        <v>35</v>
      </c>
      <c r="T131" s="39">
        <f t="shared" si="2"/>
        <v>1859</v>
      </c>
      <c r="U131" s="39">
        <f t="shared" si="3"/>
        <v>16.59821429</v>
      </c>
    </row>
    <row r="132" ht="14.25" customHeight="1">
      <c r="R132" s="39">
        <v>113.0</v>
      </c>
      <c r="S132" s="39">
        <f t="shared" si="1"/>
        <v>15</v>
      </c>
      <c r="T132" s="39">
        <f t="shared" si="2"/>
        <v>1874</v>
      </c>
      <c r="U132" s="39">
        <f t="shared" si="3"/>
        <v>16.5840708</v>
      </c>
    </row>
    <row r="133" ht="14.25" customHeight="1">
      <c r="R133" s="39">
        <v>114.0</v>
      </c>
      <c r="S133" s="39">
        <f t="shared" si="1"/>
        <v>12</v>
      </c>
      <c r="T133" s="39">
        <f t="shared" si="2"/>
        <v>1886</v>
      </c>
      <c r="U133" s="39">
        <f t="shared" si="3"/>
        <v>16.54385965</v>
      </c>
    </row>
    <row r="134" ht="14.25" customHeight="1">
      <c r="R134" s="39">
        <v>115.0</v>
      </c>
      <c r="S134" s="39">
        <f t="shared" si="1"/>
        <v>27</v>
      </c>
      <c r="T134" s="39">
        <f t="shared" si="2"/>
        <v>1913</v>
      </c>
      <c r="U134" s="39">
        <f t="shared" si="3"/>
        <v>16.63478261</v>
      </c>
    </row>
    <row r="135" ht="14.25" customHeight="1">
      <c r="R135" s="39">
        <v>116.0</v>
      </c>
      <c r="S135" s="39">
        <f t="shared" si="1"/>
        <v>24</v>
      </c>
      <c r="T135" s="39">
        <f t="shared" si="2"/>
        <v>1937</v>
      </c>
      <c r="U135" s="39">
        <f t="shared" si="3"/>
        <v>16.69827586</v>
      </c>
    </row>
    <row r="136" ht="14.25" customHeight="1">
      <c r="R136" s="39">
        <v>117.0</v>
      </c>
      <c r="S136" s="39">
        <f t="shared" si="1"/>
        <v>12</v>
      </c>
      <c r="T136" s="39">
        <f t="shared" si="2"/>
        <v>1949</v>
      </c>
      <c r="U136" s="39">
        <f t="shared" si="3"/>
        <v>16.65811966</v>
      </c>
    </row>
    <row r="137" ht="14.25" customHeight="1">
      <c r="R137" s="39">
        <v>118.0</v>
      </c>
      <c r="S137" s="39">
        <f t="shared" si="1"/>
        <v>12</v>
      </c>
      <c r="T137" s="39">
        <f t="shared" si="2"/>
        <v>1961</v>
      </c>
      <c r="U137" s="39">
        <f t="shared" si="3"/>
        <v>16.61864407</v>
      </c>
    </row>
    <row r="138" ht="14.25" customHeight="1">
      <c r="R138" s="39">
        <v>119.0</v>
      </c>
      <c r="S138" s="39">
        <f t="shared" si="1"/>
        <v>22</v>
      </c>
      <c r="T138" s="39">
        <f t="shared" si="2"/>
        <v>1983</v>
      </c>
      <c r="U138" s="39">
        <f t="shared" si="3"/>
        <v>16.66386555</v>
      </c>
    </row>
    <row r="139" ht="14.25" customHeight="1">
      <c r="R139" s="39">
        <v>120.0</v>
      </c>
      <c r="S139" s="39">
        <f t="shared" si="1"/>
        <v>19</v>
      </c>
      <c r="T139" s="39">
        <f t="shared" si="2"/>
        <v>2002</v>
      </c>
      <c r="U139" s="39">
        <f t="shared" si="3"/>
        <v>16.68333333</v>
      </c>
    </row>
    <row r="140" ht="14.25" customHeight="1">
      <c r="R140" s="39">
        <v>121.0</v>
      </c>
      <c r="S140" s="39">
        <f t="shared" si="1"/>
        <v>4</v>
      </c>
      <c r="T140" s="39">
        <f t="shared" si="2"/>
        <v>2006</v>
      </c>
      <c r="U140" s="39">
        <f t="shared" si="3"/>
        <v>16.5785124</v>
      </c>
    </row>
    <row r="141" ht="14.25" customHeight="1">
      <c r="R141" s="39">
        <v>122.0</v>
      </c>
      <c r="S141" s="39">
        <f t="shared" si="1"/>
        <v>21</v>
      </c>
      <c r="T141" s="39">
        <f t="shared" si="2"/>
        <v>2027</v>
      </c>
      <c r="U141" s="39">
        <f t="shared" si="3"/>
        <v>16.6147541</v>
      </c>
    </row>
    <row r="142" ht="14.25" customHeight="1">
      <c r="R142" s="39">
        <v>123.0</v>
      </c>
      <c r="S142" s="39">
        <f t="shared" si="1"/>
        <v>13</v>
      </c>
      <c r="T142" s="39">
        <f t="shared" si="2"/>
        <v>2040</v>
      </c>
      <c r="U142" s="39">
        <f t="shared" si="3"/>
        <v>16.58536585</v>
      </c>
    </row>
    <row r="143" ht="14.25" customHeight="1">
      <c r="R143" s="39">
        <v>124.0</v>
      </c>
      <c r="S143" s="39">
        <f t="shared" si="1"/>
        <v>31</v>
      </c>
      <c r="T143" s="39">
        <f t="shared" si="2"/>
        <v>2071</v>
      </c>
      <c r="U143" s="39">
        <f t="shared" si="3"/>
        <v>16.7016129</v>
      </c>
    </row>
    <row r="144" ht="14.25" customHeight="1">
      <c r="R144" s="39">
        <v>125.0</v>
      </c>
      <c r="S144" s="39">
        <f t="shared" si="1"/>
        <v>8</v>
      </c>
      <c r="T144" s="39">
        <f t="shared" si="2"/>
        <v>2079</v>
      </c>
      <c r="U144" s="39">
        <f t="shared" si="3"/>
        <v>16.632</v>
      </c>
    </row>
    <row r="145" ht="14.25" customHeight="1">
      <c r="R145" s="39">
        <v>126.0</v>
      </c>
      <c r="S145" s="39">
        <f t="shared" si="1"/>
        <v>34</v>
      </c>
      <c r="T145" s="39">
        <f t="shared" si="2"/>
        <v>2113</v>
      </c>
      <c r="U145" s="39">
        <f t="shared" si="3"/>
        <v>16.76984127</v>
      </c>
    </row>
    <row r="146" ht="14.25" customHeight="1">
      <c r="R146" s="39">
        <v>127.0</v>
      </c>
      <c r="S146" s="39">
        <f t="shared" si="1"/>
        <v>16</v>
      </c>
      <c r="T146" s="39">
        <f t="shared" si="2"/>
        <v>2129</v>
      </c>
      <c r="U146" s="39">
        <f t="shared" si="3"/>
        <v>16.76377953</v>
      </c>
    </row>
    <row r="147" ht="14.25" customHeight="1">
      <c r="R147" s="39">
        <v>128.0</v>
      </c>
      <c r="S147" s="39">
        <f t="shared" si="1"/>
        <v>5</v>
      </c>
      <c r="T147" s="39">
        <f t="shared" si="2"/>
        <v>2134</v>
      </c>
      <c r="U147" s="39">
        <f t="shared" si="3"/>
        <v>16.671875</v>
      </c>
    </row>
    <row r="148" ht="14.25" customHeight="1">
      <c r="R148" s="39">
        <v>129.0</v>
      </c>
      <c r="S148" s="39">
        <f t="shared" si="1"/>
        <v>36</v>
      </c>
      <c r="T148" s="39">
        <f t="shared" si="2"/>
        <v>2170</v>
      </c>
      <c r="U148" s="39">
        <f t="shared" si="3"/>
        <v>16.82170543</v>
      </c>
    </row>
    <row r="149" ht="14.25" customHeight="1">
      <c r="R149" s="39">
        <v>130.0</v>
      </c>
      <c r="S149" s="39">
        <f t="shared" si="1"/>
        <v>3</v>
      </c>
      <c r="T149" s="39">
        <f t="shared" si="2"/>
        <v>2173</v>
      </c>
      <c r="U149" s="39">
        <f t="shared" si="3"/>
        <v>16.71538462</v>
      </c>
    </row>
    <row r="150" ht="14.25" customHeight="1">
      <c r="R150" s="39">
        <v>131.0</v>
      </c>
      <c r="S150" s="39">
        <f t="shared" si="1"/>
        <v>17</v>
      </c>
      <c r="T150" s="39">
        <f t="shared" si="2"/>
        <v>2190</v>
      </c>
      <c r="U150" s="39">
        <f t="shared" si="3"/>
        <v>16.71755725</v>
      </c>
    </row>
    <row r="151" ht="14.25" customHeight="1">
      <c r="R151" s="39">
        <v>132.0</v>
      </c>
      <c r="S151" s="39">
        <f t="shared" si="1"/>
        <v>22</v>
      </c>
      <c r="T151" s="39">
        <f t="shared" si="2"/>
        <v>2212</v>
      </c>
      <c r="U151" s="39">
        <f t="shared" si="3"/>
        <v>16.75757576</v>
      </c>
    </row>
    <row r="152" ht="14.25" customHeight="1">
      <c r="R152" s="39">
        <v>133.0</v>
      </c>
      <c r="S152" s="39">
        <f t="shared" si="1"/>
        <v>0</v>
      </c>
      <c r="T152" s="39">
        <f t="shared" si="2"/>
        <v>2212</v>
      </c>
      <c r="U152" s="39">
        <f t="shared" si="3"/>
        <v>16.63157895</v>
      </c>
    </row>
    <row r="153" ht="14.25" customHeight="1">
      <c r="R153" s="39">
        <v>134.0</v>
      </c>
      <c r="S153" s="39">
        <f t="shared" si="1"/>
        <v>33</v>
      </c>
      <c r="T153" s="39">
        <f t="shared" si="2"/>
        <v>2245</v>
      </c>
      <c r="U153" s="39">
        <f t="shared" si="3"/>
        <v>16.75373134</v>
      </c>
    </row>
    <row r="154" ht="14.25" customHeight="1">
      <c r="R154" s="39">
        <v>135.0</v>
      </c>
      <c r="S154" s="39">
        <f t="shared" si="1"/>
        <v>33</v>
      </c>
      <c r="T154" s="39">
        <f t="shared" si="2"/>
        <v>2278</v>
      </c>
      <c r="U154" s="39">
        <f t="shared" si="3"/>
        <v>16.87407407</v>
      </c>
    </row>
    <row r="155" ht="14.25" customHeight="1">
      <c r="R155" s="39">
        <v>136.0</v>
      </c>
      <c r="S155" s="39">
        <f t="shared" si="1"/>
        <v>25</v>
      </c>
      <c r="T155" s="39">
        <f t="shared" si="2"/>
        <v>2303</v>
      </c>
      <c r="U155" s="39">
        <f t="shared" si="3"/>
        <v>16.93382353</v>
      </c>
    </row>
    <row r="156" ht="14.25" customHeight="1">
      <c r="R156" s="39">
        <v>137.0</v>
      </c>
      <c r="S156" s="39">
        <f t="shared" si="1"/>
        <v>17</v>
      </c>
      <c r="T156" s="39">
        <f t="shared" si="2"/>
        <v>2320</v>
      </c>
      <c r="U156" s="39">
        <f t="shared" si="3"/>
        <v>16.93430657</v>
      </c>
    </row>
    <row r="157" ht="14.25" customHeight="1">
      <c r="R157" s="39">
        <v>138.0</v>
      </c>
      <c r="S157" s="39">
        <f t="shared" si="1"/>
        <v>11</v>
      </c>
      <c r="T157" s="39">
        <f t="shared" si="2"/>
        <v>2331</v>
      </c>
      <c r="U157" s="39">
        <f t="shared" si="3"/>
        <v>16.89130435</v>
      </c>
    </row>
    <row r="158" ht="14.25" customHeight="1">
      <c r="R158" s="39">
        <v>139.0</v>
      </c>
      <c r="S158" s="39">
        <f t="shared" si="1"/>
        <v>18</v>
      </c>
      <c r="T158" s="39">
        <f t="shared" si="2"/>
        <v>2349</v>
      </c>
      <c r="U158" s="39">
        <f t="shared" si="3"/>
        <v>16.89928058</v>
      </c>
    </row>
    <row r="159" ht="14.25" customHeight="1">
      <c r="R159" s="39">
        <v>140.0</v>
      </c>
      <c r="S159" s="39">
        <f t="shared" si="1"/>
        <v>10</v>
      </c>
      <c r="T159" s="39">
        <f t="shared" si="2"/>
        <v>2359</v>
      </c>
      <c r="U159" s="39">
        <f t="shared" si="3"/>
        <v>16.85</v>
      </c>
    </row>
    <row r="160" ht="14.25" customHeight="1">
      <c r="R160" s="39">
        <v>141.0</v>
      </c>
      <c r="S160" s="39">
        <f t="shared" si="1"/>
        <v>23</v>
      </c>
      <c r="T160" s="39">
        <f t="shared" si="2"/>
        <v>2382</v>
      </c>
      <c r="U160" s="39">
        <f t="shared" si="3"/>
        <v>16.89361702</v>
      </c>
    </row>
    <row r="161" ht="14.25" customHeight="1">
      <c r="R161" s="39">
        <v>142.0</v>
      </c>
      <c r="S161" s="39">
        <f t="shared" si="1"/>
        <v>19</v>
      </c>
      <c r="T161" s="39">
        <f t="shared" si="2"/>
        <v>2401</v>
      </c>
      <c r="U161" s="39">
        <f t="shared" si="3"/>
        <v>16.9084507</v>
      </c>
    </row>
    <row r="162" ht="14.25" customHeight="1">
      <c r="R162" s="39">
        <v>143.0</v>
      </c>
      <c r="S162" s="39">
        <f t="shared" si="1"/>
        <v>4</v>
      </c>
      <c r="T162" s="39">
        <f t="shared" si="2"/>
        <v>2405</v>
      </c>
      <c r="U162" s="39">
        <f t="shared" si="3"/>
        <v>16.81818182</v>
      </c>
    </row>
    <row r="163" ht="14.25" customHeight="1">
      <c r="R163" s="39">
        <v>144.0</v>
      </c>
      <c r="S163" s="39">
        <f t="shared" si="1"/>
        <v>11</v>
      </c>
      <c r="T163" s="39">
        <f t="shared" si="2"/>
        <v>2416</v>
      </c>
      <c r="U163" s="39">
        <f t="shared" si="3"/>
        <v>16.77777778</v>
      </c>
    </row>
    <row r="164" ht="14.25" customHeight="1">
      <c r="R164" s="39">
        <v>145.0</v>
      </c>
      <c r="S164" s="39">
        <f t="shared" si="1"/>
        <v>25</v>
      </c>
      <c r="T164" s="39">
        <f t="shared" si="2"/>
        <v>2441</v>
      </c>
      <c r="U164" s="39">
        <f t="shared" si="3"/>
        <v>16.83448276</v>
      </c>
    </row>
    <row r="165" ht="14.25" customHeight="1">
      <c r="R165" s="39">
        <v>146.0</v>
      </c>
      <c r="S165" s="39">
        <f t="shared" si="1"/>
        <v>14</v>
      </c>
      <c r="T165" s="39">
        <f t="shared" si="2"/>
        <v>2455</v>
      </c>
      <c r="U165" s="39">
        <f t="shared" si="3"/>
        <v>16.81506849</v>
      </c>
    </row>
    <row r="166" ht="14.25" customHeight="1">
      <c r="R166" s="39">
        <v>147.0</v>
      </c>
      <c r="S166" s="39">
        <f t="shared" si="1"/>
        <v>1</v>
      </c>
      <c r="T166" s="39">
        <f t="shared" si="2"/>
        <v>2456</v>
      </c>
      <c r="U166" s="39">
        <f t="shared" si="3"/>
        <v>16.70748299</v>
      </c>
    </row>
    <row r="167" ht="14.25" customHeight="1">
      <c r="R167" s="39">
        <v>148.0</v>
      </c>
      <c r="S167" s="39">
        <f t="shared" si="1"/>
        <v>16</v>
      </c>
      <c r="T167" s="39">
        <f t="shared" si="2"/>
        <v>2472</v>
      </c>
      <c r="U167" s="39">
        <f t="shared" si="3"/>
        <v>16.7027027</v>
      </c>
    </row>
    <row r="168" ht="14.25" customHeight="1">
      <c r="R168" s="39">
        <v>149.0</v>
      </c>
      <c r="S168" s="39">
        <f t="shared" si="1"/>
        <v>19</v>
      </c>
      <c r="T168" s="39">
        <f t="shared" si="2"/>
        <v>2491</v>
      </c>
      <c r="U168" s="39">
        <f t="shared" si="3"/>
        <v>16.71812081</v>
      </c>
    </row>
    <row r="169" ht="14.25" customHeight="1">
      <c r="R169" s="39">
        <v>150.0</v>
      </c>
      <c r="S169" s="39">
        <f t="shared" si="1"/>
        <v>9</v>
      </c>
      <c r="T169" s="39">
        <f t="shared" si="2"/>
        <v>2500</v>
      </c>
      <c r="U169" s="39">
        <f t="shared" si="3"/>
        <v>16.66666667</v>
      </c>
    </row>
    <row r="170" ht="14.25" customHeight="1">
      <c r="R170" s="39">
        <v>151.0</v>
      </c>
      <c r="S170" s="39">
        <f t="shared" si="1"/>
        <v>28</v>
      </c>
      <c r="T170" s="39">
        <f t="shared" si="2"/>
        <v>2528</v>
      </c>
      <c r="U170" s="39">
        <f t="shared" si="3"/>
        <v>16.74172185</v>
      </c>
    </row>
    <row r="171" ht="14.25" customHeight="1">
      <c r="R171" s="39">
        <v>152.0</v>
      </c>
      <c r="S171" s="39">
        <f t="shared" si="1"/>
        <v>28</v>
      </c>
      <c r="T171" s="39">
        <f t="shared" si="2"/>
        <v>2556</v>
      </c>
      <c r="U171" s="39">
        <f t="shared" si="3"/>
        <v>16.81578947</v>
      </c>
    </row>
    <row r="172" ht="14.25" customHeight="1">
      <c r="R172" s="39">
        <v>153.0</v>
      </c>
      <c r="S172" s="39">
        <f t="shared" si="1"/>
        <v>33</v>
      </c>
      <c r="T172" s="39">
        <f t="shared" si="2"/>
        <v>2589</v>
      </c>
      <c r="U172" s="39">
        <f t="shared" si="3"/>
        <v>16.92156863</v>
      </c>
    </row>
    <row r="173" ht="14.25" customHeight="1">
      <c r="R173" s="39">
        <v>154.0</v>
      </c>
      <c r="S173" s="39">
        <f t="shared" si="1"/>
        <v>4</v>
      </c>
      <c r="T173" s="39">
        <f t="shared" si="2"/>
        <v>2593</v>
      </c>
      <c r="U173" s="39">
        <f t="shared" si="3"/>
        <v>16.83766234</v>
      </c>
    </row>
    <row r="174" ht="14.25" customHeight="1">
      <c r="R174" s="39">
        <v>155.0</v>
      </c>
      <c r="S174" s="39">
        <f t="shared" si="1"/>
        <v>20</v>
      </c>
      <c r="T174" s="39">
        <f t="shared" si="2"/>
        <v>2613</v>
      </c>
      <c r="U174" s="39">
        <f t="shared" si="3"/>
        <v>16.85806452</v>
      </c>
    </row>
    <row r="175" ht="14.25" customHeight="1">
      <c r="R175" s="39">
        <v>156.0</v>
      </c>
      <c r="S175" s="39">
        <f t="shared" si="1"/>
        <v>17</v>
      </c>
      <c r="T175" s="39">
        <f t="shared" si="2"/>
        <v>2630</v>
      </c>
      <c r="U175" s="39">
        <f t="shared" si="3"/>
        <v>16.85897436</v>
      </c>
    </row>
    <row r="176" ht="14.25" customHeight="1">
      <c r="R176" s="39">
        <v>157.0</v>
      </c>
      <c r="S176" s="39">
        <f t="shared" si="1"/>
        <v>12</v>
      </c>
      <c r="T176" s="39">
        <f t="shared" si="2"/>
        <v>2642</v>
      </c>
      <c r="U176" s="39">
        <f t="shared" si="3"/>
        <v>16.82802548</v>
      </c>
    </row>
    <row r="177" ht="14.25" customHeight="1">
      <c r="R177" s="39">
        <v>158.0</v>
      </c>
      <c r="S177" s="39">
        <f t="shared" si="1"/>
        <v>25</v>
      </c>
      <c r="T177" s="39">
        <f t="shared" si="2"/>
        <v>2667</v>
      </c>
      <c r="U177" s="39">
        <f t="shared" si="3"/>
        <v>16.87974684</v>
      </c>
    </row>
    <row r="178" ht="14.25" customHeight="1">
      <c r="R178" s="39">
        <v>159.0</v>
      </c>
      <c r="S178" s="39">
        <f t="shared" si="1"/>
        <v>8</v>
      </c>
      <c r="T178" s="39">
        <f t="shared" si="2"/>
        <v>2675</v>
      </c>
      <c r="U178" s="39">
        <f t="shared" si="3"/>
        <v>16.82389937</v>
      </c>
    </row>
    <row r="179" ht="14.25" customHeight="1">
      <c r="R179" s="39">
        <v>160.0</v>
      </c>
      <c r="S179" s="39">
        <f t="shared" si="1"/>
        <v>7</v>
      </c>
      <c r="T179" s="39">
        <f t="shared" si="2"/>
        <v>2682</v>
      </c>
      <c r="U179" s="39">
        <f t="shared" si="3"/>
        <v>16.7625</v>
      </c>
    </row>
    <row r="180" ht="14.25" customHeight="1">
      <c r="R180" s="39">
        <v>161.0</v>
      </c>
      <c r="S180" s="39">
        <f t="shared" si="1"/>
        <v>16</v>
      </c>
      <c r="T180" s="39">
        <f t="shared" si="2"/>
        <v>2698</v>
      </c>
      <c r="U180" s="39">
        <f t="shared" si="3"/>
        <v>16.75776398</v>
      </c>
    </row>
    <row r="181" ht="14.25" customHeight="1">
      <c r="R181" s="39">
        <v>162.0</v>
      </c>
      <c r="S181" s="39">
        <f t="shared" si="1"/>
        <v>11</v>
      </c>
      <c r="T181" s="39">
        <f t="shared" si="2"/>
        <v>2709</v>
      </c>
      <c r="U181" s="39">
        <f t="shared" si="3"/>
        <v>16.72222222</v>
      </c>
    </row>
    <row r="182" ht="14.25" customHeight="1">
      <c r="R182" s="39">
        <v>163.0</v>
      </c>
      <c r="S182" s="39">
        <f t="shared" si="1"/>
        <v>19</v>
      </c>
      <c r="T182" s="39">
        <f t="shared" si="2"/>
        <v>2728</v>
      </c>
      <c r="U182" s="39">
        <f t="shared" si="3"/>
        <v>16.73619632</v>
      </c>
    </row>
    <row r="183" ht="14.25" customHeight="1">
      <c r="R183" s="39">
        <v>164.0</v>
      </c>
      <c r="S183" s="39">
        <f t="shared" si="1"/>
        <v>30</v>
      </c>
      <c r="T183" s="39">
        <f t="shared" si="2"/>
        <v>2758</v>
      </c>
      <c r="U183" s="39">
        <f t="shared" si="3"/>
        <v>16.81707317</v>
      </c>
    </row>
    <row r="184" ht="14.25" customHeight="1">
      <c r="R184" s="39">
        <v>165.0</v>
      </c>
      <c r="S184" s="39">
        <f t="shared" si="1"/>
        <v>24</v>
      </c>
      <c r="T184" s="39">
        <f t="shared" si="2"/>
        <v>2782</v>
      </c>
      <c r="U184" s="39">
        <f t="shared" si="3"/>
        <v>16.86060606</v>
      </c>
    </row>
    <row r="185" ht="14.25" customHeight="1">
      <c r="R185" s="39">
        <v>166.0</v>
      </c>
      <c r="S185" s="39">
        <f t="shared" si="1"/>
        <v>13</v>
      </c>
      <c r="T185" s="39">
        <f t="shared" si="2"/>
        <v>2795</v>
      </c>
      <c r="U185" s="39">
        <f t="shared" si="3"/>
        <v>16.8373494</v>
      </c>
    </row>
    <row r="186" ht="14.25" customHeight="1">
      <c r="R186" s="39">
        <v>167.0</v>
      </c>
      <c r="S186" s="39">
        <f t="shared" si="1"/>
        <v>23</v>
      </c>
      <c r="T186" s="39">
        <f t="shared" si="2"/>
        <v>2818</v>
      </c>
      <c r="U186" s="39">
        <f t="shared" si="3"/>
        <v>16.8742515</v>
      </c>
    </row>
    <row r="187" ht="14.25" customHeight="1">
      <c r="R187" s="39">
        <v>168.0</v>
      </c>
      <c r="S187" s="39">
        <f t="shared" si="1"/>
        <v>21</v>
      </c>
      <c r="T187" s="39">
        <f t="shared" si="2"/>
        <v>2839</v>
      </c>
      <c r="U187" s="39">
        <f t="shared" si="3"/>
        <v>16.89880952</v>
      </c>
    </row>
    <row r="188" ht="14.25" customHeight="1">
      <c r="R188" s="39">
        <v>169.0</v>
      </c>
      <c r="S188" s="39">
        <f t="shared" si="1"/>
        <v>34</v>
      </c>
      <c r="T188" s="39">
        <f t="shared" si="2"/>
        <v>2873</v>
      </c>
      <c r="U188" s="39">
        <f t="shared" si="3"/>
        <v>17</v>
      </c>
    </row>
    <row r="189" ht="14.25" customHeight="1">
      <c r="R189" s="39">
        <v>170.0</v>
      </c>
      <c r="S189" s="39">
        <f t="shared" si="1"/>
        <v>10</v>
      </c>
      <c r="T189" s="39">
        <f t="shared" si="2"/>
        <v>2883</v>
      </c>
      <c r="U189" s="39">
        <f t="shared" si="3"/>
        <v>16.95882353</v>
      </c>
    </row>
    <row r="190" ht="14.25" customHeight="1">
      <c r="R190" s="39">
        <v>171.0</v>
      </c>
      <c r="S190" s="39">
        <f t="shared" si="1"/>
        <v>27</v>
      </c>
      <c r="T190" s="39">
        <f t="shared" si="2"/>
        <v>2910</v>
      </c>
      <c r="U190" s="39">
        <f t="shared" si="3"/>
        <v>17.01754386</v>
      </c>
    </row>
    <row r="191" ht="14.25" customHeight="1">
      <c r="R191" s="39">
        <v>172.0</v>
      </c>
      <c r="S191" s="39">
        <f t="shared" si="1"/>
        <v>31</v>
      </c>
      <c r="T191" s="39">
        <f t="shared" si="2"/>
        <v>2941</v>
      </c>
      <c r="U191" s="39">
        <f t="shared" si="3"/>
        <v>17.09883721</v>
      </c>
    </row>
    <row r="192" ht="14.25" customHeight="1">
      <c r="R192" s="39">
        <v>173.0</v>
      </c>
      <c r="S192" s="39">
        <f t="shared" si="1"/>
        <v>33</v>
      </c>
      <c r="T192" s="39">
        <f t="shared" si="2"/>
        <v>2974</v>
      </c>
      <c r="U192" s="39">
        <f t="shared" si="3"/>
        <v>17.19075145</v>
      </c>
    </row>
    <row r="193" ht="14.25" customHeight="1">
      <c r="R193" s="39">
        <v>174.0</v>
      </c>
      <c r="S193" s="39">
        <f t="shared" si="1"/>
        <v>13</v>
      </c>
      <c r="T193" s="39">
        <f t="shared" si="2"/>
        <v>2987</v>
      </c>
      <c r="U193" s="39">
        <f t="shared" si="3"/>
        <v>17.16666667</v>
      </c>
    </row>
    <row r="194" ht="14.25" customHeight="1">
      <c r="R194" s="39">
        <v>175.0</v>
      </c>
      <c r="S194" s="39">
        <f t="shared" si="1"/>
        <v>27</v>
      </c>
      <c r="T194" s="39">
        <f t="shared" si="2"/>
        <v>3014</v>
      </c>
      <c r="U194" s="39">
        <f t="shared" si="3"/>
        <v>17.22285714</v>
      </c>
    </row>
    <row r="195" ht="14.25" customHeight="1">
      <c r="R195" s="39">
        <v>176.0</v>
      </c>
      <c r="S195" s="39">
        <f t="shared" si="1"/>
        <v>35</v>
      </c>
      <c r="T195" s="39">
        <f t="shared" si="2"/>
        <v>3049</v>
      </c>
      <c r="U195" s="39">
        <f t="shared" si="3"/>
        <v>17.32386364</v>
      </c>
    </row>
    <row r="196" ht="14.25" customHeight="1">
      <c r="R196" s="39">
        <v>177.0</v>
      </c>
      <c r="S196" s="39">
        <f t="shared" si="1"/>
        <v>35</v>
      </c>
      <c r="T196" s="39">
        <f t="shared" si="2"/>
        <v>3084</v>
      </c>
      <c r="U196" s="39">
        <f t="shared" si="3"/>
        <v>17.42372881</v>
      </c>
    </row>
    <row r="197" ht="14.25" customHeight="1">
      <c r="R197" s="39">
        <v>178.0</v>
      </c>
      <c r="S197" s="39">
        <f t="shared" si="1"/>
        <v>9</v>
      </c>
      <c r="T197" s="39">
        <f t="shared" si="2"/>
        <v>3093</v>
      </c>
      <c r="U197" s="39">
        <f t="shared" si="3"/>
        <v>17.37640449</v>
      </c>
    </row>
    <row r="198" ht="14.25" customHeight="1">
      <c r="R198" s="39">
        <v>179.0</v>
      </c>
      <c r="S198" s="39">
        <f t="shared" si="1"/>
        <v>11</v>
      </c>
      <c r="T198" s="39">
        <f t="shared" si="2"/>
        <v>3104</v>
      </c>
      <c r="U198" s="39">
        <f t="shared" si="3"/>
        <v>17.34078212</v>
      </c>
    </row>
    <row r="199" ht="14.25" customHeight="1">
      <c r="R199" s="39">
        <v>180.0</v>
      </c>
      <c r="S199" s="39">
        <f t="shared" si="1"/>
        <v>28</v>
      </c>
      <c r="T199" s="39">
        <f t="shared" si="2"/>
        <v>3132</v>
      </c>
      <c r="U199" s="39">
        <f t="shared" si="3"/>
        <v>17.4</v>
      </c>
    </row>
    <row r="200" ht="14.25" customHeight="1">
      <c r="R200" s="39">
        <v>181.0</v>
      </c>
      <c r="S200" s="39">
        <f t="shared" si="1"/>
        <v>13</v>
      </c>
      <c r="T200" s="39">
        <f t="shared" si="2"/>
        <v>3145</v>
      </c>
      <c r="U200" s="39">
        <f t="shared" si="3"/>
        <v>17.37569061</v>
      </c>
    </row>
    <row r="201" ht="14.25" customHeight="1">
      <c r="R201" s="39">
        <v>182.0</v>
      </c>
      <c r="S201" s="39">
        <f t="shared" si="1"/>
        <v>9</v>
      </c>
      <c r="T201" s="39">
        <f t="shared" si="2"/>
        <v>3154</v>
      </c>
      <c r="U201" s="39">
        <f t="shared" si="3"/>
        <v>17.32967033</v>
      </c>
    </row>
    <row r="202" ht="14.25" customHeight="1">
      <c r="R202" s="39">
        <v>183.0</v>
      </c>
      <c r="S202" s="39">
        <f t="shared" si="1"/>
        <v>27</v>
      </c>
      <c r="T202" s="39">
        <f t="shared" si="2"/>
        <v>3181</v>
      </c>
      <c r="U202" s="39">
        <f t="shared" si="3"/>
        <v>17.38251366</v>
      </c>
    </row>
    <row r="203" ht="14.25" customHeight="1">
      <c r="R203" s="39">
        <v>184.0</v>
      </c>
      <c r="S203" s="39">
        <f t="shared" si="1"/>
        <v>34</v>
      </c>
      <c r="T203" s="39">
        <f t="shared" si="2"/>
        <v>3215</v>
      </c>
      <c r="U203" s="39">
        <f t="shared" si="3"/>
        <v>17.47282609</v>
      </c>
    </row>
    <row r="204" ht="14.25" customHeight="1">
      <c r="R204" s="39">
        <v>185.0</v>
      </c>
      <c r="S204" s="39">
        <f t="shared" si="1"/>
        <v>10</v>
      </c>
      <c r="T204" s="39">
        <f t="shared" si="2"/>
        <v>3225</v>
      </c>
      <c r="U204" s="39">
        <f t="shared" si="3"/>
        <v>17.43243243</v>
      </c>
    </row>
    <row r="205" ht="14.25" customHeight="1">
      <c r="R205" s="39">
        <v>186.0</v>
      </c>
      <c r="S205" s="39">
        <f t="shared" si="1"/>
        <v>10</v>
      </c>
      <c r="T205" s="39">
        <f t="shared" si="2"/>
        <v>3235</v>
      </c>
      <c r="U205" s="39">
        <f t="shared" si="3"/>
        <v>17.39247312</v>
      </c>
    </row>
    <row r="206" ht="14.25" customHeight="1">
      <c r="R206" s="39">
        <v>187.0</v>
      </c>
      <c r="S206" s="39">
        <f t="shared" si="1"/>
        <v>6</v>
      </c>
      <c r="T206" s="39">
        <f t="shared" si="2"/>
        <v>3241</v>
      </c>
      <c r="U206" s="39">
        <f t="shared" si="3"/>
        <v>17.3315508</v>
      </c>
    </row>
    <row r="207" ht="14.25" customHeight="1">
      <c r="R207" s="39">
        <v>188.0</v>
      </c>
      <c r="S207" s="39">
        <f t="shared" si="1"/>
        <v>27</v>
      </c>
      <c r="T207" s="39">
        <f t="shared" si="2"/>
        <v>3268</v>
      </c>
      <c r="U207" s="39">
        <f t="shared" si="3"/>
        <v>17.38297872</v>
      </c>
    </row>
    <row r="208" ht="14.25" customHeight="1">
      <c r="R208" s="39">
        <v>189.0</v>
      </c>
      <c r="S208" s="39">
        <f t="shared" si="1"/>
        <v>3</v>
      </c>
      <c r="T208" s="39">
        <f t="shared" si="2"/>
        <v>3271</v>
      </c>
      <c r="U208" s="39">
        <f t="shared" si="3"/>
        <v>17.30687831</v>
      </c>
    </row>
    <row r="209" ht="14.25" customHeight="1">
      <c r="R209" s="39">
        <v>190.0</v>
      </c>
      <c r="S209" s="39">
        <f t="shared" si="1"/>
        <v>32</v>
      </c>
      <c r="T209" s="39">
        <f t="shared" si="2"/>
        <v>3303</v>
      </c>
      <c r="U209" s="39">
        <f t="shared" si="3"/>
        <v>17.38421053</v>
      </c>
    </row>
    <row r="210" ht="14.25" customHeight="1">
      <c r="R210" s="39">
        <v>191.0</v>
      </c>
      <c r="S210" s="39">
        <f t="shared" si="1"/>
        <v>3</v>
      </c>
      <c r="T210" s="39">
        <f t="shared" si="2"/>
        <v>3306</v>
      </c>
      <c r="U210" s="39">
        <f t="shared" si="3"/>
        <v>17.30890052</v>
      </c>
    </row>
    <row r="211" ht="14.25" customHeight="1">
      <c r="R211" s="39">
        <v>192.0</v>
      </c>
      <c r="S211" s="39">
        <f t="shared" si="1"/>
        <v>33</v>
      </c>
      <c r="T211" s="39">
        <f t="shared" si="2"/>
        <v>3339</v>
      </c>
      <c r="U211" s="39">
        <f t="shared" si="3"/>
        <v>17.390625</v>
      </c>
    </row>
    <row r="212" ht="14.25" customHeight="1">
      <c r="R212" s="39">
        <v>193.0</v>
      </c>
      <c r="S212" s="39">
        <f t="shared" si="1"/>
        <v>22</v>
      </c>
      <c r="T212" s="39">
        <f t="shared" si="2"/>
        <v>3361</v>
      </c>
      <c r="U212" s="39">
        <f t="shared" si="3"/>
        <v>17.41450777</v>
      </c>
    </row>
    <row r="213" ht="14.25" customHeight="1">
      <c r="R213" s="39">
        <v>194.0</v>
      </c>
      <c r="S213" s="39">
        <f t="shared" si="1"/>
        <v>17</v>
      </c>
      <c r="T213" s="39">
        <f t="shared" si="2"/>
        <v>3378</v>
      </c>
      <c r="U213" s="39">
        <f t="shared" si="3"/>
        <v>17.41237113</v>
      </c>
    </row>
    <row r="214" ht="14.25" customHeight="1">
      <c r="R214" s="39">
        <v>195.0</v>
      </c>
      <c r="S214" s="39">
        <f t="shared" si="1"/>
        <v>20</v>
      </c>
      <c r="T214" s="39">
        <f t="shared" si="2"/>
        <v>3398</v>
      </c>
      <c r="U214" s="39">
        <f t="shared" si="3"/>
        <v>17.42564103</v>
      </c>
    </row>
    <row r="215" ht="14.25" customHeight="1">
      <c r="R215" s="39">
        <v>196.0</v>
      </c>
      <c r="S215" s="39">
        <f t="shared" si="1"/>
        <v>32</v>
      </c>
      <c r="T215" s="39">
        <f t="shared" si="2"/>
        <v>3430</v>
      </c>
      <c r="U215" s="39">
        <f t="shared" si="3"/>
        <v>17.5</v>
      </c>
    </row>
    <row r="216" ht="14.25" customHeight="1">
      <c r="R216" s="39">
        <v>197.0</v>
      </c>
      <c r="S216" s="39">
        <f t="shared" si="1"/>
        <v>4</v>
      </c>
      <c r="T216" s="39">
        <f t="shared" si="2"/>
        <v>3434</v>
      </c>
      <c r="U216" s="39">
        <f t="shared" si="3"/>
        <v>17.43147208</v>
      </c>
    </row>
    <row r="217" ht="14.25" customHeight="1">
      <c r="R217" s="39">
        <v>198.0</v>
      </c>
      <c r="S217" s="39">
        <f t="shared" si="1"/>
        <v>1</v>
      </c>
      <c r="T217" s="39">
        <f t="shared" si="2"/>
        <v>3435</v>
      </c>
      <c r="U217" s="39">
        <f t="shared" si="3"/>
        <v>17.34848485</v>
      </c>
    </row>
    <row r="218" ht="14.25" customHeight="1">
      <c r="R218" s="39">
        <v>199.0</v>
      </c>
      <c r="S218" s="39">
        <f t="shared" si="1"/>
        <v>12</v>
      </c>
      <c r="T218" s="39">
        <f t="shared" si="2"/>
        <v>3447</v>
      </c>
      <c r="U218" s="39">
        <f t="shared" si="3"/>
        <v>17.32160804</v>
      </c>
    </row>
    <row r="219" ht="14.25" customHeight="1">
      <c r="R219" s="39">
        <v>200.0</v>
      </c>
      <c r="S219" s="39">
        <f t="shared" si="1"/>
        <v>15</v>
      </c>
      <c r="T219" s="39">
        <f t="shared" si="2"/>
        <v>3462</v>
      </c>
      <c r="U219" s="39">
        <f t="shared" si="3"/>
        <v>17.31</v>
      </c>
    </row>
    <row r="220" ht="14.25" customHeight="1">
      <c r="R220" s="39">
        <v>201.0</v>
      </c>
      <c r="S220" s="39">
        <f t="shared" si="1"/>
        <v>13</v>
      </c>
      <c r="T220" s="39">
        <f t="shared" si="2"/>
        <v>3475</v>
      </c>
      <c r="U220" s="39">
        <f t="shared" si="3"/>
        <v>17.28855721</v>
      </c>
    </row>
    <row r="221" ht="14.25" customHeight="1">
      <c r="R221" s="39">
        <v>202.0</v>
      </c>
      <c r="S221" s="39">
        <f t="shared" si="1"/>
        <v>25</v>
      </c>
      <c r="T221" s="39">
        <f t="shared" si="2"/>
        <v>3500</v>
      </c>
      <c r="U221" s="39">
        <f t="shared" si="3"/>
        <v>17.32673267</v>
      </c>
    </row>
    <row r="222" ht="14.25" customHeight="1">
      <c r="R222" s="39">
        <v>203.0</v>
      </c>
      <c r="S222" s="39">
        <f t="shared" si="1"/>
        <v>10</v>
      </c>
      <c r="T222" s="39">
        <f t="shared" si="2"/>
        <v>3510</v>
      </c>
      <c r="U222" s="39">
        <f t="shared" si="3"/>
        <v>17.29064039</v>
      </c>
    </row>
    <row r="223" ht="14.25" customHeight="1">
      <c r="R223" s="39">
        <v>204.0</v>
      </c>
      <c r="S223" s="39">
        <f t="shared" si="1"/>
        <v>3</v>
      </c>
      <c r="T223" s="39">
        <f t="shared" si="2"/>
        <v>3513</v>
      </c>
      <c r="U223" s="39">
        <f t="shared" si="3"/>
        <v>17.22058824</v>
      </c>
    </row>
    <row r="224" ht="14.25" customHeight="1">
      <c r="R224" s="39">
        <v>205.0</v>
      </c>
      <c r="S224" s="39">
        <f t="shared" si="1"/>
        <v>13</v>
      </c>
      <c r="T224" s="39">
        <f t="shared" si="2"/>
        <v>3526</v>
      </c>
      <c r="U224" s="39">
        <f t="shared" si="3"/>
        <v>17.2</v>
      </c>
    </row>
    <row r="225" ht="14.25" customHeight="1">
      <c r="R225" s="39">
        <v>206.0</v>
      </c>
      <c r="S225" s="39">
        <f t="shared" si="1"/>
        <v>31</v>
      </c>
      <c r="T225" s="39">
        <f t="shared" si="2"/>
        <v>3557</v>
      </c>
      <c r="U225" s="39">
        <f t="shared" si="3"/>
        <v>17.26699029</v>
      </c>
    </row>
    <row r="226" ht="14.25" customHeight="1">
      <c r="R226" s="39">
        <v>207.0</v>
      </c>
      <c r="S226" s="39">
        <f t="shared" si="1"/>
        <v>29</v>
      </c>
      <c r="T226" s="39">
        <f t="shared" si="2"/>
        <v>3586</v>
      </c>
      <c r="U226" s="39">
        <f t="shared" si="3"/>
        <v>17.3236715</v>
      </c>
    </row>
    <row r="227" ht="14.25" customHeight="1">
      <c r="R227" s="39">
        <v>208.0</v>
      </c>
      <c r="S227" s="39">
        <f t="shared" si="1"/>
        <v>10</v>
      </c>
      <c r="T227" s="39">
        <f t="shared" si="2"/>
        <v>3596</v>
      </c>
      <c r="U227" s="39">
        <f t="shared" si="3"/>
        <v>17.28846154</v>
      </c>
    </row>
    <row r="228" ht="14.25" customHeight="1">
      <c r="R228" s="39">
        <v>209.0</v>
      </c>
      <c r="S228" s="39">
        <f t="shared" si="1"/>
        <v>29</v>
      </c>
      <c r="T228" s="39">
        <f t="shared" si="2"/>
        <v>3625</v>
      </c>
      <c r="U228" s="39">
        <f t="shared" si="3"/>
        <v>17.34449761</v>
      </c>
    </row>
    <row r="229" ht="14.25" customHeight="1">
      <c r="R229" s="39">
        <v>210.0</v>
      </c>
      <c r="S229" s="39">
        <f t="shared" si="1"/>
        <v>20</v>
      </c>
      <c r="T229" s="39">
        <f t="shared" si="2"/>
        <v>3645</v>
      </c>
      <c r="U229" s="39">
        <f t="shared" si="3"/>
        <v>17.35714286</v>
      </c>
    </row>
    <row r="230" ht="14.25" customHeight="1">
      <c r="R230" s="39">
        <v>211.0</v>
      </c>
      <c r="S230" s="39">
        <f t="shared" si="1"/>
        <v>13</v>
      </c>
      <c r="T230" s="39">
        <f t="shared" si="2"/>
        <v>3658</v>
      </c>
      <c r="U230" s="39">
        <f t="shared" si="3"/>
        <v>17.33649289</v>
      </c>
    </row>
    <row r="231" ht="14.25" customHeight="1">
      <c r="R231" s="39">
        <v>212.0</v>
      </c>
      <c r="S231" s="39">
        <f t="shared" si="1"/>
        <v>6</v>
      </c>
      <c r="T231" s="39">
        <f t="shared" si="2"/>
        <v>3664</v>
      </c>
      <c r="U231" s="39">
        <f t="shared" si="3"/>
        <v>17.28301887</v>
      </c>
    </row>
    <row r="232" ht="14.25" customHeight="1">
      <c r="R232" s="39">
        <v>213.0</v>
      </c>
      <c r="S232" s="39">
        <f t="shared" si="1"/>
        <v>30</v>
      </c>
      <c r="T232" s="39">
        <f t="shared" si="2"/>
        <v>3694</v>
      </c>
      <c r="U232" s="39">
        <f t="shared" si="3"/>
        <v>17.342723</v>
      </c>
    </row>
    <row r="233" ht="14.25" customHeight="1">
      <c r="R233" s="39">
        <v>214.0</v>
      </c>
      <c r="S233" s="39">
        <f t="shared" si="1"/>
        <v>25</v>
      </c>
      <c r="T233" s="39">
        <f t="shared" si="2"/>
        <v>3719</v>
      </c>
      <c r="U233" s="39">
        <f t="shared" si="3"/>
        <v>17.37850467</v>
      </c>
    </row>
    <row r="234" ht="14.25" customHeight="1">
      <c r="R234" s="39">
        <v>215.0</v>
      </c>
      <c r="S234" s="39">
        <f t="shared" si="1"/>
        <v>25</v>
      </c>
      <c r="T234" s="39">
        <f t="shared" si="2"/>
        <v>3744</v>
      </c>
      <c r="U234" s="39">
        <f t="shared" si="3"/>
        <v>17.41395349</v>
      </c>
    </row>
    <row r="235" ht="14.25" customHeight="1">
      <c r="R235" s="39">
        <v>216.0</v>
      </c>
      <c r="S235" s="39">
        <f t="shared" si="1"/>
        <v>13</v>
      </c>
      <c r="T235" s="39">
        <f t="shared" si="2"/>
        <v>3757</v>
      </c>
      <c r="U235" s="39">
        <f t="shared" si="3"/>
        <v>17.39351852</v>
      </c>
    </row>
    <row r="236" ht="14.25" customHeight="1">
      <c r="R236" s="39">
        <v>217.0</v>
      </c>
      <c r="S236" s="39">
        <f t="shared" si="1"/>
        <v>25</v>
      </c>
      <c r="T236" s="39">
        <f t="shared" si="2"/>
        <v>3782</v>
      </c>
      <c r="U236" s="39">
        <f t="shared" si="3"/>
        <v>17.42857143</v>
      </c>
    </row>
    <row r="237" ht="14.25" customHeight="1">
      <c r="R237" s="39">
        <v>218.0</v>
      </c>
      <c r="S237" s="39">
        <f t="shared" si="1"/>
        <v>32</v>
      </c>
      <c r="T237" s="39">
        <f t="shared" si="2"/>
        <v>3814</v>
      </c>
      <c r="U237" s="39">
        <f t="shared" si="3"/>
        <v>17.49541284</v>
      </c>
    </row>
    <row r="238" ht="14.25" customHeight="1">
      <c r="R238" s="39">
        <v>219.0</v>
      </c>
      <c r="S238" s="39">
        <f t="shared" si="1"/>
        <v>33</v>
      </c>
      <c r="T238" s="39">
        <f t="shared" si="2"/>
        <v>3847</v>
      </c>
      <c r="U238" s="39">
        <f t="shared" si="3"/>
        <v>17.56621005</v>
      </c>
    </row>
    <row r="239" ht="14.25" customHeight="1">
      <c r="R239" s="39">
        <v>220.0</v>
      </c>
      <c r="S239" s="39">
        <f t="shared" si="1"/>
        <v>28</v>
      </c>
      <c r="T239" s="39">
        <f t="shared" si="2"/>
        <v>3875</v>
      </c>
      <c r="U239" s="39">
        <f t="shared" si="3"/>
        <v>17.61363636</v>
      </c>
    </row>
    <row r="240" ht="14.25" customHeight="1">
      <c r="R240" s="39">
        <v>221.0</v>
      </c>
      <c r="S240" s="39">
        <f t="shared" si="1"/>
        <v>15</v>
      </c>
      <c r="T240" s="39">
        <f t="shared" si="2"/>
        <v>3890</v>
      </c>
      <c r="U240" s="39">
        <f t="shared" si="3"/>
        <v>17.60180995</v>
      </c>
    </row>
    <row r="241" ht="14.25" customHeight="1">
      <c r="R241" s="39">
        <v>222.0</v>
      </c>
      <c r="S241" s="39">
        <f t="shared" si="1"/>
        <v>30</v>
      </c>
      <c r="T241" s="39">
        <f t="shared" si="2"/>
        <v>3920</v>
      </c>
      <c r="U241" s="39">
        <f t="shared" si="3"/>
        <v>17.65765766</v>
      </c>
    </row>
    <row r="242" ht="14.25" customHeight="1">
      <c r="R242" s="39">
        <v>223.0</v>
      </c>
      <c r="S242" s="39">
        <f t="shared" si="1"/>
        <v>31</v>
      </c>
      <c r="T242" s="39">
        <f t="shared" si="2"/>
        <v>3951</v>
      </c>
      <c r="U242" s="39">
        <f t="shared" si="3"/>
        <v>17.71748879</v>
      </c>
    </row>
    <row r="243" ht="14.25" customHeight="1">
      <c r="R243" s="39">
        <v>224.0</v>
      </c>
      <c r="S243" s="39">
        <f t="shared" si="1"/>
        <v>15</v>
      </c>
      <c r="T243" s="39">
        <f t="shared" si="2"/>
        <v>3966</v>
      </c>
      <c r="U243" s="39">
        <f t="shared" si="3"/>
        <v>17.70535714</v>
      </c>
    </row>
    <row r="244" ht="14.25" customHeight="1">
      <c r="R244" s="39">
        <v>225.0</v>
      </c>
      <c r="S244" s="39">
        <f t="shared" si="1"/>
        <v>14</v>
      </c>
      <c r="T244" s="39">
        <f t="shared" si="2"/>
        <v>3980</v>
      </c>
      <c r="U244" s="39">
        <f t="shared" si="3"/>
        <v>17.68888889</v>
      </c>
    </row>
    <row r="245" ht="14.25" customHeight="1">
      <c r="R245" s="39">
        <v>226.0</v>
      </c>
      <c r="S245" s="39">
        <f t="shared" si="1"/>
        <v>13</v>
      </c>
      <c r="T245" s="39">
        <f t="shared" si="2"/>
        <v>3993</v>
      </c>
      <c r="U245" s="39">
        <f t="shared" si="3"/>
        <v>17.66814159</v>
      </c>
    </row>
    <row r="246" ht="14.25" customHeight="1">
      <c r="R246" s="39">
        <v>227.0</v>
      </c>
      <c r="S246" s="39">
        <f t="shared" si="1"/>
        <v>6</v>
      </c>
      <c r="T246" s="39">
        <f t="shared" si="2"/>
        <v>3999</v>
      </c>
      <c r="U246" s="39">
        <f t="shared" si="3"/>
        <v>17.61674009</v>
      </c>
    </row>
    <row r="247" ht="14.25" customHeight="1">
      <c r="R247" s="39">
        <v>228.0</v>
      </c>
      <c r="S247" s="39">
        <f t="shared" si="1"/>
        <v>29</v>
      </c>
      <c r="T247" s="39">
        <f t="shared" si="2"/>
        <v>4028</v>
      </c>
      <c r="U247" s="39">
        <f t="shared" si="3"/>
        <v>17.66666667</v>
      </c>
    </row>
    <row r="248" ht="14.25" customHeight="1">
      <c r="R248" s="39">
        <v>229.0</v>
      </c>
      <c r="S248" s="39">
        <f t="shared" si="1"/>
        <v>1</v>
      </c>
      <c r="T248" s="39">
        <f t="shared" si="2"/>
        <v>4029</v>
      </c>
      <c r="U248" s="39">
        <f t="shared" si="3"/>
        <v>17.59388646</v>
      </c>
    </row>
    <row r="249" ht="14.25" customHeight="1">
      <c r="R249" s="39">
        <v>230.0</v>
      </c>
      <c r="S249" s="39">
        <f t="shared" si="1"/>
        <v>32</v>
      </c>
      <c r="T249" s="39">
        <f t="shared" si="2"/>
        <v>4061</v>
      </c>
      <c r="U249" s="39">
        <f t="shared" si="3"/>
        <v>17.65652174</v>
      </c>
    </row>
    <row r="250" ht="14.25" customHeight="1">
      <c r="R250" s="39">
        <v>231.0</v>
      </c>
      <c r="S250" s="39">
        <f t="shared" si="1"/>
        <v>12</v>
      </c>
      <c r="T250" s="39">
        <f t="shared" si="2"/>
        <v>4073</v>
      </c>
      <c r="U250" s="39">
        <f t="shared" si="3"/>
        <v>17.63203463</v>
      </c>
    </row>
    <row r="251" ht="14.25" customHeight="1">
      <c r="R251" s="39">
        <v>232.0</v>
      </c>
      <c r="S251" s="39">
        <f t="shared" si="1"/>
        <v>8</v>
      </c>
      <c r="T251" s="39">
        <f t="shared" si="2"/>
        <v>4081</v>
      </c>
      <c r="U251" s="39">
        <f t="shared" si="3"/>
        <v>17.59051724</v>
      </c>
    </row>
    <row r="252" ht="14.25" customHeight="1">
      <c r="R252" s="39">
        <v>233.0</v>
      </c>
      <c r="S252" s="39">
        <f t="shared" si="1"/>
        <v>23</v>
      </c>
      <c r="T252" s="39">
        <f t="shared" si="2"/>
        <v>4104</v>
      </c>
      <c r="U252" s="39">
        <f t="shared" si="3"/>
        <v>17.61373391</v>
      </c>
    </row>
    <row r="253" ht="14.25" customHeight="1">
      <c r="R253" s="39">
        <v>234.0</v>
      </c>
      <c r="S253" s="39">
        <f t="shared" si="1"/>
        <v>33</v>
      </c>
      <c r="T253" s="39">
        <f t="shared" si="2"/>
        <v>4137</v>
      </c>
      <c r="U253" s="39">
        <f t="shared" si="3"/>
        <v>17.67948718</v>
      </c>
    </row>
    <row r="254" ht="14.25" customHeight="1">
      <c r="R254" s="39">
        <v>235.0</v>
      </c>
      <c r="S254" s="39">
        <f t="shared" si="1"/>
        <v>32</v>
      </c>
      <c r="T254" s="39">
        <f t="shared" si="2"/>
        <v>4169</v>
      </c>
      <c r="U254" s="39">
        <f t="shared" si="3"/>
        <v>17.74042553</v>
      </c>
    </row>
    <row r="255" ht="14.25" customHeight="1">
      <c r="R255" s="39">
        <v>236.0</v>
      </c>
      <c r="S255" s="39">
        <f t="shared" si="1"/>
        <v>26</v>
      </c>
      <c r="T255" s="39">
        <f t="shared" si="2"/>
        <v>4195</v>
      </c>
      <c r="U255" s="39">
        <f t="shared" si="3"/>
        <v>17.77542373</v>
      </c>
    </row>
    <row r="256" ht="14.25" customHeight="1">
      <c r="R256" s="39">
        <v>237.0</v>
      </c>
      <c r="S256" s="39">
        <f t="shared" si="1"/>
        <v>7</v>
      </c>
      <c r="T256" s="39">
        <f t="shared" si="2"/>
        <v>4202</v>
      </c>
      <c r="U256" s="39">
        <f t="shared" si="3"/>
        <v>17.72995781</v>
      </c>
    </row>
    <row r="257" ht="14.25" customHeight="1">
      <c r="R257" s="39">
        <v>238.0</v>
      </c>
      <c r="S257" s="39">
        <f t="shared" si="1"/>
        <v>13</v>
      </c>
      <c r="T257" s="39">
        <f t="shared" si="2"/>
        <v>4215</v>
      </c>
      <c r="U257" s="39">
        <f t="shared" si="3"/>
        <v>17.71008403</v>
      </c>
    </row>
    <row r="258" ht="14.25" customHeight="1">
      <c r="R258" s="39">
        <v>239.0</v>
      </c>
      <c r="S258" s="39">
        <f t="shared" si="1"/>
        <v>2</v>
      </c>
      <c r="T258" s="39">
        <f t="shared" si="2"/>
        <v>4217</v>
      </c>
      <c r="U258" s="39">
        <f t="shared" si="3"/>
        <v>17.64435146</v>
      </c>
    </row>
    <row r="259" ht="14.25" customHeight="1">
      <c r="R259" s="39">
        <v>240.0</v>
      </c>
      <c r="S259" s="39">
        <f t="shared" si="1"/>
        <v>29</v>
      </c>
      <c r="T259" s="39">
        <f t="shared" si="2"/>
        <v>4246</v>
      </c>
      <c r="U259" s="39">
        <f t="shared" si="3"/>
        <v>17.69166667</v>
      </c>
    </row>
    <row r="260" ht="14.25" customHeight="1">
      <c r="R260" s="39">
        <v>241.0</v>
      </c>
      <c r="S260" s="39">
        <f t="shared" si="1"/>
        <v>32</v>
      </c>
      <c r="T260" s="39">
        <f t="shared" si="2"/>
        <v>4278</v>
      </c>
      <c r="U260" s="39">
        <f t="shared" si="3"/>
        <v>17.75103734</v>
      </c>
    </row>
    <row r="261" ht="14.25" customHeight="1">
      <c r="R261" s="39">
        <v>242.0</v>
      </c>
      <c r="S261" s="39">
        <f t="shared" si="1"/>
        <v>5</v>
      </c>
      <c r="T261" s="39">
        <f t="shared" si="2"/>
        <v>4283</v>
      </c>
      <c r="U261" s="39">
        <f t="shared" si="3"/>
        <v>17.69834711</v>
      </c>
    </row>
    <row r="262" ht="14.25" customHeight="1">
      <c r="R262" s="39">
        <v>243.0</v>
      </c>
      <c r="S262" s="39">
        <f t="shared" si="1"/>
        <v>18</v>
      </c>
      <c r="T262" s="39">
        <f t="shared" si="2"/>
        <v>4301</v>
      </c>
      <c r="U262" s="39">
        <f t="shared" si="3"/>
        <v>17.69958848</v>
      </c>
    </row>
    <row r="263" ht="14.25" customHeight="1">
      <c r="R263" s="39">
        <v>244.0</v>
      </c>
      <c r="S263" s="39">
        <f t="shared" si="1"/>
        <v>21</v>
      </c>
      <c r="T263" s="39">
        <f t="shared" si="2"/>
        <v>4322</v>
      </c>
      <c r="U263" s="39">
        <f t="shared" si="3"/>
        <v>17.71311475</v>
      </c>
    </row>
    <row r="264" ht="14.25" customHeight="1">
      <c r="R264" s="39">
        <v>245.0</v>
      </c>
      <c r="S264" s="39">
        <f t="shared" si="1"/>
        <v>32</v>
      </c>
      <c r="T264" s="39">
        <f t="shared" si="2"/>
        <v>4354</v>
      </c>
      <c r="U264" s="39">
        <f t="shared" si="3"/>
        <v>17.77142857</v>
      </c>
    </row>
    <row r="265" ht="14.25" customHeight="1">
      <c r="R265" s="39">
        <v>246.0</v>
      </c>
      <c r="S265" s="39">
        <f t="shared" si="1"/>
        <v>10</v>
      </c>
      <c r="T265" s="39">
        <f t="shared" si="2"/>
        <v>4364</v>
      </c>
      <c r="U265" s="39">
        <f t="shared" si="3"/>
        <v>17.7398374</v>
      </c>
    </row>
    <row r="266" ht="14.25" customHeight="1">
      <c r="R266" s="39">
        <v>247.0</v>
      </c>
      <c r="S266" s="39">
        <f t="shared" si="1"/>
        <v>6</v>
      </c>
      <c r="T266" s="39">
        <f t="shared" si="2"/>
        <v>4370</v>
      </c>
      <c r="U266" s="39">
        <f t="shared" si="3"/>
        <v>17.69230769</v>
      </c>
    </row>
    <row r="267" ht="14.25" customHeight="1">
      <c r="R267" s="39">
        <v>248.0</v>
      </c>
      <c r="S267" s="39">
        <f t="shared" si="1"/>
        <v>18</v>
      </c>
      <c r="T267" s="39">
        <f t="shared" si="2"/>
        <v>4388</v>
      </c>
      <c r="U267" s="39">
        <f t="shared" si="3"/>
        <v>17.69354839</v>
      </c>
    </row>
    <row r="268" ht="14.25" customHeight="1">
      <c r="R268" s="39">
        <v>249.0</v>
      </c>
      <c r="S268" s="39">
        <f t="shared" si="1"/>
        <v>29</v>
      </c>
      <c r="T268" s="39">
        <f t="shared" si="2"/>
        <v>4417</v>
      </c>
      <c r="U268" s="39">
        <f t="shared" si="3"/>
        <v>17.73895582</v>
      </c>
    </row>
    <row r="269" ht="14.25" customHeight="1">
      <c r="R269" s="39">
        <v>250.0</v>
      </c>
      <c r="S269" s="39">
        <f t="shared" si="1"/>
        <v>8</v>
      </c>
      <c r="T269" s="39">
        <f t="shared" si="2"/>
        <v>4425</v>
      </c>
      <c r="U269" s="39">
        <f t="shared" si="3"/>
        <v>17.7</v>
      </c>
    </row>
    <row r="270" ht="14.25" customHeight="1">
      <c r="R270" s="39">
        <v>251.0</v>
      </c>
      <c r="S270" s="39">
        <f t="shared" si="1"/>
        <v>13</v>
      </c>
      <c r="T270" s="39">
        <f t="shared" si="2"/>
        <v>4438</v>
      </c>
      <c r="U270" s="39">
        <f t="shared" si="3"/>
        <v>17.6812749</v>
      </c>
    </row>
    <row r="271" ht="14.25" customHeight="1">
      <c r="R271" s="39">
        <v>252.0</v>
      </c>
      <c r="S271" s="39">
        <f t="shared" si="1"/>
        <v>2</v>
      </c>
      <c r="T271" s="39">
        <f t="shared" si="2"/>
        <v>4440</v>
      </c>
      <c r="U271" s="39">
        <f t="shared" si="3"/>
        <v>17.61904762</v>
      </c>
    </row>
    <row r="272" ht="14.25" customHeight="1">
      <c r="R272" s="39">
        <v>253.0</v>
      </c>
      <c r="S272" s="39">
        <f t="shared" si="1"/>
        <v>29</v>
      </c>
      <c r="T272" s="39">
        <f t="shared" si="2"/>
        <v>4469</v>
      </c>
      <c r="U272" s="39">
        <f t="shared" si="3"/>
        <v>17.66403162</v>
      </c>
    </row>
    <row r="273" ht="14.25" customHeight="1">
      <c r="R273" s="39">
        <v>254.0</v>
      </c>
      <c r="S273" s="39">
        <f t="shared" si="1"/>
        <v>33</v>
      </c>
      <c r="T273" s="39">
        <f t="shared" si="2"/>
        <v>4502</v>
      </c>
      <c r="U273" s="39">
        <f t="shared" si="3"/>
        <v>17.72440945</v>
      </c>
    </row>
    <row r="274" ht="14.25" customHeight="1">
      <c r="R274" s="39">
        <v>255.0</v>
      </c>
      <c r="S274" s="39">
        <f t="shared" si="1"/>
        <v>35</v>
      </c>
      <c r="T274" s="39">
        <f t="shared" si="2"/>
        <v>4537</v>
      </c>
      <c r="U274" s="39">
        <f t="shared" si="3"/>
        <v>17.79215686</v>
      </c>
    </row>
    <row r="275" ht="14.25" customHeight="1">
      <c r="R275" s="39">
        <v>256.0</v>
      </c>
      <c r="S275" s="39">
        <f t="shared" si="1"/>
        <v>18</v>
      </c>
      <c r="T275" s="39">
        <f t="shared" si="2"/>
        <v>4555</v>
      </c>
      <c r="U275" s="39">
        <f t="shared" si="3"/>
        <v>17.79296875</v>
      </c>
    </row>
    <row r="276" ht="14.25" customHeight="1">
      <c r="R276" s="39">
        <v>257.0</v>
      </c>
      <c r="S276" s="39">
        <f t="shared" si="1"/>
        <v>9</v>
      </c>
      <c r="T276" s="39">
        <f t="shared" si="2"/>
        <v>4564</v>
      </c>
      <c r="U276" s="39">
        <f t="shared" si="3"/>
        <v>17.75875486</v>
      </c>
    </row>
    <row r="277" ht="14.25" customHeight="1">
      <c r="R277" s="39">
        <v>258.0</v>
      </c>
      <c r="S277" s="39">
        <f t="shared" si="1"/>
        <v>24</v>
      </c>
      <c r="T277" s="39">
        <f t="shared" si="2"/>
        <v>4588</v>
      </c>
      <c r="U277" s="39">
        <f t="shared" si="3"/>
        <v>17.78294574</v>
      </c>
    </row>
    <row r="278" ht="14.25" customHeight="1">
      <c r="R278" s="39">
        <v>259.0</v>
      </c>
      <c r="S278" s="39">
        <f t="shared" si="1"/>
        <v>2</v>
      </c>
      <c r="T278" s="39">
        <f t="shared" si="2"/>
        <v>4590</v>
      </c>
      <c r="U278" s="39">
        <f t="shared" si="3"/>
        <v>17.72200772</v>
      </c>
    </row>
    <row r="279" ht="14.25" customHeight="1">
      <c r="R279" s="39">
        <v>260.0</v>
      </c>
      <c r="S279" s="39">
        <f t="shared" si="1"/>
        <v>7</v>
      </c>
      <c r="T279" s="39">
        <f t="shared" si="2"/>
        <v>4597</v>
      </c>
      <c r="U279" s="39">
        <f t="shared" si="3"/>
        <v>17.68076923</v>
      </c>
    </row>
    <row r="280" ht="14.25" customHeight="1">
      <c r="R280" s="39">
        <v>261.0</v>
      </c>
      <c r="S280" s="39">
        <f t="shared" si="1"/>
        <v>1</v>
      </c>
      <c r="T280" s="39">
        <f t="shared" si="2"/>
        <v>4598</v>
      </c>
      <c r="U280" s="39">
        <f t="shared" si="3"/>
        <v>17.61685824</v>
      </c>
    </row>
    <row r="281" ht="14.25" customHeight="1">
      <c r="R281" s="39">
        <v>262.0</v>
      </c>
      <c r="S281" s="39">
        <f t="shared" si="1"/>
        <v>5</v>
      </c>
      <c r="T281" s="39">
        <f t="shared" si="2"/>
        <v>4603</v>
      </c>
      <c r="U281" s="39">
        <f t="shared" si="3"/>
        <v>17.56870229</v>
      </c>
    </row>
    <row r="282" ht="14.25" customHeight="1">
      <c r="R282" s="39">
        <v>263.0</v>
      </c>
      <c r="S282" s="39">
        <f t="shared" si="1"/>
        <v>28</v>
      </c>
      <c r="T282" s="39">
        <f t="shared" si="2"/>
        <v>4631</v>
      </c>
      <c r="U282" s="39">
        <f t="shared" si="3"/>
        <v>17.60836502</v>
      </c>
    </row>
    <row r="283" ht="14.25" customHeight="1">
      <c r="R283" s="39">
        <v>264.0</v>
      </c>
      <c r="S283" s="39">
        <f t="shared" si="1"/>
        <v>30</v>
      </c>
      <c r="T283" s="39">
        <f t="shared" si="2"/>
        <v>4661</v>
      </c>
      <c r="U283" s="39">
        <f t="shared" si="3"/>
        <v>17.65530303</v>
      </c>
    </row>
    <row r="284" ht="14.25" customHeight="1">
      <c r="R284" s="39">
        <v>265.0</v>
      </c>
      <c r="S284" s="39">
        <f t="shared" si="1"/>
        <v>32</v>
      </c>
      <c r="T284" s="39">
        <f t="shared" si="2"/>
        <v>4693</v>
      </c>
      <c r="U284" s="39">
        <f t="shared" si="3"/>
        <v>17.70943396</v>
      </c>
    </row>
    <row r="285" ht="14.25" customHeight="1">
      <c r="R285" s="39">
        <v>266.0</v>
      </c>
      <c r="S285" s="39">
        <f t="shared" si="1"/>
        <v>17</v>
      </c>
      <c r="T285" s="39">
        <f t="shared" si="2"/>
        <v>4710</v>
      </c>
      <c r="U285" s="39">
        <f t="shared" si="3"/>
        <v>17.70676692</v>
      </c>
    </row>
    <row r="286" ht="14.25" customHeight="1">
      <c r="R286" s="39">
        <v>267.0</v>
      </c>
      <c r="S286" s="39">
        <f t="shared" si="1"/>
        <v>29</v>
      </c>
      <c r="T286" s="39">
        <f t="shared" si="2"/>
        <v>4739</v>
      </c>
      <c r="U286" s="39">
        <f t="shared" si="3"/>
        <v>17.74906367</v>
      </c>
    </row>
    <row r="287" ht="14.25" customHeight="1">
      <c r="R287" s="39">
        <v>268.0</v>
      </c>
      <c r="S287" s="39">
        <f t="shared" si="1"/>
        <v>14</v>
      </c>
      <c r="T287" s="39">
        <f t="shared" si="2"/>
        <v>4753</v>
      </c>
      <c r="U287" s="39">
        <f t="shared" si="3"/>
        <v>17.73507463</v>
      </c>
    </row>
    <row r="288" ht="14.25" customHeight="1">
      <c r="R288" s="39">
        <v>269.0</v>
      </c>
      <c r="S288" s="39">
        <f t="shared" si="1"/>
        <v>27</v>
      </c>
      <c r="T288" s="39">
        <f t="shared" si="2"/>
        <v>4780</v>
      </c>
      <c r="U288" s="39">
        <f t="shared" si="3"/>
        <v>17.76951673</v>
      </c>
    </row>
    <row r="289" ht="14.25" customHeight="1">
      <c r="R289" s="39">
        <v>270.0</v>
      </c>
      <c r="S289" s="39">
        <f t="shared" si="1"/>
        <v>0</v>
      </c>
      <c r="T289" s="39">
        <f t="shared" si="2"/>
        <v>4780</v>
      </c>
      <c r="U289" s="39">
        <f t="shared" si="3"/>
        <v>17.7037037</v>
      </c>
    </row>
    <row r="290" ht="14.25" customHeight="1">
      <c r="R290" s="39">
        <v>271.0</v>
      </c>
      <c r="S290" s="39">
        <f t="shared" si="1"/>
        <v>17</v>
      </c>
      <c r="T290" s="39">
        <f t="shared" si="2"/>
        <v>4797</v>
      </c>
      <c r="U290" s="39">
        <f t="shared" si="3"/>
        <v>17.70110701</v>
      </c>
    </row>
    <row r="291" ht="14.25" customHeight="1">
      <c r="R291" s="39">
        <v>272.0</v>
      </c>
      <c r="S291" s="39">
        <f t="shared" si="1"/>
        <v>21</v>
      </c>
      <c r="T291" s="39">
        <f t="shared" si="2"/>
        <v>4818</v>
      </c>
      <c r="U291" s="39">
        <f t="shared" si="3"/>
        <v>17.71323529</v>
      </c>
    </row>
    <row r="292" ht="14.25" customHeight="1">
      <c r="R292" s="39">
        <v>273.0</v>
      </c>
      <c r="S292" s="39">
        <f t="shared" si="1"/>
        <v>33</v>
      </c>
      <c r="T292" s="39">
        <f t="shared" si="2"/>
        <v>4851</v>
      </c>
      <c r="U292" s="39">
        <f t="shared" si="3"/>
        <v>17.76923077</v>
      </c>
    </row>
    <row r="293" ht="14.25" customHeight="1">
      <c r="R293" s="39">
        <v>274.0</v>
      </c>
      <c r="S293" s="39">
        <f t="shared" si="1"/>
        <v>1</v>
      </c>
      <c r="T293" s="39">
        <f t="shared" si="2"/>
        <v>4852</v>
      </c>
      <c r="U293" s="39">
        <f t="shared" si="3"/>
        <v>17.7080292</v>
      </c>
    </row>
    <row r="294" ht="14.25" customHeight="1">
      <c r="R294" s="39">
        <v>275.0</v>
      </c>
      <c r="S294" s="39">
        <f t="shared" si="1"/>
        <v>19</v>
      </c>
      <c r="T294" s="39">
        <f t="shared" si="2"/>
        <v>4871</v>
      </c>
      <c r="U294" s="39">
        <f t="shared" si="3"/>
        <v>17.71272727</v>
      </c>
    </row>
    <row r="295" ht="14.25" customHeight="1">
      <c r="R295" s="39">
        <v>276.0</v>
      </c>
      <c r="S295" s="39">
        <f t="shared" si="1"/>
        <v>12</v>
      </c>
      <c r="T295" s="39">
        <f t="shared" si="2"/>
        <v>4883</v>
      </c>
      <c r="U295" s="39">
        <f t="shared" si="3"/>
        <v>17.69202899</v>
      </c>
    </row>
    <row r="296" ht="14.25" customHeight="1">
      <c r="R296" s="39">
        <v>277.0</v>
      </c>
      <c r="S296" s="39">
        <f t="shared" si="1"/>
        <v>19</v>
      </c>
      <c r="T296" s="39">
        <f t="shared" si="2"/>
        <v>4902</v>
      </c>
      <c r="U296" s="39">
        <f t="shared" si="3"/>
        <v>17.6967509</v>
      </c>
    </row>
    <row r="297" ht="14.25" customHeight="1">
      <c r="R297" s="39">
        <v>278.0</v>
      </c>
      <c r="S297" s="39">
        <f t="shared" si="1"/>
        <v>12</v>
      </c>
      <c r="T297" s="39">
        <f t="shared" si="2"/>
        <v>4914</v>
      </c>
      <c r="U297" s="39">
        <f t="shared" si="3"/>
        <v>17.67625899</v>
      </c>
    </row>
    <row r="298" ht="14.25" customHeight="1">
      <c r="R298" s="39">
        <v>279.0</v>
      </c>
      <c r="S298" s="39">
        <f t="shared" si="1"/>
        <v>7</v>
      </c>
      <c r="T298" s="39">
        <f t="shared" si="2"/>
        <v>4921</v>
      </c>
      <c r="U298" s="39">
        <f t="shared" si="3"/>
        <v>17.63799283</v>
      </c>
    </row>
    <row r="299" ht="14.25" customHeight="1">
      <c r="R299" s="39">
        <v>280.0</v>
      </c>
      <c r="S299" s="39">
        <f t="shared" si="1"/>
        <v>25</v>
      </c>
      <c r="T299" s="39">
        <f t="shared" si="2"/>
        <v>4946</v>
      </c>
      <c r="U299" s="39">
        <f t="shared" si="3"/>
        <v>17.66428571</v>
      </c>
    </row>
    <row r="300" ht="14.25" customHeight="1">
      <c r="R300" s="39">
        <v>281.0</v>
      </c>
      <c r="S300" s="39">
        <f t="shared" si="1"/>
        <v>12</v>
      </c>
      <c r="T300" s="39">
        <f t="shared" si="2"/>
        <v>4958</v>
      </c>
      <c r="U300" s="39">
        <f t="shared" si="3"/>
        <v>17.64412811</v>
      </c>
    </row>
    <row r="301" ht="14.25" customHeight="1">
      <c r="R301" s="39">
        <v>282.0</v>
      </c>
      <c r="S301" s="39">
        <f t="shared" si="1"/>
        <v>0</v>
      </c>
      <c r="T301" s="39">
        <f t="shared" si="2"/>
        <v>4958</v>
      </c>
      <c r="U301" s="39">
        <f t="shared" si="3"/>
        <v>17.58156028</v>
      </c>
    </row>
    <row r="302" ht="14.25" customHeight="1">
      <c r="R302" s="39">
        <v>283.0</v>
      </c>
      <c r="S302" s="39">
        <f t="shared" si="1"/>
        <v>15</v>
      </c>
      <c r="T302" s="39">
        <f t="shared" si="2"/>
        <v>4973</v>
      </c>
      <c r="U302" s="39">
        <f t="shared" si="3"/>
        <v>17.57243816</v>
      </c>
    </row>
    <row r="303" ht="14.25" customHeight="1">
      <c r="R303" s="39">
        <v>284.0</v>
      </c>
      <c r="S303" s="39">
        <f t="shared" si="1"/>
        <v>2</v>
      </c>
      <c r="T303" s="39">
        <f t="shared" si="2"/>
        <v>4975</v>
      </c>
      <c r="U303" s="39">
        <f t="shared" si="3"/>
        <v>17.51760563</v>
      </c>
    </row>
    <row r="304" ht="14.25" customHeight="1">
      <c r="R304" s="39">
        <v>285.0</v>
      </c>
      <c r="S304" s="39">
        <f t="shared" si="1"/>
        <v>13</v>
      </c>
      <c r="T304" s="39">
        <f t="shared" si="2"/>
        <v>4988</v>
      </c>
      <c r="U304" s="39">
        <f t="shared" si="3"/>
        <v>17.50175439</v>
      </c>
    </row>
    <row r="305" ht="14.25" customHeight="1">
      <c r="R305" s="39">
        <v>286.0</v>
      </c>
      <c r="S305" s="39">
        <f t="shared" si="1"/>
        <v>17</v>
      </c>
      <c r="T305" s="39">
        <f t="shared" si="2"/>
        <v>5005</v>
      </c>
      <c r="U305" s="39">
        <f t="shared" si="3"/>
        <v>17.5</v>
      </c>
    </row>
    <row r="306" ht="14.25" customHeight="1">
      <c r="R306" s="39">
        <v>287.0</v>
      </c>
      <c r="S306" s="39">
        <f t="shared" si="1"/>
        <v>16</v>
      </c>
      <c r="T306" s="39">
        <f t="shared" si="2"/>
        <v>5021</v>
      </c>
      <c r="U306" s="39">
        <f t="shared" si="3"/>
        <v>17.49477352</v>
      </c>
    </row>
    <row r="307" ht="14.25" customHeight="1">
      <c r="R307" s="39">
        <v>288.0</v>
      </c>
      <c r="S307" s="39">
        <f t="shared" si="1"/>
        <v>31</v>
      </c>
      <c r="T307" s="39">
        <f t="shared" si="2"/>
        <v>5052</v>
      </c>
      <c r="U307" s="39">
        <f t="shared" si="3"/>
        <v>17.54166667</v>
      </c>
    </row>
    <row r="308" ht="14.25" customHeight="1">
      <c r="R308" s="39">
        <v>289.0</v>
      </c>
      <c r="S308" s="39">
        <f t="shared" si="1"/>
        <v>6</v>
      </c>
      <c r="T308" s="39">
        <f t="shared" si="2"/>
        <v>5058</v>
      </c>
      <c r="U308" s="39">
        <f t="shared" si="3"/>
        <v>17.5017301</v>
      </c>
    </row>
    <row r="309" ht="14.25" customHeight="1">
      <c r="R309" s="39">
        <v>290.0</v>
      </c>
      <c r="S309" s="39">
        <f t="shared" si="1"/>
        <v>4</v>
      </c>
      <c r="T309" s="39">
        <f t="shared" si="2"/>
        <v>5062</v>
      </c>
      <c r="U309" s="39">
        <f t="shared" si="3"/>
        <v>17.45517241</v>
      </c>
    </row>
    <row r="310" ht="14.25" customHeight="1">
      <c r="R310" s="39">
        <v>291.0</v>
      </c>
      <c r="S310" s="39">
        <f t="shared" si="1"/>
        <v>6</v>
      </c>
      <c r="T310" s="39">
        <f t="shared" si="2"/>
        <v>5068</v>
      </c>
      <c r="U310" s="39">
        <f t="shared" si="3"/>
        <v>17.41580756</v>
      </c>
    </row>
    <row r="311" ht="14.25" customHeight="1">
      <c r="R311" s="39">
        <v>292.0</v>
      </c>
      <c r="S311" s="39">
        <f t="shared" si="1"/>
        <v>16</v>
      </c>
      <c r="T311" s="39">
        <f t="shared" si="2"/>
        <v>5084</v>
      </c>
      <c r="U311" s="39">
        <f t="shared" si="3"/>
        <v>17.4109589</v>
      </c>
    </row>
    <row r="312" ht="14.25" customHeight="1">
      <c r="R312" s="39">
        <v>293.0</v>
      </c>
      <c r="S312" s="39">
        <f t="shared" si="1"/>
        <v>26</v>
      </c>
      <c r="T312" s="39">
        <f t="shared" si="2"/>
        <v>5110</v>
      </c>
      <c r="U312" s="39">
        <f t="shared" si="3"/>
        <v>17.44027304</v>
      </c>
    </row>
    <row r="313" ht="14.25" customHeight="1">
      <c r="R313" s="39">
        <v>294.0</v>
      </c>
      <c r="S313" s="39">
        <f t="shared" si="1"/>
        <v>24</v>
      </c>
      <c r="T313" s="39">
        <f t="shared" si="2"/>
        <v>5134</v>
      </c>
      <c r="U313" s="39">
        <f t="shared" si="3"/>
        <v>17.46258503</v>
      </c>
    </row>
    <row r="314" ht="14.25" customHeight="1">
      <c r="R314" s="39">
        <v>295.0</v>
      </c>
      <c r="S314" s="39">
        <f t="shared" si="1"/>
        <v>21</v>
      </c>
      <c r="T314" s="39">
        <f t="shared" si="2"/>
        <v>5155</v>
      </c>
      <c r="U314" s="39">
        <f t="shared" si="3"/>
        <v>17.47457627</v>
      </c>
    </row>
    <row r="315" ht="14.25" customHeight="1">
      <c r="R315" s="39">
        <v>296.0</v>
      </c>
      <c r="S315" s="39">
        <f t="shared" si="1"/>
        <v>19</v>
      </c>
      <c r="T315" s="39">
        <f t="shared" si="2"/>
        <v>5174</v>
      </c>
      <c r="U315" s="39">
        <f t="shared" si="3"/>
        <v>17.47972973</v>
      </c>
    </row>
    <row r="316" ht="14.25" customHeight="1">
      <c r="R316" s="39">
        <v>297.0</v>
      </c>
      <c r="S316" s="39">
        <f t="shared" si="1"/>
        <v>12</v>
      </c>
      <c r="T316" s="39">
        <f t="shared" si="2"/>
        <v>5186</v>
      </c>
      <c r="U316" s="39">
        <f t="shared" si="3"/>
        <v>17.46127946</v>
      </c>
    </row>
    <row r="317" ht="14.25" customHeight="1">
      <c r="R317" s="39">
        <v>298.0</v>
      </c>
      <c r="S317" s="39">
        <f t="shared" si="1"/>
        <v>28</v>
      </c>
      <c r="T317" s="39">
        <f t="shared" si="2"/>
        <v>5214</v>
      </c>
      <c r="U317" s="39">
        <f t="shared" si="3"/>
        <v>17.4966443</v>
      </c>
    </row>
    <row r="318" ht="14.25" customHeight="1">
      <c r="R318" s="39">
        <v>299.0</v>
      </c>
      <c r="S318" s="39">
        <f t="shared" si="1"/>
        <v>13</v>
      </c>
      <c r="T318" s="39">
        <f t="shared" si="2"/>
        <v>5227</v>
      </c>
      <c r="U318" s="39">
        <f t="shared" si="3"/>
        <v>17.48160535</v>
      </c>
    </row>
    <row r="319" ht="14.25" customHeight="1">
      <c r="R319" s="39">
        <v>300.0</v>
      </c>
      <c r="S319" s="39">
        <f t="shared" si="1"/>
        <v>15</v>
      </c>
      <c r="T319" s="39">
        <f t="shared" si="2"/>
        <v>5242</v>
      </c>
      <c r="U319" s="39">
        <f t="shared" si="3"/>
        <v>17.47333333</v>
      </c>
    </row>
    <row r="320" ht="14.25" customHeight="1">
      <c r="R320" s="39">
        <v>301.0</v>
      </c>
      <c r="S320" s="39">
        <f t="shared" si="1"/>
        <v>18</v>
      </c>
      <c r="T320" s="39">
        <f t="shared" si="2"/>
        <v>5260</v>
      </c>
      <c r="U320" s="39">
        <f t="shared" si="3"/>
        <v>17.47508306</v>
      </c>
    </row>
    <row r="321" ht="14.25" customHeight="1">
      <c r="R321" s="39">
        <v>302.0</v>
      </c>
      <c r="S321" s="39">
        <f t="shared" si="1"/>
        <v>25</v>
      </c>
      <c r="T321" s="39">
        <f t="shared" si="2"/>
        <v>5285</v>
      </c>
      <c r="U321" s="39">
        <f t="shared" si="3"/>
        <v>17.5</v>
      </c>
    </row>
    <row r="322" ht="14.25" customHeight="1">
      <c r="R322" s="39">
        <v>303.0</v>
      </c>
      <c r="S322" s="39">
        <f t="shared" si="1"/>
        <v>31</v>
      </c>
      <c r="T322" s="39">
        <f t="shared" si="2"/>
        <v>5316</v>
      </c>
      <c r="U322" s="39">
        <f t="shared" si="3"/>
        <v>17.54455446</v>
      </c>
    </row>
    <row r="323" ht="14.25" customHeight="1">
      <c r="R323" s="39">
        <v>304.0</v>
      </c>
      <c r="S323" s="39">
        <f t="shared" si="1"/>
        <v>21</v>
      </c>
      <c r="T323" s="39">
        <f t="shared" si="2"/>
        <v>5337</v>
      </c>
      <c r="U323" s="39">
        <f t="shared" si="3"/>
        <v>17.55592105</v>
      </c>
    </row>
    <row r="324" ht="14.25" customHeight="1">
      <c r="R324" s="39">
        <v>305.0</v>
      </c>
      <c r="S324" s="39">
        <f t="shared" si="1"/>
        <v>26</v>
      </c>
      <c r="T324" s="39">
        <f t="shared" si="2"/>
        <v>5363</v>
      </c>
      <c r="U324" s="39">
        <f t="shared" si="3"/>
        <v>17.58360656</v>
      </c>
    </row>
    <row r="325" ht="14.25" customHeight="1">
      <c r="R325" s="39">
        <v>306.0</v>
      </c>
      <c r="S325" s="39">
        <f t="shared" si="1"/>
        <v>28</v>
      </c>
      <c r="T325" s="39">
        <f t="shared" si="2"/>
        <v>5391</v>
      </c>
      <c r="U325" s="39">
        <f t="shared" si="3"/>
        <v>17.61764706</v>
      </c>
    </row>
    <row r="326" ht="14.25" customHeight="1">
      <c r="R326" s="39">
        <v>307.0</v>
      </c>
      <c r="S326" s="39">
        <f t="shared" si="1"/>
        <v>16</v>
      </c>
      <c r="T326" s="39">
        <f t="shared" si="2"/>
        <v>5407</v>
      </c>
      <c r="U326" s="39">
        <f t="shared" si="3"/>
        <v>17.61237785</v>
      </c>
    </row>
    <row r="327" ht="14.25" customHeight="1">
      <c r="R327" s="39">
        <v>308.0</v>
      </c>
      <c r="S327" s="39">
        <f t="shared" si="1"/>
        <v>16</v>
      </c>
      <c r="T327" s="39">
        <f t="shared" si="2"/>
        <v>5423</v>
      </c>
      <c r="U327" s="39">
        <f t="shared" si="3"/>
        <v>17.60714286</v>
      </c>
    </row>
    <row r="328" ht="14.25" customHeight="1">
      <c r="R328" s="39">
        <v>309.0</v>
      </c>
      <c r="S328" s="39">
        <f t="shared" si="1"/>
        <v>30</v>
      </c>
      <c r="T328" s="39">
        <f t="shared" si="2"/>
        <v>5453</v>
      </c>
      <c r="U328" s="39">
        <f t="shared" si="3"/>
        <v>17.64724919</v>
      </c>
    </row>
    <row r="329" ht="14.25" customHeight="1">
      <c r="R329" s="39">
        <v>310.0</v>
      </c>
      <c r="S329" s="39">
        <f t="shared" si="1"/>
        <v>17</v>
      </c>
      <c r="T329" s="39">
        <f t="shared" si="2"/>
        <v>5470</v>
      </c>
      <c r="U329" s="39">
        <f t="shared" si="3"/>
        <v>17.64516129</v>
      </c>
    </row>
    <row r="330" ht="14.25" customHeight="1">
      <c r="R330" s="39">
        <v>311.0</v>
      </c>
      <c r="S330" s="39">
        <f t="shared" si="1"/>
        <v>35</v>
      </c>
      <c r="T330" s="39">
        <f t="shared" si="2"/>
        <v>5505</v>
      </c>
      <c r="U330" s="39">
        <f t="shared" si="3"/>
        <v>17.70096463</v>
      </c>
    </row>
    <row r="331" ht="14.25" customHeight="1">
      <c r="R331" s="39">
        <v>312.0</v>
      </c>
      <c r="S331" s="39">
        <f t="shared" si="1"/>
        <v>5</v>
      </c>
      <c r="T331" s="39">
        <f t="shared" si="2"/>
        <v>5510</v>
      </c>
      <c r="U331" s="39">
        <f t="shared" si="3"/>
        <v>17.66025641</v>
      </c>
    </row>
    <row r="332" ht="14.25" customHeight="1">
      <c r="R332" s="39">
        <v>313.0</v>
      </c>
      <c r="S332" s="39">
        <f t="shared" si="1"/>
        <v>15</v>
      </c>
      <c r="T332" s="39">
        <f t="shared" si="2"/>
        <v>5525</v>
      </c>
      <c r="U332" s="39">
        <f t="shared" si="3"/>
        <v>17.65175719</v>
      </c>
    </row>
    <row r="333" ht="14.25" customHeight="1">
      <c r="R333" s="39">
        <v>314.0</v>
      </c>
      <c r="S333" s="39">
        <f t="shared" si="1"/>
        <v>29</v>
      </c>
      <c r="T333" s="39">
        <f t="shared" si="2"/>
        <v>5554</v>
      </c>
      <c r="U333" s="39">
        <f t="shared" si="3"/>
        <v>17.68789809</v>
      </c>
    </row>
    <row r="334" ht="14.25" customHeight="1">
      <c r="R334" s="39">
        <v>315.0</v>
      </c>
      <c r="S334" s="39">
        <f t="shared" si="1"/>
        <v>24</v>
      </c>
      <c r="T334" s="39">
        <f t="shared" si="2"/>
        <v>5578</v>
      </c>
      <c r="U334" s="39">
        <f t="shared" si="3"/>
        <v>17.70793651</v>
      </c>
    </row>
    <row r="335" ht="14.25" customHeight="1">
      <c r="R335" s="39">
        <v>316.0</v>
      </c>
      <c r="S335" s="39">
        <f t="shared" si="1"/>
        <v>7</v>
      </c>
      <c r="T335" s="39">
        <f t="shared" si="2"/>
        <v>5585</v>
      </c>
      <c r="U335" s="39">
        <f t="shared" si="3"/>
        <v>17.67405063</v>
      </c>
    </row>
    <row r="336" ht="14.25" customHeight="1">
      <c r="R336" s="39">
        <v>317.0</v>
      </c>
      <c r="S336" s="39">
        <f t="shared" si="1"/>
        <v>3</v>
      </c>
      <c r="T336" s="39">
        <f t="shared" si="2"/>
        <v>5588</v>
      </c>
      <c r="U336" s="39">
        <f t="shared" si="3"/>
        <v>17.62776025</v>
      </c>
    </row>
    <row r="337" ht="14.25" customHeight="1">
      <c r="R337" s="39">
        <v>318.0</v>
      </c>
      <c r="S337" s="39">
        <f t="shared" si="1"/>
        <v>36</v>
      </c>
      <c r="T337" s="39">
        <f t="shared" si="2"/>
        <v>5624</v>
      </c>
      <c r="U337" s="39">
        <f t="shared" si="3"/>
        <v>17.68553459</v>
      </c>
    </row>
    <row r="338" ht="14.25" customHeight="1">
      <c r="R338" s="39">
        <v>319.0</v>
      </c>
      <c r="S338" s="39">
        <f t="shared" si="1"/>
        <v>32</v>
      </c>
      <c r="T338" s="39">
        <f t="shared" si="2"/>
        <v>5656</v>
      </c>
      <c r="U338" s="39">
        <f t="shared" si="3"/>
        <v>17.73040752</v>
      </c>
    </row>
    <row r="339" ht="14.25" customHeight="1">
      <c r="R339" s="39">
        <v>320.0</v>
      </c>
      <c r="S339" s="39">
        <f t="shared" si="1"/>
        <v>23</v>
      </c>
      <c r="T339" s="39">
        <f t="shared" si="2"/>
        <v>5679</v>
      </c>
      <c r="U339" s="39">
        <f t="shared" si="3"/>
        <v>17.746875</v>
      </c>
    </row>
    <row r="340" ht="14.25" customHeight="1">
      <c r="R340" s="39">
        <v>321.0</v>
      </c>
      <c r="S340" s="39">
        <f t="shared" si="1"/>
        <v>32</v>
      </c>
      <c r="T340" s="39">
        <f t="shared" si="2"/>
        <v>5711</v>
      </c>
      <c r="U340" s="39">
        <f t="shared" si="3"/>
        <v>17.79127726</v>
      </c>
    </row>
    <row r="341" ht="14.25" customHeight="1">
      <c r="R341" s="39">
        <v>322.0</v>
      </c>
      <c r="S341" s="39">
        <f t="shared" si="1"/>
        <v>33</v>
      </c>
      <c r="T341" s="39">
        <f t="shared" si="2"/>
        <v>5744</v>
      </c>
      <c r="U341" s="39">
        <f t="shared" si="3"/>
        <v>17.83850932</v>
      </c>
    </row>
    <row r="342" ht="14.25" customHeight="1">
      <c r="R342" s="39">
        <v>323.0</v>
      </c>
      <c r="S342" s="39">
        <f t="shared" si="1"/>
        <v>16</v>
      </c>
      <c r="T342" s="39">
        <f t="shared" si="2"/>
        <v>5760</v>
      </c>
      <c r="U342" s="39">
        <f t="shared" si="3"/>
        <v>17.83281734</v>
      </c>
    </row>
    <row r="343" ht="14.25" customHeight="1">
      <c r="R343" s="39">
        <v>324.0</v>
      </c>
      <c r="S343" s="39">
        <f t="shared" si="1"/>
        <v>2</v>
      </c>
      <c r="T343" s="39">
        <f t="shared" si="2"/>
        <v>5762</v>
      </c>
      <c r="U343" s="39">
        <f t="shared" si="3"/>
        <v>17.78395062</v>
      </c>
    </row>
    <row r="344" ht="14.25" customHeight="1">
      <c r="R344" s="39">
        <v>325.0</v>
      </c>
      <c r="S344" s="39">
        <f t="shared" si="1"/>
        <v>34</v>
      </c>
      <c r="T344" s="39">
        <f t="shared" si="2"/>
        <v>5796</v>
      </c>
      <c r="U344" s="39">
        <f t="shared" si="3"/>
        <v>17.83384615</v>
      </c>
    </row>
    <row r="345" ht="14.25" customHeight="1">
      <c r="R345" s="39">
        <v>326.0</v>
      </c>
      <c r="S345" s="39">
        <f t="shared" si="1"/>
        <v>24</v>
      </c>
      <c r="T345" s="39">
        <f t="shared" si="2"/>
        <v>5820</v>
      </c>
      <c r="U345" s="39">
        <f t="shared" si="3"/>
        <v>17.85276074</v>
      </c>
    </row>
    <row r="346" ht="14.25" customHeight="1">
      <c r="R346" s="39">
        <v>327.0</v>
      </c>
      <c r="S346" s="39">
        <f t="shared" si="1"/>
        <v>24</v>
      </c>
      <c r="T346" s="39">
        <f t="shared" si="2"/>
        <v>5844</v>
      </c>
      <c r="U346" s="39">
        <f t="shared" si="3"/>
        <v>17.87155963</v>
      </c>
    </row>
    <row r="347" ht="14.25" customHeight="1">
      <c r="R347" s="39">
        <v>328.0</v>
      </c>
      <c r="S347" s="39">
        <f t="shared" si="1"/>
        <v>22</v>
      </c>
      <c r="T347" s="39">
        <f t="shared" si="2"/>
        <v>5866</v>
      </c>
      <c r="U347" s="39">
        <f t="shared" si="3"/>
        <v>17.88414634</v>
      </c>
    </row>
    <row r="348" ht="14.25" customHeight="1">
      <c r="R348" s="39">
        <v>329.0</v>
      </c>
      <c r="S348" s="39">
        <f t="shared" si="1"/>
        <v>26</v>
      </c>
      <c r="T348" s="39">
        <f t="shared" si="2"/>
        <v>5892</v>
      </c>
      <c r="U348" s="39">
        <f t="shared" si="3"/>
        <v>17.90881459</v>
      </c>
    </row>
    <row r="349" ht="14.25" customHeight="1">
      <c r="R349" s="39">
        <v>330.0</v>
      </c>
      <c r="S349" s="39">
        <f t="shared" si="1"/>
        <v>34</v>
      </c>
      <c r="T349" s="39">
        <f t="shared" si="2"/>
        <v>5926</v>
      </c>
      <c r="U349" s="39">
        <f t="shared" si="3"/>
        <v>17.95757576</v>
      </c>
    </row>
    <row r="350" ht="14.25" customHeight="1">
      <c r="R350" s="39">
        <v>331.0</v>
      </c>
      <c r="S350" s="39">
        <f t="shared" si="1"/>
        <v>16</v>
      </c>
      <c r="T350" s="39">
        <f t="shared" si="2"/>
        <v>5942</v>
      </c>
      <c r="U350" s="39">
        <f t="shared" si="3"/>
        <v>17.95166163</v>
      </c>
    </row>
    <row r="351" ht="14.25" customHeight="1">
      <c r="R351" s="39">
        <v>332.0</v>
      </c>
      <c r="S351" s="39">
        <f t="shared" si="1"/>
        <v>28</v>
      </c>
      <c r="T351" s="39">
        <f t="shared" si="2"/>
        <v>5970</v>
      </c>
      <c r="U351" s="39">
        <f t="shared" si="3"/>
        <v>17.98192771</v>
      </c>
    </row>
    <row r="352" ht="14.25" customHeight="1">
      <c r="R352" s="39">
        <v>333.0</v>
      </c>
      <c r="S352" s="39">
        <f t="shared" si="1"/>
        <v>16</v>
      </c>
      <c r="T352" s="39">
        <f t="shared" si="2"/>
        <v>5986</v>
      </c>
      <c r="U352" s="39">
        <f t="shared" si="3"/>
        <v>17.97597598</v>
      </c>
    </row>
    <row r="353" ht="14.25" customHeight="1">
      <c r="R353" s="39">
        <v>334.0</v>
      </c>
      <c r="S353" s="39">
        <f t="shared" si="1"/>
        <v>7</v>
      </c>
      <c r="T353" s="39">
        <f t="shared" si="2"/>
        <v>5993</v>
      </c>
      <c r="U353" s="39">
        <f t="shared" si="3"/>
        <v>17.94311377</v>
      </c>
    </row>
    <row r="354" ht="14.25" customHeight="1">
      <c r="R354" s="39">
        <v>335.0</v>
      </c>
      <c r="S354" s="39">
        <f t="shared" si="1"/>
        <v>15</v>
      </c>
      <c r="T354" s="39">
        <f t="shared" si="2"/>
        <v>6008</v>
      </c>
      <c r="U354" s="39">
        <f t="shared" si="3"/>
        <v>17.93432836</v>
      </c>
    </row>
    <row r="355" ht="14.25" customHeight="1">
      <c r="R355" s="39">
        <v>336.0</v>
      </c>
      <c r="S355" s="39">
        <f t="shared" si="1"/>
        <v>18</v>
      </c>
      <c r="T355" s="39">
        <f t="shared" si="2"/>
        <v>6026</v>
      </c>
      <c r="U355" s="39">
        <f t="shared" si="3"/>
        <v>17.93452381</v>
      </c>
    </row>
    <row r="356" ht="14.25" customHeight="1">
      <c r="R356" s="39">
        <v>337.0</v>
      </c>
      <c r="S356" s="39">
        <f t="shared" si="1"/>
        <v>20</v>
      </c>
      <c r="T356" s="39">
        <f t="shared" si="2"/>
        <v>6046</v>
      </c>
      <c r="U356" s="39">
        <f t="shared" si="3"/>
        <v>17.94065282</v>
      </c>
    </row>
    <row r="357" ht="14.25" customHeight="1">
      <c r="R357" s="39">
        <v>338.0</v>
      </c>
      <c r="S357" s="39">
        <f t="shared" si="1"/>
        <v>34</v>
      </c>
      <c r="T357" s="39">
        <f t="shared" si="2"/>
        <v>6080</v>
      </c>
      <c r="U357" s="39">
        <f t="shared" si="3"/>
        <v>17.98816568</v>
      </c>
    </row>
    <row r="358" ht="14.25" customHeight="1">
      <c r="R358" s="39">
        <v>339.0</v>
      </c>
      <c r="S358" s="39">
        <f t="shared" si="1"/>
        <v>4</v>
      </c>
      <c r="T358" s="39">
        <f t="shared" si="2"/>
        <v>6084</v>
      </c>
      <c r="U358" s="39">
        <f t="shared" si="3"/>
        <v>17.94690265</v>
      </c>
    </row>
    <row r="359" ht="14.25" customHeight="1">
      <c r="R359" s="39">
        <v>340.0</v>
      </c>
      <c r="S359" s="39">
        <f t="shared" si="1"/>
        <v>4</v>
      </c>
      <c r="T359" s="39">
        <f t="shared" si="2"/>
        <v>6088</v>
      </c>
      <c r="U359" s="39">
        <f t="shared" si="3"/>
        <v>17.90588235</v>
      </c>
    </row>
    <row r="360" ht="14.25" customHeight="1">
      <c r="R360" s="39">
        <v>341.0</v>
      </c>
      <c r="S360" s="39">
        <f t="shared" si="1"/>
        <v>13</v>
      </c>
      <c r="T360" s="39">
        <f t="shared" si="2"/>
        <v>6101</v>
      </c>
      <c r="U360" s="39">
        <f t="shared" si="3"/>
        <v>17.8914956</v>
      </c>
    </row>
    <row r="361" ht="14.25" customHeight="1">
      <c r="R361" s="39">
        <v>342.0</v>
      </c>
      <c r="S361" s="39">
        <f t="shared" si="1"/>
        <v>7</v>
      </c>
      <c r="T361" s="39">
        <f t="shared" si="2"/>
        <v>6108</v>
      </c>
      <c r="U361" s="39">
        <f t="shared" si="3"/>
        <v>17.85964912</v>
      </c>
    </row>
    <row r="362" ht="14.25" customHeight="1">
      <c r="R362" s="39">
        <v>343.0</v>
      </c>
      <c r="S362" s="39">
        <f t="shared" si="1"/>
        <v>12</v>
      </c>
      <c r="T362" s="39">
        <f t="shared" si="2"/>
        <v>6120</v>
      </c>
      <c r="U362" s="39">
        <f t="shared" si="3"/>
        <v>17.8425656</v>
      </c>
    </row>
    <row r="363" ht="14.25" customHeight="1">
      <c r="R363" s="39">
        <v>344.0</v>
      </c>
      <c r="S363" s="39">
        <f t="shared" si="1"/>
        <v>15</v>
      </c>
      <c r="T363" s="39">
        <f t="shared" si="2"/>
        <v>6135</v>
      </c>
      <c r="U363" s="39">
        <f t="shared" si="3"/>
        <v>17.83430233</v>
      </c>
    </row>
    <row r="364" ht="14.25" customHeight="1">
      <c r="R364" s="39">
        <v>345.0</v>
      </c>
      <c r="S364" s="39">
        <f t="shared" si="1"/>
        <v>28</v>
      </c>
      <c r="T364" s="39">
        <f t="shared" si="2"/>
        <v>6163</v>
      </c>
      <c r="U364" s="39">
        <f t="shared" si="3"/>
        <v>17.86376812</v>
      </c>
    </row>
    <row r="365" ht="14.25" customHeight="1">
      <c r="R365" s="39">
        <v>346.0</v>
      </c>
      <c r="S365" s="39">
        <f t="shared" si="1"/>
        <v>11</v>
      </c>
      <c r="T365" s="39">
        <f t="shared" si="2"/>
        <v>6174</v>
      </c>
      <c r="U365" s="39">
        <f t="shared" si="3"/>
        <v>17.84393064</v>
      </c>
    </row>
    <row r="366" ht="14.25" customHeight="1">
      <c r="R366" s="39">
        <v>347.0</v>
      </c>
      <c r="S366" s="39">
        <f t="shared" si="1"/>
        <v>10</v>
      </c>
      <c r="T366" s="39">
        <f t="shared" si="2"/>
        <v>6184</v>
      </c>
      <c r="U366" s="39">
        <f t="shared" si="3"/>
        <v>17.82132565</v>
      </c>
    </row>
    <row r="367" ht="14.25" customHeight="1">
      <c r="R367" s="39">
        <v>348.0</v>
      </c>
      <c r="S367" s="39">
        <f t="shared" si="1"/>
        <v>27</v>
      </c>
      <c r="T367" s="39">
        <f t="shared" si="2"/>
        <v>6211</v>
      </c>
      <c r="U367" s="39">
        <f t="shared" si="3"/>
        <v>17.84770115</v>
      </c>
    </row>
    <row r="368" ht="14.25" customHeight="1">
      <c r="R368" s="39">
        <v>349.0</v>
      </c>
      <c r="S368" s="39">
        <f t="shared" si="1"/>
        <v>5</v>
      </c>
      <c r="T368" s="39">
        <f t="shared" si="2"/>
        <v>6216</v>
      </c>
      <c r="U368" s="39">
        <f t="shared" si="3"/>
        <v>17.81088825</v>
      </c>
    </row>
    <row r="369" ht="14.25" customHeight="1">
      <c r="R369" s="39">
        <v>350.0</v>
      </c>
      <c r="S369" s="39">
        <f t="shared" si="1"/>
        <v>9</v>
      </c>
      <c r="T369" s="39">
        <f t="shared" si="2"/>
        <v>6225</v>
      </c>
      <c r="U369" s="39">
        <f t="shared" si="3"/>
        <v>17.78571429</v>
      </c>
    </row>
    <row r="370" ht="14.25" customHeight="1">
      <c r="R370" s="39">
        <v>351.0</v>
      </c>
      <c r="S370" s="39">
        <f t="shared" si="1"/>
        <v>31</v>
      </c>
      <c r="T370" s="39">
        <f t="shared" si="2"/>
        <v>6256</v>
      </c>
      <c r="U370" s="39">
        <f t="shared" si="3"/>
        <v>17.82336182</v>
      </c>
    </row>
    <row r="371" ht="14.25" customHeight="1">
      <c r="R371" s="39">
        <v>352.0</v>
      </c>
      <c r="S371" s="39">
        <f t="shared" si="1"/>
        <v>21</v>
      </c>
      <c r="T371" s="39">
        <f t="shared" si="2"/>
        <v>6277</v>
      </c>
      <c r="U371" s="39">
        <f t="shared" si="3"/>
        <v>17.83238636</v>
      </c>
    </row>
    <row r="372" ht="14.25" customHeight="1">
      <c r="R372" s="39">
        <v>353.0</v>
      </c>
      <c r="S372" s="39">
        <f t="shared" si="1"/>
        <v>11</v>
      </c>
      <c r="T372" s="39">
        <f t="shared" si="2"/>
        <v>6288</v>
      </c>
      <c r="U372" s="39">
        <f t="shared" si="3"/>
        <v>17.81303116</v>
      </c>
    </row>
    <row r="373" ht="14.25" customHeight="1">
      <c r="R373" s="39">
        <v>354.0</v>
      </c>
      <c r="S373" s="39">
        <f t="shared" si="1"/>
        <v>12</v>
      </c>
      <c r="T373" s="39">
        <f t="shared" si="2"/>
        <v>6300</v>
      </c>
      <c r="U373" s="39">
        <f t="shared" si="3"/>
        <v>17.79661017</v>
      </c>
    </row>
    <row r="374" ht="14.25" customHeight="1">
      <c r="R374" s="39">
        <v>355.0</v>
      </c>
      <c r="S374" s="39">
        <f t="shared" si="1"/>
        <v>23</v>
      </c>
      <c r="T374" s="39">
        <f t="shared" si="2"/>
        <v>6323</v>
      </c>
      <c r="U374" s="39">
        <f t="shared" si="3"/>
        <v>17.81126761</v>
      </c>
    </row>
    <row r="375" ht="14.25" customHeight="1">
      <c r="R375" s="39">
        <v>356.0</v>
      </c>
      <c r="S375" s="39">
        <f t="shared" si="1"/>
        <v>14</v>
      </c>
      <c r="T375" s="39">
        <f t="shared" si="2"/>
        <v>6337</v>
      </c>
      <c r="U375" s="39">
        <f t="shared" si="3"/>
        <v>17.8005618</v>
      </c>
    </row>
    <row r="376" ht="14.25" customHeight="1">
      <c r="R376" s="39">
        <v>357.0</v>
      </c>
      <c r="S376" s="39">
        <f t="shared" si="1"/>
        <v>14</v>
      </c>
      <c r="T376" s="39">
        <f t="shared" si="2"/>
        <v>6351</v>
      </c>
      <c r="U376" s="39">
        <f t="shared" si="3"/>
        <v>17.78991597</v>
      </c>
    </row>
    <row r="377" ht="14.25" customHeight="1">
      <c r="R377" s="39">
        <v>358.0</v>
      </c>
      <c r="S377" s="39">
        <f t="shared" si="1"/>
        <v>21</v>
      </c>
      <c r="T377" s="39">
        <f t="shared" si="2"/>
        <v>6372</v>
      </c>
      <c r="U377" s="39">
        <f t="shared" si="3"/>
        <v>17.79888268</v>
      </c>
    </row>
    <row r="378" ht="14.25" customHeight="1">
      <c r="R378" s="39">
        <v>359.0</v>
      </c>
      <c r="S378" s="39">
        <f t="shared" si="1"/>
        <v>8</v>
      </c>
      <c r="T378" s="39">
        <f t="shared" si="2"/>
        <v>6380</v>
      </c>
      <c r="U378" s="39">
        <f t="shared" si="3"/>
        <v>17.77158774</v>
      </c>
    </row>
    <row r="379" ht="14.25" customHeight="1">
      <c r="R379" s="39">
        <v>360.0</v>
      </c>
      <c r="S379" s="39">
        <f t="shared" si="1"/>
        <v>16</v>
      </c>
      <c r="T379" s="39">
        <f t="shared" si="2"/>
        <v>6396</v>
      </c>
      <c r="U379" s="39">
        <f t="shared" si="3"/>
        <v>17.76666667</v>
      </c>
    </row>
    <row r="380" ht="14.25" customHeight="1">
      <c r="R380" s="39">
        <v>361.0</v>
      </c>
      <c r="S380" s="39">
        <f t="shared" si="1"/>
        <v>29</v>
      </c>
      <c r="T380" s="39">
        <f t="shared" si="2"/>
        <v>6425</v>
      </c>
      <c r="U380" s="39">
        <f t="shared" si="3"/>
        <v>17.79778393</v>
      </c>
    </row>
    <row r="381" ht="14.25" customHeight="1">
      <c r="R381" s="39">
        <v>362.0</v>
      </c>
      <c r="S381" s="39">
        <f t="shared" si="1"/>
        <v>2</v>
      </c>
      <c r="T381" s="39">
        <f t="shared" si="2"/>
        <v>6427</v>
      </c>
      <c r="U381" s="39">
        <f t="shared" si="3"/>
        <v>17.75414365</v>
      </c>
    </row>
    <row r="382" ht="14.25" customHeight="1">
      <c r="R382" s="39">
        <v>363.0</v>
      </c>
      <c r="S382" s="39">
        <f t="shared" si="1"/>
        <v>21</v>
      </c>
      <c r="T382" s="39">
        <f t="shared" si="2"/>
        <v>6448</v>
      </c>
      <c r="U382" s="39">
        <f t="shared" si="3"/>
        <v>17.7630854</v>
      </c>
    </row>
    <row r="383" ht="14.25" customHeight="1">
      <c r="R383" s="39">
        <v>364.0</v>
      </c>
      <c r="S383" s="39">
        <f t="shared" si="1"/>
        <v>7</v>
      </c>
      <c r="T383" s="39">
        <f t="shared" si="2"/>
        <v>6455</v>
      </c>
      <c r="U383" s="39">
        <f t="shared" si="3"/>
        <v>17.73351648</v>
      </c>
    </row>
    <row r="384" ht="14.25" customHeight="1">
      <c r="R384" s="39">
        <v>365.0</v>
      </c>
      <c r="S384" s="39">
        <f t="shared" si="1"/>
        <v>24</v>
      </c>
      <c r="T384" s="39">
        <f t="shared" si="2"/>
        <v>6479</v>
      </c>
      <c r="U384" s="39">
        <f t="shared" si="3"/>
        <v>17.75068493</v>
      </c>
    </row>
    <row r="385" ht="14.25" customHeight="1">
      <c r="R385" s="39">
        <v>366.0</v>
      </c>
      <c r="S385" s="39">
        <f t="shared" si="1"/>
        <v>30</v>
      </c>
      <c r="T385" s="39">
        <f t="shared" si="2"/>
        <v>6509</v>
      </c>
      <c r="U385" s="39">
        <f t="shared" si="3"/>
        <v>17.78415301</v>
      </c>
    </row>
    <row r="386" ht="14.25" customHeight="1">
      <c r="R386" s="39">
        <v>367.0</v>
      </c>
      <c r="S386" s="39">
        <f t="shared" si="1"/>
        <v>1</v>
      </c>
      <c r="T386" s="39">
        <f t="shared" si="2"/>
        <v>6510</v>
      </c>
      <c r="U386" s="39">
        <f t="shared" si="3"/>
        <v>17.73841962</v>
      </c>
    </row>
    <row r="387" ht="14.25" customHeight="1">
      <c r="R387" s="39">
        <v>368.0</v>
      </c>
      <c r="S387" s="39">
        <f t="shared" si="1"/>
        <v>27</v>
      </c>
      <c r="T387" s="39">
        <f t="shared" si="2"/>
        <v>6537</v>
      </c>
      <c r="U387" s="39">
        <f t="shared" si="3"/>
        <v>17.76358696</v>
      </c>
    </row>
    <row r="388" ht="14.25" customHeight="1">
      <c r="R388" s="39">
        <v>369.0</v>
      </c>
      <c r="S388" s="39">
        <f t="shared" si="1"/>
        <v>28</v>
      </c>
      <c r="T388" s="39">
        <f t="shared" si="2"/>
        <v>6565</v>
      </c>
      <c r="U388" s="39">
        <f t="shared" si="3"/>
        <v>17.79132791</v>
      </c>
    </row>
    <row r="389" ht="14.25" customHeight="1">
      <c r="R389" s="39">
        <v>370.0</v>
      </c>
      <c r="S389" s="39">
        <f t="shared" si="1"/>
        <v>28</v>
      </c>
      <c r="T389" s="39">
        <f t="shared" si="2"/>
        <v>6593</v>
      </c>
      <c r="U389" s="39">
        <f t="shared" si="3"/>
        <v>17.81891892</v>
      </c>
    </row>
    <row r="390" ht="14.25" customHeight="1">
      <c r="R390" s="39">
        <v>371.0</v>
      </c>
      <c r="S390" s="39">
        <f t="shared" si="1"/>
        <v>8</v>
      </c>
      <c r="T390" s="39">
        <f t="shared" si="2"/>
        <v>6601</v>
      </c>
      <c r="U390" s="39">
        <f t="shared" si="3"/>
        <v>17.79245283</v>
      </c>
    </row>
    <row r="391" ht="14.25" customHeight="1">
      <c r="R391" s="39">
        <v>372.0</v>
      </c>
      <c r="S391" s="39">
        <f t="shared" si="1"/>
        <v>21</v>
      </c>
      <c r="T391" s="39">
        <f t="shared" si="2"/>
        <v>6622</v>
      </c>
      <c r="U391" s="39">
        <f t="shared" si="3"/>
        <v>17.80107527</v>
      </c>
    </row>
    <row r="392" ht="14.25" customHeight="1">
      <c r="R392" s="39">
        <v>373.0</v>
      </c>
      <c r="S392" s="39">
        <f t="shared" si="1"/>
        <v>29</v>
      </c>
      <c r="T392" s="39">
        <f t="shared" si="2"/>
        <v>6651</v>
      </c>
      <c r="U392" s="39">
        <f t="shared" si="3"/>
        <v>17.8310992</v>
      </c>
    </row>
    <row r="393" ht="14.25" customHeight="1">
      <c r="R393" s="39">
        <v>374.0</v>
      </c>
      <c r="S393" s="39">
        <f t="shared" si="1"/>
        <v>4</v>
      </c>
      <c r="T393" s="39">
        <f t="shared" si="2"/>
        <v>6655</v>
      </c>
      <c r="U393" s="39">
        <f t="shared" si="3"/>
        <v>17.79411765</v>
      </c>
    </row>
    <row r="394" ht="14.25" customHeight="1">
      <c r="R394" s="39">
        <v>375.0</v>
      </c>
      <c r="S394" s="39">
        <f t="shared" si="1"/>
        <v>11</v>
      </c>
      <c r="T394" s="39">
        <f t="shared" si="2"/>
        <v>6666</v>
      </c>
      <c r="U394" s="39">
        <f t="shared" si="3"/>
        <v>17.776</v>
      </c>
    </row>
    <row r="395" ht="14.25" customHeight="1">
      <c r="R395" s="39">
        <v>376.0</v>
      </c>
      <c r="S395" s="39">
        <f t="shared" si="1"/>
        <v>29</v>
      </c>
      <c r="T395" s="39">
        <f t="shared" si="2"/>
        <v>6695</v>
      </c>
      <c r="U395" s="39">
        <f t="shared" si="3"/>
        <v>17.80585106</v>
      </c>
    </row>
    <row r="396" ht="14.25" customHeight="1">
      <c r="R396" s="39">
        <v>377.0</v>
      </c>
      <c r="S396" s="39">
        <f t="shared" si="1"/>
        <v>22</v>
      </c>
      <c r="T396" s="39">
        <f t="shared" si="2"/>
        <v>6717</v>
      </c>
      <c r="U396" s="39">
        <f t="shared" si="3"/>
        <v>17.81697613</v>
      </c>
    </row>
    <row r="397" ht="14.25" customHeight="1">
      <c r="R397" s="39">
        <v>378.0</v>
      </c>
      <c r="S397" s="39">
        <f t="shared" si="1"/>
        <v>25</v>
      </c>
      <c r="T397" s="39">
        <f t="shared" si="2"/>
        <v>6742</v>
      </c>
      <c r="U397" s="39">
        <f t="shared" si="3"/>
        <v>17.83597884</v>
      </c>
    </row>
    <row r="398" ht="14.25" customHeight="1">
      <c r="R398" s="39">
        <v>379.0</v>
      </c>
      <c r="S398" s="39">
        <f t="shared" si="1"/>
        <v>6</v>
      </c>
      <c r="T398" s="39">
        <f t="shared" si="2"/>
        <v>6748</v>
      </c>
      <c r="U398" s="39">
        <f t="shared" si="3"/>
        <v>17.80474934</v>
      </c>
    </row>
    <row r="399" ht="14.25" customHeight="1">
      <c r="R399" s="39">
        <v>380.0</v>
      </c>
      <c r="S399" s="39">
        <f t="shared" si="1"/>
        <v>11</v>
      </c>
      <c r="T399" s="39">
        <f t="shared" si="2"/>
        <v>6759</v>
      </c>
      <c r="U399" s="39">
        <f t="shared" si="3"/>
        <v>17.78684211</v>
      </c>
    </row>
    <row r="400" ht="14.25" customHeight="1">
      <c r="R400" s="39">
        <v>381.0</v>
      </c>
      <c r="S400" s="39">
        <f t="shared" si="1"/>
        <v>24</v>
      </c>
      <c r="T400" s="39">
        <f t="shared" si="2"/>
        <v>6783</v>
      </c>
      <c r="U400" s="39">
        <f t="shared" si="3"/>
        <v>17.80314961</v>
      </c>
    </row>
    <row r="401" ht="14.25" customHeight="1">
      <c r="R401" s="39">
        <v>382.0</v>
      </c>
      <c r="S401" s="39">
        <f t="shared" si="1"/>
        <v>7</v>
      </c>
      <c r="T401" s="39">
        <f t="shared" si="2"/>
        <v>6790</v>
      </c>
      <c r="U401" s="39">
        <f t="shared" si="3"/>
        <v>17.77486911</v>
      </c>
    </row>
    <row r="402" ht="14.25" customHeight="1">
      <c r="R402" s="39">
        <v>383.0</v>
      </c>
      <c r="S402" s="39">
        <f t="shared" si="1"/>
        <v>18</v>
      </c>
      <c r="T402" s="39">
        <f t="shared" si="2"/>
        <v>6808</v>
      </c>
      <c r="U402" s="39">
        <f t="shared" si="3"/>
        <v>17.77545692</v>
      </c>
    </row>
    <row r="403" ht="14.25" customHeight="1">
      <c r="R403" s="39">
        <v>384.0</v>
      </c>
      <c r="S403" s="39">
        <f t="shared" si="1"/>
        <v>33</v>
      </c>
      <c r="T403" s="39">
        <f t="shared" si="2"/>
        <v>6841</v>
      </c>
      <c r="U403" s="39">
        <f t="shared" si="3"/>
        <v>17.81510417</v>
      </c>
    </row>
    <row r="404" ht="14.25" customHeight="1">
      <c r="R404" s="39">
        <v>385.0</v>
      </c>
      <c r="S404" s="39">
        <f t="shared" si="1"/>
        <v>14</v>
      </c>
      <c r="T404" s="39">
        <f t="shared" si="2"/>
        <v>6855</v>
      </c>
      <c r="U404" s="39">
        <f t="shared" si="3"/>
        <v>17.80519481</v>
      </c>
    </row>
    <row r="405" ht="14.25" customHeight="1">
      <c r="R405" s="39">
        <v>386.0</v>
      </c>
      <c r="S405" s="39">
        <f t="shared" si="1"/>
        <v>27</v>
      </c>
      <c r="T405" s="39">
        <f t="shared" si="2"/>
        <v>6882</v>
      </c>
      <c r="U405" s="39">
        <f t="shared" si="3"/>
        <v>17.82901554</v>
      </c>
    </row>
    <row r="406" ht="14.25" customHeight="1">
      <c r="R406" s="39">
        <v>387.0</v>
      </c>
      <c r="S406" s="39">
        <f t="shared" si="1"/>
        <v>15</v>
      </c>
      <c r="T406" s="39">
        <f t="shared" si="2"/>
        <v>6897</v>
      </c>
      <c r="U406" s="39">
        <f t="shared" si="3"/>
        <v>17.82170543</v>
      </c>
    </row>
    <row r="407" ht="14.25" customHeight="1">
      <c r="R407" s="39">
        <v>388.0</v>
      </c>
      <c r="S407" s="39">
        <f t="shared" si="1"/>
        <v>20</v>
      </c>
      <c r="T407" s="39">
        <f t="shared" si="2"/>
        <v>6917</v>
      </c>
      <c r="U407" s="39">
        <f t="shared" si="3"/>
        <v>17.82731959</v>
      </c>
    </row>
    <row r="408" ht="14.25" customHeight="1">
      <c r="R408" s="39">
        <v>389.0</v>
      </c>
      <c r="S408" s="39">
        <f t="shared" si="1"/>
        <v>9</v>
      </c>
      <c r="T408" s="39">
        <f t="shared" si="2"/>
        <v>6926</v>
      </c>
      <c r="U408" s="39">
        <f t="shared" si="3"/>
        <v>17.80462725</v>
      </c>
    </row>
    <row r="409" ht="14.25" customHeight="1">
      <c r="R409" s="39">
        <v>390.0</v>
      </c>
      <c r="S409" s="39">
        <f t="shared" si="1"/>
        <v>8</v>
      </c>
      <c r="T409" s="39">
        <f t="shared" si="2"/>
        <v>6934</v>
      </c>
      <c r="U409" s="39">
        <f t="shared" si="3"/>
        <v>17.77948718</v>
      </c>
    </row>
    <row r="410" ht="14.25" customHeight="1">
      <c r="R410" s="39">
        <v>391.0</v>
      </c>
      <c r="S410" s="39">
        <f t="shared" si="1"/>
        <v>17</v>
      </c>
      <c r="T410" s="39">
        <f t="shared" si="2"/>
        <v>6951</v>
      </c>
      <c r="U410" s="39">
        <f t="shared" si="3"/>
        <v>17.77749361</v>
      </c>
    </row>
    <row r="411" ht="14.25" customHeight="1">
      <c r="R411" s="39">
        <v>392.0</v>
      </c>
      <c r="S411" s="39">
        <f t="shared" si="1"/>
        <v>17</v>
      </c>
      <c r="T411" s="39">
        <f t="shared" si="2"/>
        <v>6968</v>
      </c>
      <c r="U411" s="39">
        <f t="shared" si="3"/>
        <v>17.7755102</v>
      </c>
    </row>
    <row r="412" ht="14.25" customHeight="1">
      <c r="R412" s="39">
        <v>393.0</v>
      </c>
      <c r="S412" s="39">
        <f t="shared" si="1"/>
        <v>3</v>
      </c>
      <c r="T412" s="39">
        <f t="shared" si="2"/>
        <v>6971</v>
      </c>
      <c r="U412" s="39">
        <f t="shared" si="3"/>
        <v>17.73791349</v>
      </c>
    </row>
    <row r="413" ht="14.25" customHeight="1">
      <c r="R413" s="39">
        <v>394.0</v>
      </c>
      <c r="S413" s="39">
        <f t="shared" si="1"/>
        <v>27</v>
      </c>
      <c r="T413" s="39">
        <f t="shared" si="2"/>
        <v>6998</v>
      </c>
      <c r="U413" s="39">
        <f t="shared" si="3"/>
        <v>17.76142132</v>
      </c>
    </row>
    <row r="414" ht="14.25" customHeight="1">
      <c r="R414" s="39">
        <v>395.0</v>
      </c>
      <c r="S414" s="39">
        <f t="shared" si="1"/>
        <v>1</v>
      </c>
      <c r="T414" s="39">
        <f t="shared" si="2"/>
        <v>6999</v>
      </c>
      <c r="U414" s="39">
        <f t="shared" si="3"/>
        <v>17.71898734</v>
      </c>
    </row>
    <row r="415" ht="14.25" customHeight="1">
      <c r="R415" s="39">
        <v>396.0</v>
      </c>
      <c r="S415" s="39">
        <f t="shared" si="1"/>
        <v>28</v>
      </c>
      <c r="T415" s="39">
        <f t="shared" si="2"/>
        <v>7027</v>
      </c>
      <c r="U415" s="39">
        <f t="shared" si="3"/>
        <v>17.74494949</v>
      </c>
    </row>
    <row r="416" ht="14.25" customHeight="1">
      <c r="R416" s="39">
        <v>397.0</v>
      </c>
      <c r="S416" s="39">
        <f t="shared" si="1"/>
        <v>1</v>
      </c>
      <c r="T416" s="39">
        <f t="shared" si="2"/>
        <v>7028</v>
      </c>
      <c r="U416" s="39">
        <f t="shared" si="3"/>
        <v>17.70277078</v>
      </c>
    </row>
    <row r="417" ht="14.25" customHeight="1">
      <c r="R417" s="39">
        <v>398.0</v>
      </c>
      <c r="S417" s="39">
        <f t="shared" si="1"/>
        <v>2</v>
      </c>
      <c r="T417" s="39">
        <f t="shared" si="2"/>
        <v>7030</v>
      </c>
      <c r="U417" s="39">
        <f t="shared" si="3"/>
        <v>17.66331658</v>
      </c>
    </row>
    <row r="418" ht="14.25" customHeight="1">
      <c r="R418" s="39">
        <v>399.0</v>
      </c>
      <c r="S418" s="39">
        <f t="shared" si="1"/>
        <v>0</v>
      </c>
      <c r="T418" s="39">
        <f t="shared" si="2"/>
        <v>7030</v>
      </c>
      <c r="U418" s="39">
        <f t="shared" si="3"/>
        <v>17.61904762</v>
      </c>
    </row>
    <row r="419" ht="14.25" customHeight="1">
      <c r="R419" s="39">
        <v>400.0</v>
      </c>
      <c r="S419" s="39">
        <f t="shared" si="1"/>
        <v>26</v>
      </c>
      <c r="T419" s="39">
        <f t="shared" si="2"/>
        <v>7056</v>
      </c>
      <c r="U419" s="39">
        <f t="shared" si="3"/>
        <v>17.64</v>
      </c>
    </row>
    <row r="420" ht="14.25" customHeight="1">
      <c r="R420" s="39">
        <v>401.0</v>
      </c>
      <c r="S420" s="39">
        <f t="shared" si="1"/>
        <v>21</v>
      </c>
      <c r="T420" s="39">
        <f t="shared" si="2"/>
        <v>7077</v>
      </c>
      <c r="U420" s="39">
        <f t="shared" si="3"/>
        <v>17.64837905</v>
      </c>
    </row>
    <row r="421" ht="14.25" customHeight="1">
      <c r="R421" s="39">
        <v>402.0</v>
      </c>
      <c r="S421" s="39">
        <f t="shared" si="1"/>
        <v>13</v>
      </c>
      <c r="T421" s="39">
        <f t="shared" si="2"/>
        <v>7090</v>
      </c>
      <c r="U421" s="39">
        <f t="shared" si="3"/>
        <v>17.63681592</v>
      </c>
    </row>
    <row r="422" ht="14.25" customHeight="1">
      <c r="R422" s="39">
        <v>403.0</v>
      </c>
      <c r="S422" s="39">
        <f t="shared" si="1"/>
        <v>22</v>
      </c>
      <c r="T422" s="39">
        <f t="shared" si="2"/>
        <v>7112</v>
      </c>
      <c r="U422" s="39">
        <f t="shared" si="3"/>
        <v>17.64764268</v>
      </c>
    </row>
    <row r="423" ht="14.25" customHeight="1">
      <c r="R423" s="39">
        <v>404.0</v>
      </c>
      <c r="S423" s="39">
        <f t="shared" si="1"/>
        <v>2</v>
      </c>
      <c r="T423" s="39">
        <f t="shared" si="2"/>
        <v>7114</v>
      </c>
      <c r="U423" s="39">
        <f t="shared" si="3"/>
        <v>17.60891089</v>
      </c>
    </row>
    <row r="424" ht="14.25" customHeight="1">
      <c r="R424" s="39">
        <v>405.0</v>
      </c>
      <c r="S424" s="39">
        <f t="shared" si="1"/>
        <v>30</v>
      </c>
      <c r="T424" s="39">
        <f t="shared" si="2"/>
        <v>7144</v>
      </c>
      <c r="U424" s="39">
        <f t="shared" si="3"/>
        <v>17.63950617</v>
      </c>
    </row>
    <row r="425" ht="14.25" customHeight="1">
      <c r="R425" s="39">
        <v>406.0</v>
      </c>
      <c r="S425" s="39">
        <f t="shared" si="1"/>
        <v>8</v>
      </c>
      <c r="T425" s="39">
        <f t="shared" si="2"/>
        <v>7152</v>
      </c>
      <c r="U425" s="39">
        <f t="shared" si="3"/>
        <v>17.61576355</v>
      </c>
    </row>
    <row r="426" ht="14.25" customHeight="1">
      <c r="R426" s="39">
        <v>407.0</v>
      </c>
      <c r="S426" s="39">
        <f t="shared" si="1"/>
        <v>27</v>
      </c>
      <c r="T426" s="39">
        <f t="shared" si="2"/>
        <v>7179</v>
      </c>
      <c r="U426" s="39">
        <f t="shared" si="3"/>
        <v>17.63882064</v>
      </c>
    </row>
    <row r="427" ht="14.25" customHeight="1">
      <c r="R427" s="39">
        <v>408.0</v>
      </c>
      <c r="S427" s="39">
        <f t="shared" si="1"/>
        <v>9</v>
      </c>
      <c r="T427" s="39">
        <f t="shared" si="2"/>
        <v>7188</v>
      </c>
      <c r="U427" s="39">
        <f t="shared" si="3"/>
        <v>17.61764706</v>
      </c>
    </row>
    <row r="428" ht="14.25" customHeight="1">
      <c r="R428" s="39">
        <v>409.0</v>
      </c>
      <c r="S428" s="39">
        <f t="shared" si="1"/>
        <v>11</v>
      </c>
      <c r="T428" s="39">
        <f t="shared" si="2"/>
        <v>7199</v>
      </c>
      <c r="U428" s="39">
        <f t="shared" si="3"/>
        <v>17.60146699</v>
      </c>
    </row>
    <row r="429" ht="14.25" customHeight="1">
      <c r="R429" s="39">
        <v>410.0</v>
      </c>
      <c r="S429" s="39">
        <f t="shared" si="1"/>
        <v>5</v>
      </c>
      <c r="T429" s="39">
        <f t="shared" si="2"/>
        <v>7204</v>
      </c>
      <c r="U429" s="39">
        <f t="shared" si="3"/>
        <v>17.57073171</v>
      </c>
    </row>
    <row r="430" ht="14.25" customHeight="1">
      <c r="R430" s="39">
        <v>411.0</v>
      </c>
      <c r="S430" s="39">
        <f t="shared" si="1"/>
        <v>3</v>
      </c>
      <c r="T430" s="39">
        <f t="shared" si="2"/>
        <v>7207</v>
      </c>
      <c r="U430" s="39">
        <f t="shared" si="3"/>
        <v>17.53527981</v>
      </c>
    </row>
    <row r="431" ht="14.25" customHeight="1">
      <c r="R431" s="39">
        <v>412.0</v>
      </c>
      <c r="S431" s="39">
        <f t="shared" si="1"/>
        <v>14</v>
      </c>
      <c r="T431" s="39">
        <f t="shared" si="2"/>
        <v>7221</v>
      </c>
      <c r="U431" s="39">
        <f t="shared" si="3"/>
        <v>17.52669903</v>
      </c>
    </row>
    <row r="432" ht="14.25" customHeight="1">
      <c r="R432" s="39">
        <v>413.0</v>
      </c>
      <c r="S432" s="39">
        <f t="shared" si="1"/>
        <v>23</v>
      </c>
      <c r="T432" s="39">
        <f t="shared" si="2"/>
        <v>7244</v>
      </c>
      <c r="U432" s="39">
        <f t="shared" si="3"/>
        <v>17.53995157</v>
      </c>
    </row>
    <row r="433" ht="14.25" customHeight="1">
      <c r="R433" s="39">
        <v>414.0</v>
      </c>
      <c r="S433" s="39">
        <f t="shared" si="1"/>
        <v>21</v>
      </c>
      <c r="T433" s="39">
        <f t="shared" si="2"/>
        <v>7265</v>
      </c>
      <c r="U433" s="39">
        <f t="shared" si="3"/>
        <v>17.54830918</v>
      </c>
    </row>
    <row r="434" ht="14.25" customHeight="1">
      <c r="R434" s="39">
        <v>415.0</v>
      </c>
      <c r="S434" s="39">
        <f t="shared" si="1"/>
        <v>10</v>
      </c>
      <c r="T434" s="39">
        <f t="shared" si="2"/>
        <v>7275</v>
      </c>
      <c r="U434" s="39">
        <f t="shared" si="3"/>
        <v>17.53012048</v>
      </c>
    </row>
    <row r="435" ht="14.25" customHeight="1">
      <c r="R435" s="39">
        <v>416.0</v>
      </c>
      <c r="S435" s="39">
        <f t="shared" si="1"/>
        <v>26</v>
      </c>
      <c r="T435" s="39">
        <f t="shared" si="2"/>
        <v>7301</v>
      </c>
      <c r="U435" s="39">
        <f t="shared" si="3"/>
        <v>17.55048077</v>
      </c>
    </row>
    <row r="436" ht="14.25" customHeight="1">
      <c r="R436" s="39">
        <v>417.0</v>
      </c>
      <c r="S436" s="39">
        <f t="shared" si="1"/>
        <v>35</v>
      </c>
      <c r="T436" s="39">
        <f t="shared" si="2"/>
        <v>7336</v>
      </c>
      <c r="U436" s="39">
        <f t="shared" si="3"/>
        <v>17.59232614</v>
      </c>
    </row>
    <row r="437" ht="14.25" customHeight="1">
      <c r="R437" s="39">
        <v>418.0</v>
      </c>
      <c r="S437" s="39">
        <f t="shared" si="1"/>
        <v>19</v>
      </c>
      <c r="T437" s="39">
        <f t="shared" si="2"/>
        <v>7355</v>
      </c>
      <c r="U437" s="39">
        <f t="shared" si="3"/>
        <v>17.59569378</v>
      </c>
    </row>
    <row r="438" ht="14.25" customHeight="1">
      <c r="R438" s="39">
        <v>419.0</v>
      </c>
      <c r="S438" s="39">
        <f t="shared" si="1"/>
        <v>32</v>
      </c>
      <c r="T438" s="39">
        <f t="shared" si="2"/>
        <v>7387</v>
      </c>
      <c r="U438" s="39">
        <f t="shared" si="3"/>
        <v>17.6300716</v>
      </c>
    </row>
    <row r="439" ht="14.25" customHeight="1">
      <c r="R439" s="39">
        <v>420.0</v>
      </c>
      <c r="S439" s="39">
        <f t="shared" si="1"/>
        <v>19</v>
      </c>
      <c r="T439" s="39">
        <f t="shared" si="2"/>
        <v>7406</v>
      </c>
      <c r="U439" s="39">
        <f t="shared" si="3"/>
        <v>17.63333333</v>
      </c>
    </row>
    <row r="440" ht="14.25" customHeight="1">
      <c r="R440" s="39">
        <v>421.0</v>
      </c>
      <c r="S440" s="39">
        <f t="shared" si="1"/>
        <v>10</v>
      </c>
      <c r="T440" s="39">
        <f t="shared" si="2"/>
        <v>7416</v>
      </c>
      <c r="U440" s="39">
        <f t="shared" si="3"/>
        <v>17.6152019</v>
      </c>
    </row>
    <row r="441" ht="14.25" customHeight="1">
      <c r="R441" s="39">
        <v>422.0</v>
      </c>
      <c r="S441" s="39">
        <f t="shared" si="1"/>
        <v>13</v>
      </c>
      <c r="T441" s="39">
        <f t="shared" si="2"/>
        <v>7429</v>
      </c>
      <c r="U441" s="39">
        <f t="shared" si="3"/>
        <v>17.6042654</v>
      </c>
    </row>
    <row r="442" ht="14.25" customHeight="1">
      <c r="R442" s="39">
        <v>423.0</v>
      </c>
      <c r="S442" s="39">
        <f t="shared" si="1"/>
        <v>16</v>
      </c>
      <c r="T442" s="39">
        <f t="shared" si="2"/>
        <v>7445</v>
      </c>
      <c r="U442" s="39">
        <f t="shared" si="3"/>
        <v>17.60047281</v>
      </c>
    </row>
    <row r="443" ht="14.25" customHeight="1">
      <c r="R443" s="39">
        <v>424.0</v>
      </c>
      <c r="S443" s="39">
        <f t="shared" si="1"/>
        <v>36</v>
      </c>
      <c r="T443" s="39">
        <f t="shared" si="2"/>
        <v>7481</v>
      </c>
      <c r="U443" s="39">
        <f t="shared" si="3"/>
        <v>17.64386792</v>
      </c>
    </row>
    <row r="444" ht="14.25" customHeight="1">
      <c r="R444" s="39">
        <v>425.0</v>
      </c>
      <c r="S444" s="39">
        <f t="shared" si="1"/>
        <v>36</v>
      </c>
      <c r="T444" s="39">
        <f t="shared" si="2"/>
        <v>7517</v>
      </c>
      <c r="U444" s="39">
        <f t="shared" si="3"/>
        <v>17.68705882</v>
      </c>
    </row>
    <row r="445" ht="14.25" customHeight="1">
      <c r="R445" s="39">
        <v>426.0</v>
      </c>
      <c r="S445" s="39">
        <f t="shared" si="1"/>
        <v>27</v>
      </c>
      <c r="T445" s="39">
        <f t="shared" si="2"/>
        <v>7544</v>
      </c>
      <c r="U445" s="39">
        <f t="shared" si="3"/>
        <v>17.70892019</v>
      </c>
    </row>
    <row r="446" ht="14.25" customHeight="1">
      <c r="R446" s="39">
        <v>427.0</v>
      </c>
      <c r="S446" s="39">
        <f t="shared" si="1"/>
        <v>10</v>
      </c>
      <c r="T446" s="39">
        <f t="shared" si="2"/>
        <v>7554</v>
      </c>
      <c r="U446" s="39">
        <f t="shared" si="3"/>
        <v>17.69086651</v>
      </c>
    </row>
    <row r="447" ht="14.25" customHeight="1">
      <c r="R447" s="39">
        <v>428.0</v>
      </c>
      <c r="S447" s="39">
        <f t="shared" si="1"/>
        <v>22</v>
      </c>
      <c r="T447" s="39">
        <f t="shared" si="2"/>
        <v>7576</v>
      </c>
      <c r="U447" s="39">
        <f t="shared" si="3"/>
        <v>17.70093458</v>
      </c>
    </row>
    <row r="448" ht="14.25" customHeight="1">
      <c r="R448" s="39">
        <v>429.0</v>
      </c>
      <c r="S448" s="39">
        <f t="shared" si="1"/>
        <v>19</v>
      </c>
      <c r="T448" s="39">
        <f t="shared" si="2"/>
        <v>7595</v>
      </c>
      <c r="U448" s="39">
        <f t="shared" si="3"/>
        <v>17.7039627</v>
      </c>
    </row>
    <row r="449" ht="14.25" customHeight="1">
      <c r="R449" s="39">
        <v>430.0</v>
      </c>
      <c r="S449" s="39">
        <f t="shared" si="1"/>
        <v>19</v>
      </c>
      <c r="T449" s="39">
        <f t="shared" si="2"/>
        <v>7614</v>
      </c>
      <c r="U449" s="39">
        <f t="shared" si="3"/>
        <v>17.70697674</v>
      </c>
    </row>
    <row r="450" ht="14.25" customHeight="1">
      <c r="R450" s="39">
        <v>431.0</v>
      </c>
      <c r="S450" s="39">
        <f t="shared" si="1"/>
        <v>2</v>
      </c>
      <c r="T450" s="39">
        <f t="shared" si="2"/>
        <v>7616</v>
      </c>
      <c r="U450" s="39">
        <f t="shared" si="3"/>
        <v>17.67053364</v>
      </c>
    </row>
    <row r="451" ht="14.25" customHeight="1">
      <c r="R451" s="39">
        <v>432.0</v>
      </c>
      <c r="S451" s="39">
        <f t="shared" si="1"/>
        <v>8</v>
      </c>
      <c r="T451" s="39">
        <f t="shared" si="2"/>
        <v>7624</v>
      </c>
      <c r="U451" s="39">
        <f t="shared" si="3"/>
        <v>17.64814815</v>
      </c>
    </row>
    <row r="452" ht="14.25" customHeight="1">
      <c r="R452" s="39">
        <v>433.0</v>
      </c>
      <c r="S452" s="39">
        <f t="shared" si="1"/>
        <v>8</v>
      </c>
      <c r="T452" s="39">
        <f t="shared" si="2"/>
        <v>7632</v>
      </c>
      <c r="U452" s="39">
        <f t="shared" si="3"/>
        <v>17.62586605</v>
      </c>
    </row>
    <row r="453" ht="14.25" customHeight="1">
      <c r="R453" s="39">
        <v>434.0</v>
      </c>
      <c r="S453" s="39">
        <f t="shared" si="1"/>
        <v>31</v>
      </c>
      <c r="T453" s="39">
        <f t="shared" si="2"/>
        <v>7663</v>
      </c>
      <c r="U453" s="39">
        <f t="shared" si="3"/>
        <v>17.65668203</v>
      </c>
    </row>
    <row r="454" ht="14.25" customHeight="1">
      <c r="R454" s="39">
        <v>435.0</v>
      </c>
      <c r="S454" s="39">
        <f t="shared" si="1"/>
        <v>22</v>
      </c>
      <c r="T454" s="39">
        <f t="shared" si="2"/>
        <v>7685</v>
      </c>
      <c r="U454" s="39">
        <f t="shared" si="3"/>
        <v>17.66666667</v>
      </c>
    </row>
    <row r="455" ht="14.25" customHeight="1">
      <c r="R455" s="39">
        <v>436.0</v>
      </c>
      <c r="S455" s="39">
        <f t="shared" si="1"/>
        <v>5</v>
      </c>
      <c r="T455" s="39">
        <f t="shared" si="2"/>
        <v>7690</v>
      </c>
      <c r="U455" s="39">
        <f t="shared" si="3"/>
        <v>17.63761468</v>
      </c>
    </row>
    <row r="456" ht="14.25" customHeight="1">
      <c r="R456" s="39">
        <v>437.0</v>
      </c>
      <c r="S456" s="39">
        <f t="shared" si="1"/>
        <v>11</v>
      </c>
      <c r="T456" s="39">
        <f t="shared" si="2"/>
        <v>7701</v>
      </c>
      <c r="U456" s="39">
        <f t="shared" si="3"/>
        <v>17.62242563</v>
      </c>
    </row>
    <row r="457" ht="14.25" customHeight="1">
      <c r="R457" s="39">
        <v>438.0</v>
      </c>
      <c r="S457" s="39">
        <f t="shared" si="1"/>
        <v>13</v>
      </c>
      <c r="T457" s="39">
        <f t="shared" si="2"/>
        <v>7714</v>
      </c>
      <c r="U457" s="39">
        <f t="shared" si="3"/>
        <v>17.61187215</v>
      </c>
    </row>
    <row r="458" ht="14.25" customHeight="1">
      <c r="R458" s="39">
        <v>439.0</v>
      </c>
      <c r="S458" s="39">
        <f t="shared" si="1"/>
        <v>15</v>
      </c>
      <c r="T458" s="39">
        <f t="shared" si="2"/>
        <v>7729</v>
      </c>
      <c r="U458" s="39">
        <f t="shared" si="3"/>
        <v>17.60592255</v>
      </c>
    </row>
    <row r="459" ht="14.25" customHeight="1">
      <c r="R459" s="39">
        <v>440.0</v>
      </c>
      <c r="S459" s="39">
        <f t="shared" si="1"/>
        <v>14</v>
      </c>
      <c r="T459" s="39">
        <f t="shared" si="2"/>
        <v>7743</v>
      </c>
      <c r="U459" s="39">
        <f t="shared" si="3"/>
        <v>17.59772727</v>
      </c>
    </row>
    <row r="460" ht="14.25" customHeight="1">
      <c r="R460" s="39">
        <v>441.0</v>
      </c>
      <c r="S460" s="39">
        <f t="shared" si="1"/>
        <v>30</v>
      </c>
      <c r="T460" s="39">
        <f t="shared" si="2"/>
        <v>7773</v>
      </c>
      <c r="U460" s="39">
        <f t="shared" si="3"/>
        <v>17.62585034</v>
      </c>
    </row>
    <row r="461" ht="14.25" customHeight="1">
      <c r="R461" s="39">
        <v>442.0</v>
      </c>
      <c r="S461" s="39">
        <f t="shared" si="1"/>
        <v>24</v>
      </c>
      <c r="T461" s="39">
        <f t="shared" si="2"/>
        <v>7797</v>
      </c>
      <c r="U461" s="39">
        <f t="shared" si="3"/>
        <v>17.64027149</v>
      </c>
    </row>
    <row r="462" ht="14.25" customHeight="1">
      <c r="R462" s="39">
        <v>443.0</v>
      </c>
      <c r="S462" s="39">
        <f t="shared" si="1"/>
        <v>14</v>
      </c>
      <c r="T462" s="39">
        <f t="shared" si="2"/>
        <v>7811</v>
      </c>
      <c r="U462" s="39">
        <f t="shared" si="3"/>
        <v>17.63205418</v>
      </c>
    </row>
    <row r="463" ht="14.25" customHeight="1">
      <c r="R463" s="39">
        <v>444.0</v>
      </c>
      <c r="S463" s="39">
        <f t="shared" si="1"/>
        <v>8</v>
      </c>
      <c r="T463" s="39">
        <f t="shared" si="2"/>
        <v>7819</v>
      </c>
      <c r="U463" s="39">
        <f t="shared" si="3"/>
        <v>17.61036036</v>
      </c>
    </row>
    <row r="464" ht="14.25" customHeight="1">
      <c r="R464" s="39">
        <v>445.0</v>
      </c>
      <c r="S464" s="39">
        <f t="shared" si="1"/>
        <v>7</v>
      </c>
      <c r="T464" s="39">
        <f t="shared" si="2"/>
        <v>7826</v>
      </c>
      <c r="U464" s="39">
        <f t="shared" si="3"/>
        <v>17.58651685</v>
      </c>
    </row>
    <row r="465" ht="14.25" customHeight="1">
      <c r="R465" s="39">
        <v>446.0</v>
      </c>
      <c r="S465" s="39">
        <f t="shared" si="1"/>
        <v>9</v>
      </c>
      <c r="T465" s="39">
        <f t="shared" si="2"/>
        <v>7835</v>
      </c>
      <c r="U465" s="39">
        <f t="shared" si="3"/>
        <v>17.56726457</v>
      </c>
    </row>
    <row r="466" ht="14.25" customHeight="1">
      <c r="R466" s="39">
        <v>447.0</v>
      </c>
      <c r="S466" s="39">
        <f t="shared" si="1"/>
        <v>8</v>
      </c>
      <c r="T466" s="39">
        <f t="shared" si="2"/>
        <v>7843</v>
      </c>
      <c r="U466" s="39">
        <f t="shared" si="3"/>
        <v>17.5458613</v>
      </c>
    </row>
    <row r="467" ht="14.25" customHeight="1">
      <c r="R467" s="39">
        <v>448.0</v>
      </c>
      <c r="S467" s="39">
        <f t="shared" si="1"/>
        <v>27</v>
      </c>
      <c r="T467" s="39">
        <f t="shared" si="2"/>
        <v>7870</v>
      </c>
      <c r="U467" s="39">
        <f t="shared" si="3"/>
        <v>17.56696429</v>
      </c>
    </row>
    <row r="468" ht="14.25" customHeight="1">
      <c r="R468" s="39">
        <v>449.0</v>
      </c>
      <c r="S468" s="39">
        <f t="shared" si="1"/>
        <v>1</v>
      </c>
      <c r="T468" s="39">
        <f t="shared" si="2"/>
        <v>7871</v>
      </c>
      <c r="U468" s="39">
        <f t="shared" si="3"/>
        <v>17.53006682</v>
      </c>
    </row>
    <row r="469" ht="14.25" customHeight="1">
      <c r="R469" s="39">
        <v>450.0</v>
      </c>
      <c r="S469" s="39">
        <f t="shared" si="1"/>
        <v>22</v>
      </c>
      <c r="T469" s="39">
        <f t="shared" si="2"/>
        <v>7893</v>
      </c>
      <c r="U469" s="39">
        <f t="shared" si="3"/>
        <v>17.54</v>
      </c>
    </row>
    <row r="470" ht="14.25" customHeight="1">
      <c r="R470" s="39">
        <v>451.0</v>
      </c>
      <c r="S470" s="39">
        <f t="shared" si="1"/>
        <v>33</v>
      </c>
      <c r="T470" s="39">
        <f t="shared" si="2"/>
        <v>7926</v>
      </c>
      <c r="U470" s="39">
        <f t="shared" si="3"/>
        <v>17.57427938</v>
      </c>
    </row>
    <row r="471" ht="14.25" customHeight="1">
      <c r="R471" s="39">
        <v>452.0</v>
      </c>
      <c r="S471" s="39">
        <f t="shared" si="1"/>
        <v>20</v>
      </c>
      <c r="T471" s="39">
        <f t="shared" si="2"/>
        <v>7946</v>
      </c>
      <c r="U471" s="39">
        <f t="shared" si="3"/>
        <v>17.57964602</v>
      </c>
    </row>
    <row r="472" ht="14.25" customHeight="1">
      <c r="R472" s="39">
        <v>453.0</v>
      </c>
      <c r="S472" s="39">
        <f t="shared" si="1"/>
        <v>35</v>
      </c>
      <c r="T472" s="39">
        <f t="shared" si="2"/>
        <v>7981</v>
      </c>
      <c r="U472" s="39">
        <f t="shared" si="3"/>
        <v>17.61810155</v>
      </c>
    </row>
    <row r="473" ht="14.25" customHeight="1">
      <c r="R473" s="39">
        <v>454.0</v>
      </c>
      <c r="S473" s="39">
        <f t="shared" si="1"/>
        <v>5</v>
      </c>
      <c r="T473" s="39">
        <f t="shared" si="2"/>
        <v>7986</v>
      </c>
      <c r="U473" s="39">
        <f t="shared" si="3"/>
        <v>17.59030837</v>
      </c>
    </row>
    <row r="474" ht="14.25" customHeight="1">
      <c r="R474" s="39">
        <v>455.0</v>
      </c>
      <c r="S474" s="39">
        <f t="shared" si="1"/>
        <v>8</v>
      </c>
      <c r="T474" s="39">
        <f t="shared" si="2"/>
        <v>7994</v>
      </c>
      <c r="U474" s="39">
        <f t="shared" si="3"/>
        <v>17.56923077</v>
      </c>
    </row>
    <row r="475" ht="14.25" customHeight="1">
      <c r="R475" s="39">
        <v>456.0</v>
      </c>
      <c r="S475" s="39">
        <f t="shared" si="1"/>
        <v>10</v>
      </c>
      <c r="T475" s="39">
        <f t="shared" si="2"/>
        <v>8004</v>
      </c>
      <c r="U475" s="39">
        <f t="shared" si="3"/>
        <v>17.55263158</v>
      </c>
    </row>
    <row r="476" ht="14.25" customHeight="1">
      <c r="R476" s="39">
        <v>457.0</v>
      </c>
      <c r="S476" s="39">
        <f t="shared" si="1"/>
        <v>1</v>
      </c>
      <c r="T476" s="39">
        <f t="shared" si="2"/>
        <v>8005</v>
      </c>
      <c r="U476" s="39">
        <f t="shared" si="3"/>
        <v>17.51641138</v>
      </c>
    </row>
    <row r="477" ht="14.25" customHeight="1">
      <c r="R477" s="39">
        <v>458.0</v>
      </c>
      <c r="S477" s="39">
        <f t="shared" si="1"/>
        <v>29</v>
      </c>
      <c r="T477" s="39">
        <f t="shared" si="2"/>
        <v>8034</v>
      </c>
      <c r="U477" s="39">
        <f t="shared" si="3"/>
        <v>17.54148472</v>
      </c>
    </row>
    <row r="478" ht="14.25" customHeight="1">
      <c r="R478" s="39">
        <v>459.0</v>
      </c>
      <c r="S478" s="39">
        <f t="shared" si="1"/>
        <v>23</v>
      </c>
      <c r="T478" s="39">
        <f t="shared" si="2"/>
        <v>8057</v>
      </c>
      <c r="U478" s="39">
        <f t="shared" si="3"/>
        <v>17.55337691</v>
      </c>
    </row>
    <row r="479" ht="14.25" customHeight="1">
      <c r="R479" s="39">
        <v>460.0</v>
      </c>
      <c r="S479" s="39">
        <f t="shared" si="1"/>
        <v>31</v>
      </c>
      <c r="T479" s="39">
        <f t="shared" si="2"/>
        <v>8088</v>
      </c>
      <c r="U479" s="39">
        <f t="shared" si="3"/>
        <v>17.5826087</v>
      </c>
    </row>
    <row r="480" ht="14.25" customHeight="1">
      <c r="R480" s="39">
        <v>461.0</v>
      </c>
      <c r="S480" s="39">
        <f t="shared" si="1"/>
        <v>9</v>
      </c>
      <c r="T480" s="39">
        <f t="shared" si="2"/>
        <v>8097</v>
      </c>
      <c r="U480" s="39">
        <f t="shared" si="3"/>
        <v>17.56399132</v>
      </c>
    </row>
    <row r="481" ht="14.25" customHeight="1">
      <c r="R481" s="39">
        <v>462.0</v>
      </c>
      <c r="S481" s="39">
        <f t="shared" si="1"/>
        <v>9</v>
      </c>
      <c r="T481" s="39">
        <f t="shared" si="2"/>
        <v>8106</v>
      </c>
      <c r="U481" s="39">
        <f t="shared" si="3"/>
        <v>17.54545455</v>
      </c>
    </row>
    <row r="482" ht="14.25" customHeight="1">
      <c r="R482" s="39">
        <v>463.0</v>
      </c>
      <c r="S482" s="39">
        <f t="shared" si="1"/>
        <v>17</v>
      </c>
      <c r="T482" s="39">
        <f t="shared" si="2"/>
        <v>8123</v>
      </c>
      <c r="U482" s="39">
        <f t="shared" si="3"/>
        <v>17.54427646</v>
      </c>
    </row>
    <row r="483" ht="14.25" customHeight="1">
      <c r="R483" s="39">
        <v>464.0</v>
      </c>
      <c r="S483" s="39">
        <f t="shared" si="1"/>
        <v>12</v>
      </c>
      <c r="T483" s="39">
        <f t="shared" si="2"/>
        <v>8135</v>
      </c>
      <c r="U483" s="39">
        <f t="shared" si="3"/>
        <v>17.53232759</v>
      </c>
    </row>
    <row r="484" ht="14.25" customHeight="1">
      <c r="R484" s="39">
        <v>465.0</v>
      </c>
      <c r="S484" s="39">
        <f t="shared" si="1"/>
        <v>13</v>
      </c>
      <c r="T484" s="39">
        <f t="shared" si="2"/>
        <v>8148</v>
      </c>
      <c r="U484" s="39">
        <f t="shared" si="3"/>
        <v>17.52258065</v>
      </c>
    </row>
    <row r="485" ht="14.25" customHeight="1">
      <c r="R485" s="39">
        <v>466.0</v>
      </c>
      <c r="S485" s="39">
        <f t="shared" si="1"/>
        <v>35</v>
      </c>
      <c r="T485" s="39">
        <f t="shared" si="2"/>
        <v>8183</v>
      </c>
      <c r="U485" s="39">
        <f t="shared" si="3"/>
        <v>17.56008584</v>
      </c>
    </row>
    <row r="486" ht="14.25" customHeight="1">
      <c r="R486" s="39">
        <v>467.0</v>
      </c>
      <c r="S486" s="39">
        <f t="shared" si="1"/>
        <v>35</v>
      </c>
      <c r="T486" s="39">
        <f t="shared" si="2"/>
        <v>8218</v>
      </c>
      <c r="U486" s="39">
        <f t="shared" si="3"/>
        <v>17.59743041</v>
      </c>
    </row>
    <row r="487" ht="14.25" customHeight="1">
      <c r="R487" s="39">
        <v>468.0</v>
      </c>
      <c r="S487" s="39">
        <f t="shared" si="1"/>
        <v>8</v>
      </c>
      <c r="T487" s="39">
        <f t="shared" si="2"/>
        <v>8226</v>
      </c>
      <c r="U487" s="39">
        <f t="shared" si="3"/>
        <v>17.57692308</v>
      </c>
    </row>
    <row r="488" ht="14.25" customHeight="1">
      <c r="R488" s="39">
        <v>469.0</v>
      </c>
      <c r="S488" s="39">
        <f t="shared" si="1"/>
        <v>22</v>
      </c>
      <c r="T488" s="39">
        <f t="shared" si="2"/>
        <v>8248</v>
      </c>
      <c r="U488" s="39">
        <f t="shared" si="3"/>
        <v>17.58635394</v>
      </c>
    </row>
    <row r="489" ht="14.25" customHeight="1">
      <c r="R489" s="39">
        <v>470.0</v>
      </c>
      <c r="S489" s="39">
        <f t="shared" si="1"/>
        <v>2</v>
      </c>
      <c r="T489" s="39">
        <f t="shared" si="2"/>
        <v>8250</v>
      </c>
      <c r="U489" s="39">
        <f t="shared" si="3"/>
        <v>17.55319149</v>
      </c>
    </row>
    <row r="490" ht="14.25" customHeight="1">
      <c r="R490" s="39">
        <v>471.0</v>
      </c>
      <c r="S490" s="39">
        <f t="shared" si="1"/>
        <v>12</v>
      </c>
      <c r="T490" s="39">
        <f t="shared" si="2"/>
        <v>8262</v>
      </c>
      <c r="U490" s="39">
        <f t="shared" si="3"/>
        <v>17.54140127</v>
      </c>
    </row>
    <row r="491" ht="14.25" customHeight="1">
      <c r="R491" s="39">
        <v>472.0</v>
      </c>
      <c r="S491" s="39">
        <f t="shared" si="1"/>
        <v>34</v>
      </c>
      <c r="T491" s="39">
        <f t="shared" si="2"/>
        <v>8296</v>
      </c>
      <c r="U491" s="39">
        <f t="shared" si="3"/>
        <v>17.57627119</v>
      </c>
    </row>
    <row r="492" ht="14.25" customHeight="1">
      <c r="R492" s="39">
        <v>473.0</v>
      </c>
      <c r="S492" s="39">
        <f t="shared" si="1"/>
        <v>32</v>
      </c>
      <c r="T492" s="39">
        <f t="shared" si="2"/>
        <v>8328</v>
      </c>
      <c r="U492" s="39">
        <f t="shared" si="3"/>
        <v>17.60676533</v>
      </c>
    </row>
    <row r="493" ht="14.25" customHeight="1">
      <c r="R493" s="39">
        <v>474.0</v>
      </c>
      <c r="S493" s="39">
        <f t="shared" si="1"/>
        <v>5</v>
      </c>
      <c r="T493" s="39">
        <f t="shared" si="2"/>
        <v>8333</v>
      </c>
      <c r="U493" s="39">
        <f t="shared" si="3"/>
        <v>17.58016878</v>
      </c>
    </row>
    <row r="494" ht="14.25" customHeight="1">
      <c r="R494" s="39">
        <v>475.0</v>
      </c>
      <c r="S494" s="39">
        <f t="shared" si="1"/>
        <v>23</v>
      </c>
      <c r="T494" s="39">
        <f t="shared" si="2"/>
        <v>8356</v>
      </c>
      <c r="U494" s="39">
        <f t="shared" si="3"/>
        <v>17.59157895</v>
      </c>
    </row>
    <row r="495" ht="14.25" customHeight="1">
      <c r="R495" s="39">
        <v>476.0</v>
      </c>
      <c r="S495" s="39">
        <f t="shared" si="1"/>
        <v>31</v>
      </c>
      <c r="T495" s="39">
        <f t="shared" si="2"/>
        <v>8387</v>
      </c>
      <c r="U495" s="39">
        <f t="shared" si="3"/>
        <v>17.6197479</v>
      </c>
    </row>
    <row r="496" ht="14.25" customHeight="1">
      <c r="R496" s="39">
        <v>477.0</v>
      </c>
      <c r="S496" s="39">
        <f t="shared" si="1"/>
        <v>35</v>
      </c>
      <c r="T496" s="39">
        <f t="shared" si="2"/>
        <v>8422</v>
      </c>
      <c r="U496" s="39">
        <f t="shared" si="3"/>
        <v>17.65618449</v>
      </c>
    </row>
    <row r="497" ht="14.25" customHeight="1">
      <c r="R497" s="39">
        <v>478.0</v>
      </c>
      <c r="S497" s="39">
        <f t="shared" si="1"/>
        <v>12</v>
      </c>
      <c r="T497" s="39">
        <f t="shared" si="2"/>
        <v>8434</v>
      </c>
      <c r="U497" s="39">
        <f t="shared" si="3"/>
        <v>17.64435146</v>
      </c>
    </row>
    <row r="498" ht="14.25" customHeight="1">
      <c r="R498" s="39">
        <v>479.0</v>
      </c>
      <c r="S498" s="39">
        <f t="shared" si="1"/>
        <v>1</v>
      </c>
      <c r="T498" s="39">
        <f t="shared" si="2"/>
        <v>8435</v>
      </c>
      <c r="U498" s="39">
        <f t="shared" si="3"/>
        <v>17.60960334</v>
      </c>
    </row>
    <row r="499" ht="14.25" customHeight="1">
      <c r="R499" s="39">
        <v>480.0</v>
      </c>
      <c r="S499" s="39">
        <f t="shared" si="1"/>
        <v>6</v>
      </c>
      <c r="T499" s="39">
        <f t="shared" si="2"/>
        <v>8441</v>
      </c>
      <c r="U499" s="39">
        <f t="shared" si="3"/>
        <v>17.58541667</v>
      </c>
    </row>
    <row r="500" ht="14.25" customHeight="1">
      <c r="R500" s="39">
        <v>481.0</v>
      </c>
      <c r="S500" s="39">
        <f t="shared" si="1"/>
        <v>8</v>
      </c>
      <c r="T500" s="39">
        <f t="shared" si="2"/>
        <v>8449</v>
      </c>
      <c r="U500" s="39">
        <f t="shared" si="3"/>
        <v>17.56548857</v>
      </c>
    </row>
    <row r="501" ht="14.25" customHeight="1">
      <c r="R501" s="39">
        <v>482.0</v>
      </c>
      <c r="S501" s="39">
        <f t="shared" si="1"/>
        <v>6</v>
      </c>
      <c r="T501" s="39">
        <f t="shared" si="2"/>
        <v>8455</v>
      </c>
      <c r="U501" s="39">
        <f t="shared" si="3"/>
        <v>17.54149378</v>
      </c>
    </row>
    <row r="502" ht="14.25" customHeight="1">
      <c r="R502" s="39">
        <v>483.0</v>
      </c>
      <c r="S502" s="39">
        <f t="shared" si="1"/>
        <v>10</v>
      </c>
      <c r="T502" s="39">
        <f t="shared" si="2"/>
        <v>8465</v>
      </c>
      <c r="U502" s="39">
        <f t="shared" si="3"/>
        <v>17.52587992</v>
      </c>
    </row>
    <row r="503" ht="14.25" customHeight="1">
      <c r="R503" s="39">
        <v>484.0</v>
      </c>
      <c r="S503" s="39">
        <f t="shared" si="1"/>
        <v>32</v>
      </c>
      <c r="T503" s="39">
        <f t="shared" si="2"/>
        <v>8497</v>
      </c>
      <c r="U503" s="39">
        <f t="shared" si="3"/>
        <v>17.55578512</v>
      </c>
    </row>
    <row r="504" ht="14.25" customHeight="1">
      <c r="R504" s="39">
        <v>485.0</v>
      </c>
      <c r="S504" s="39">
        <f t="shared" si="1"/>
        <v>6</v>
      </c>
      <c r="T504" s="39">
        <f t="shared" si="2"/>
        <v>8503</v>
      </c>
      <c r="U504" s="39">
        <f t="shared" si="3"/>
        <v>17.53195876</v>
      </c>
    </row>
    <row r="505" ht="14.25" customHeight="1">
      <c r="R505" s="39">
        <v>486.0</v>
      </c>
      <c r="S505" s="39">
        <f t="shared" si="1"/>
        <v>8</v>
      </c>
      <c r="T505" s="39">
        <f t="shared" si="2"/>
        <v>8511</v>
      </c>
      <c r="U505" s="39">
        <f t="shared" si="3"/>
        <v>17.51234568</v>
      </c>
    </row>
    <row r="506" ht="14.25" customHeight="1">
      <c r="R506" s="39">
        <v>487.0</v>
      </c>
      <c r="S506" s="39">
        <f t="shared" si="1"/>
        <v>13</v>
      </c>
      <c r="T506" s="39">
        <f t="shared" si="2"/>
        <v>8524</v>
      </c>
      <c r="U506" s="39">
        <f t="shared" si="3"/>
        <v>17.50308008</v>
      </c>
    </row>
    <row r="507" ht="14.25" customHeight="1">
      <c r="R507" s="39">
        <v>488.0</v>
      </c>
      <c r="S507" s="39">
        <f t="shared" si="1"/>
        <v>8</v>
      </c>
      <c r="T507" s="39">
        <f t="shared" si="2"/>
        <v>8532</v>
      </c>
      <c r="U507" s="39">
        <f t="shared" si="3"/>
        <v>17.48360656</v>
      </c>
    </row>
    <row r="508" ht="14.25" customHeight="1">
      <c r="R508" s="39">
        <v>489.0</v>
      </c>
      <c r="S508" s="39">
        <f t="shared" si="1"/>
        <v>13</v>
      </c>
      <c r="T508" s="39">
        <f t="shared" si="2"/>
        <v>8545</v>
      </c>
      <c r="U508" s="39">
        <f t="shared" si="3"/>
        <v>17.47443763</v>
      </c>
    </row>
    <row r="509" ht="14.25" customHeight="1">
      <c r="R509" s="39">
        <v>490.0</v>
      </c>
      <c r="S509" s="39">
        <f t="shared" si="1"/>
        <v>3</v>
      </c>
      <c r="T509" s="39">
        <f t="shared" si="2"/>
        <v>8548</v>
      </c>
      <c r="U509" s="39">
        <f t="shared" si="3"/>
        <v>17.44489796</v>
      </c>
    </row>
    <row r="510" ht="14.25" customHeight="1">
      <c r="R510" s="39">
        <v>491.0</v>
      </c>
      <c r="S510" s="39">
        <f t="shared" si="1"/>
        <v>9</v>
      </c>
      <c r="T510" s="39">
        <f t="shared" si="2"/>
        <v>8557</v>
      </c>
      <c r="U510" s="39">
        <f t="shared" si="3"/>
        <v>17.42769857</v>
      </c>
    </row>
    <row r="511" ht="14.25" customHeight="1">
      <c r="R511" s="39">
        <v>492.0</v>
      </c>
      <c r="S511" s="39">
        <f t="shared" si="1"/>
        <v>29</v>
      </c>
      <c r="T511" s="39">
        <f t="shared" si="2"/>
        <v>8586</v>
      </c>
      <c r="U511" s="39">
        <f t="shared" si="3"/>
        <v>17.45121951</v>
      </c>
    </row>
    <row r="512" ht="14.25" customHeight="1">
      <c r="R512" s="39">
        <v>493.0</v>
      </c>
      <c r="S512" s="39">
        <f t="shared" si="1"/>
        <v>10</v>
      </c>
      <c r="T512" s="39">
        <f t="shared" si="2"/>
        <v>8596</v>
      </c>
      <c r="U512" s="39">
        <f t="shared" si="3"/>
        <v>17.43610548</v>
      </c>
    </row>
    <row r="513" ht="14.25" customHeight="1">
      <c r="R513" s="39">
        <v>494.0</v>
      </c>
      <c r="S513" s="39">
        <f t="shared" si="1"/>
        <v>8</v>
      </c>
      <c r="T513" s="39">
        <f t="shared" si="2"/>
        <v>8604</v>
      </c>
      <c r="U513" s="39">
        <f t="shared" si="3"/>
        <v>17.41700405</v>
      </c>
    </row>
    <row r="514" ht="14.25" customHeight="1">
      <c r="R514" s="39">
        <v>495.0</v>
      </c>
      <c r="S514" s="39">
        <f t="shared" si="1"/>
        <v>23</v>
      </c>
      <c r="T514" s="39">
        <f t="shared" si="2"/>
        <v>8627</v>
      </c>
      <c r="U514" s="39">
        <f t="shared" si="3"/>
        <v>17.42828283</v>
      </c>
    </row>
    <row r="515" ht="14.25" customHeight="1">
      <c r="R515" s="39">
        <v>496.0</v>
      </c>
      <c r="S515" s="39">
        <f t="shared" si="1"/>
        <v>12</v>
      </c>
      <c r="T515" s="39">
        <f t="shared" si="2"/>
        <v>8639</v>
      </c>
      <c r="U515" s="39">
        <f t="shared" si="3"/>
        <v>17.41733871</v>
      </c>
    </row>
    <row r="516" ht="14.25" customHeight="1">
      <c r="R516" s="39">
        <v>497.0</v>
      </c>
      <c r="S516" s="39">
        <f t="shared" si="1"/>
        <v>21</v>
      </c>
      <c r="T516" s="39">
        <f t="shared" si="2"/>
        <v>8660</v>
      </c>
      <c r="U516" s="39">
        <f t="shared" si="3"/>
        <v>17.42454728</v>
      </c>
    </row>
    <row r="517" ht="14.25" customHeight="1">
      <c r="R517" s="39">
        <v>498.0</v>
      </c>
      <c r="S517" s="39">
        <f t="shared" si="1"/>
        <v>24</v>
      </c>
      <c r="T517" s="39">
        <f t="shared" si="2"/>
        <v>8684</v>
      </c>
      <c r="U517" s="39">
        <f t="shared" si="3"/>
        <v>17.437751</v>
      </c>
      <c r="W517" s="9" t="s">
        <v>88</v>
      </c>
      <c r="X517" s="9">
        <f>AVERAGE(U20:U519)</f>
        <v>17.0570383</v>
      </c>
    </row>
    <row r="518" ht="14.25" customHeight="1">
      <c r="R518" s="39">
        <v>499.0</v>
      </c>
      <c r="S518" s="39">
        <f t="shared" si="1"/>
        <v>27</v>
      </c>
      <c r="T518" s="39">
        <f t="shared" si="2"/>
        <v>8711</v>
      </c>
      <c r="U518" s="39">
        <f t="shared" si="3"/>
        <v>17.45691383</v>
      </c>
    </row>
    <row r="519" ht="14.25" customHeight="1">
      <c r="R519" s="39">
        <v>500.0</v>
      </c>
      <c r="S519" s="39">
        <f t="shared" si="1"/>
        <v>13</v>
      </c>
      <c r="T519" s="39">
        <f t="shared" si="2"/>
        <v>8724</v>
      </c>
      <c r="U519" s="39">
        <f t="shared" si="3"/>
        <v>17.448</v>
      </c>
    </row>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K20:P20"/>
    <mergeCell ref="K21:P21"/>
    <mergeCell ref="K22:P22"/>
    <mergeCell ref="K23:P23"/>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24.29"/>
    <col customWidth="1" min="12" max="16" width="8.71"/>
    <col customWidth="1" min="17" max="17" width="11.86"/>
    <col customWidth="1" min="18" max="26" width="8.71"/>
  </cols>
  <sheetData>
    <row r="1" ht="14.25" customHeight="1"/>
    <row r="2" ht="14.25" customHeight="1"/>
    <row r="3" ht="14.25" customHeight="1"/>
    <row r="4" ht="14.25" customHeight="1"/>
    <row r="5" ht="14.25" customHeight="1"/>
    <row r="6" ht="14.25" customHeight="1">
      <c r="J6" s="41" t="s">
        <v>89</v>
      </c>
      <c r="K6" s="17"/>
      <c r="L6" s="17"/>
      <c r="M6" s="17"/>
      <c r="N6" s="17"/>
      <c r="O6" s="18"/>
    </row>
    <row r="7" ht="14.25" customHeight="1">
      <c r="J7" s="39"/>
      <c r="K7" s="42" t="s">
        <v>90</v>
      </c>
      <c r="L7" s="43"/>
    </row>
    <row r="8" ht="14.25" customHeight="1">
      <c r="J8" s="44" t="s">
        <v>91</v>
      </c>
      <c r="K8" s="45" t="s">
        <v>92</v>
      </c>
    </row>
    <row r="9" ht="14.25" customHeight="1">
      <c r="J9" s="46">
        <v>1.0</v>
      </c>
      <c r="K9" s="47">
        <f t="shared" ref="K9:K14" si="1">1/6</f>
        <v>0.1666666667</v>
      </c>
      <c r="L9" s="48"/>
    </row>
    <row r="10" ht="14.25" customHeight="1">
      <c r="J10" s="46">
        <v>2.0</v>
      </c>
      <c r="K10" s="47">
        <f t="shared" si="1"/>
        <v>0.1666666667</v>
      </c>
      <c r="L10" s="48"/>
    </row>
    <row r="11" ht="14.25" customHeight="1">
      <c r="J11" s="46">
        <v>3.0</v>
      </c>
      <c r="K11" s="47">
        <f t="shared" si="1"/>
        <v>0.1666666667</v>
      </c>
      <c r="L11" s="48"/>
    </row>
    <row r="12" ht="14.25" customHeight="1">
      <c r="J12" s="46">
        <v>4.0</v>
      </c>
      <c r="K12" s="47">
        <f t="shared" si="1"/>
        <v>0.1666666667</v>
      </c>
      <c r="L12" s="48"/>
    </row>
    <row r="13" ht="14.25" customHeight="1">
      <c r="J13" s="46">
        <v>5.0</v>
      </c>
      <c r="K13" s="47">
        <f t="shared" si="1"/>
        <v>0.1666666667</v>
      </c>
      <c r="L13" s="48"/>
    </row>
    <row r="14" ht="14.25" customHeight="1">
      <c r="J14" s="46">
        <v>6.0</v>
      </c>
      <c r="K14" s="47">
        <f t="shared" si="1"/>
        <v>0.1666666667</v>
      </c>
      <c r="L14" s="48"/>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N24" s="49" t="s">
        <v>93</v>
      </c>
      <c r="O24" s="50"/>
      <c r="P24" s="50"/>
      <c r="Q24" s="50"/>
      <c r="R24" s="50"/>
      <c r="S24" s="50"/>
      <c r="T24" s="50"/>
      <c r="U24" s="50"/>
      <c r="V24" s="50"/>
      <c r="W24" s="51"/>
    </row>
    <row r="25" ht="14.25" customHeight="1">
      <c r="N25" s="52"/>
      <c r="W25" s="53"/>
    </row>
    <row r="26" ht="14.25" customHeight="1">
      <c r="N26" s="52"/>
      <c r="W26" s="53"/>
    </row>
    <row r="27" ht="14.25" customHeight="1">
      <c r="N27" s="52"/>
      <c r="W27" s="53"/>
    </row>
    <row r="28" ht="14.25" customHeight="1">
      <c r="N28" s="52"/>
      <c r="W28" s="53"/>
    </row>
    <row r="29" ht="14.25" customHeight="1">
      <c r="N29" s="52"/>
      <c r="W29" s="53"/>
    </row>
    <row r="30" ht="14.25" customHeight="1">
      <c r="N30" s="52"/>
      <c r="W30" s="53"/>
    </row>
    <row r="31" ht="14.25" customHeight="1">
      <c r="N31" s="52"/>
      <c r="W31" s="53"/>
    </row>
    <row r="32" ht="14.25" customHeight="1">
      <c r="N32" s="52"/>
      <c r="W32" s="53"/>
    </row>
    <row r="33" ht="14.25" customHeight="1">
      <c r="N33" s="54"/>
      <c r="O33" s="55"/>
      <c r="P33" s="55"/>
      <c r="Q33" s="55"/>
      <c r="R33" s="55"/>
      <c r="S33" s="55"/>
      <c r="T33" s="55"/>
      <c r="U33" s="55"/>
      <c r="V33" s="55"/>
      <c r="W33" s="56"/>
    </row>
    <row r="34" ht="14.25" customHeight="1"/>
    <row r="35" ht="14.25" customHeight="1"/>
    <row r="36" ht="14.25" customHeight="1">
      <c r="N36" s="57" t="s">
        <v>94</v>
      </c>
      <c r="O36" s="57"/>
      <c r="P36" s="57"/>
      <c r="Q36" s="57"/>
      <c r="R36" s="57"/>
      <c r="S36" s="57"/>
      <c r="T36" s="57"/>
    </row>
    <row r="37" ht="14.25" customHeight="1">
      <c r="N37" s="58" t="s">
        <v>95</v>
      </c>
      <c r="O37" s="58">
        <v>0.0</v>
      </c>
      <c r="P37" s="58">
        <v>1.0</v>
      </c>
      <c r="Q37" s="58">
        <v>2.0</v>
      </c>
      <c r="R37" s="57"/>
      <c r="S37" s="57"/>
      <c r="T37" s="57"/>
    </row>
    <row r="38" ht="14.25" customHeight="1">
      <c r="N38" s="59" t="s">
        <v>96</v>
      </c>
      <c r="O38" s="60" t="s">
        <v>97</v>
      </c>
      <c r="P38" s="60" t="s">
        <v>98</v>
      </c>
      <c r="Q38" s="60" t="s">
        <v>99</v>
      </c>
      <c r="R38" s="57"/>
      <c r="S38" s="57"/>
      <c r="T38" s="57"/>
    </row>
    <row r="39" ht="14.25" customHeight="1">
      <c r="N39" s="57" t="s">
        <v>100</v>
      </c>
      <c r="O39" s="57"/>
      <c r="P39" s="57"/>
      <c r="Q39" s="57"/>
      <c r="R39" s="57"/>
      <c r="S39" s="57"/>
      <c r="T39" s="57"/>
    </row>
    <row r="40" ht="14.25" customHeight="1"/>
    <row r="41" ht="14.25" customHeight="1">
      <c r="N41" s="61" t="s">
        <v>101</v>
      </c>
      <c r="O41" s="17"/>
      <c r="P41" s="17"/>
      <c r="Q41" s="18"/>
    </row>
    <row r="42" ht="14.25" customHeight="1">
      <c r="N42" s="49" t="s">
        <v>102</v>
      </c>
      <c r="O42" s="50"/>
      <c r="P42" s="50"/>
      <c r="Q42" s="50"/>
      <c r="R42" s="50"/>
      <c r="S42" s="50"/>
      <c r="T42" s="50"/>
      <c r="U42" s="50"/>
      <c r="V42" s="50"/>
      <c r="W42" s="51"/>
    </row>
    <row r="43" ht="14.25" customHeight="1">
      <c r="N43" s="52"/>
      <c r="W43" s="53"/>
    </row>
    <row r="44" ht="14.25" customHeight="1">
      <c r="N44" s="52"/>
      <c r="W44" s="53"/>
    </row>
    <row r="45" ht="14.25" customHeight="1">
      <c r="N45" s="52"/>
      <c r="W45" s="53"/>
    </row>
    <row r="46" ht="14.25" customHeight="1">
      <c r="N46" s="52"/>
      <c r="W46" s="53"/>
    </row>
    <row r="47" ht="14.25" customHeight="1">
      <c r="N47" s="52"/>
      <c r="W47" s="53"/>
    </row>
    <row r="48" ht="14.25" customHeight="1">
      <c r="N48" s="52"/>
      <c r="W48" s="53"/>
    </row>
    <row r="49" ht="14.25" customHeight="1">
      <c r="N49" s="52"/>
      <c r="W49" s="53"/>
    </row>
    <row r="50" ht="14.25" customHeight="1">
      <c r="N50" s="52"/>
      <c r="W50" s="53"/>
    </row>
    <row r="51" ht="14.25" customHeight="1">
      <c r="N51" s="52"/>
      <c r="W51" s="53"/>
    </row>
    <row r="52" ht="14.25" customHeight="1">
      <c r="N52" s="52"/>
      <c r="W52" s="53"/>
    </row>
    <row r="53" ht="14.25" customHeight="1">
      <c r="N53" s="54"/>
      <c r="O53" s="55"/>
      <c r="P53" s="55"/>
      <c r="Q53" s="55"/>
      <c r="R53" s="55"/>
      <c r="S53" s="55"/>
      <c r="T53" s="55"/>
      <c r="U53" s="55"/>
      <c r="V53" s="55"/>
      <c r="W53" s="56"/>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J6:O6"/>
    <mergeCell ref="N24:W33"/>
    <mergeCell ref="N41:Q41"/>
    <mergeCell ref="N42:W53"/>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24.29"/>
    <col customWidth="1" min="12" max="13" width="8.71"/>
    <col customWidth="1" min="14" max="14" width="9.86"/>
    <col customWidth="1" min="15" max="16" width="8.71"/>
    <col customWidth="1" min="17" max="17" width="11.86"/>
    <col customWidth="1" min="18" max="26" width="8.71"/>
  </cols>
  <sheetData>
    <row r="1" ht="14.25" customHeight="1">
      <c r="J1" s="62" t="s">
        <v>103</v>
      </c>
    </row>
    <row r="2" ht="14.25" customHeight="1"/>
    <row r="3" ht="14.25" customHeight="1"/>
    <row r="4" ht="14.25" customHeight="1"/>
    <row r="5" ht="14.25" customHeight="1">
      <c r="J5" s="41" t="s">
        <v>89</v>
      </c>
      <c r="K5" s="17"/>
      <c r="L5" s="17"/>
      <c r="M5" s="17"/>
      <c r="N5" s="17"/>
      <c r="O5" s="18"/>
    </row>
    <row r="6" ht="14.25" customHeight="1">
      <c r="J6" s="63" t="s">
        <v>104</v>
      </c>
    </row>
    <row r="7" ht="14.25" customHeight="1">
      <c r="J7" s="63" t="s">
        <v>105</v>
      </c>
    </row>
    <row r="8" ht="14.25" customHeight="1">
      <c r="J8" s="63" t="s">
        <v>106</v>
      </c>
    </row>
    <row r="9" ht="14.25" customHeight="1">
      <c r="J9" s="63" t="s">
        <v>107</v>
      </c>
    </row>
    <row r="10" ht="14.25" customHeight="1">
      <c r="J10" s="63" t="s">
        <v>108</v>
      </c>
    </row>
    <row r="11" ht="14.25" customHeight="1">
      <c r="J11" s="63" t="s">
        <v>109</v>
      </c>
    </row>
    <row r="12" ht="14.25" customHeight="1">
      <c r="K12" s="38"/>
      <c r="L12" s="38"/>
      <c r="M12" s="38"/>
      <c r="N12" s="38"/>
      <c r="O12" s="38"/>
    </row>
    <row r="13" ht="14.25" customHeight="1">
      <c r="J13" s="39"/>
      <c r="K13" s="64" t="s">
        <v>110</v>
      </c>
      <c r="L13" s="64" t="s">
        <v>111</v>
      </c>
    </row>
    <row r="14" ht="14.25" customHeight="1">
      <c r="J14" s="44" t="s">
        <v>112</v>
      </c>
      <c r="K14" s="45" t="s">
        <v>113</v>
      </c>
      <c r="L14" s="45" t="s">
        <v>114</v>
      </c>
    </row>
    <row r="15" ht="14.25" customHeight="1">
      <c r="J15" s="46">
        <v>1.0</v>
      </c>
      <c r="K15" s="47">
        <f t="shared" ref="K15:K20" si="1">1/6</f>
        <v>0.1666666667</v>
      </c>
      <c r="L15" s="47">
        <f t="shared" ref="L15:L20" si="2">SUM($K$15:K15)</f>
        <v>0.1666666667</v>
      </c>
    </row>
    <row r="16" ht="14.25" customHeight="1">
      <c r="J16" s="46">
        <v>2.0</v>
      </c>
      <c r="K16" s="47">
        <f t="shared" si="1"/>
        <v>0.1666666667</v>
      </c>
      <c r="L16" s="47">
        <f t="shared" si="2"/>
        <v>0.3333333333</v>
      </c>
    </row>
    <row r="17" ht="14.25" customHeight="1">
      <c r="J17" s="46">
        <v>3.0</v>
      </c>
      <c r="K17" s="47">
        <f t="shared" si="1"/>
        <v>0.1666666667</v>
      </c>
      <c r="L17" s="47">
        <f t="shared" si="2"/>
        <v>0.5</v>
      </c>
    </row>
    <row r="18" ht="14.25" customHeight="1">
      <c r="J18" s="46">
        <v>4.0</v>
      </c>
      <c r="K18" s="47">
        <f t="shared" si="1"/>
        <v>0.1666666667</v>
      </c>
      <c r="L18" s="47">
        <f t="shared" si="2"/>
        <v>0.6666666667</v>
      </c>
    </row>
    <row r="19" ht="14.25" customHeight="1">
      <c r="J19" s="46">
        <v>5.0</v>
      </c>
      <c r="K19" s="47">
        <f t="shared" si="1"/>
        <v>0.1666666667</v>
      </c>
      <c r="L19" s="47">
        <f t="shared" si="2"/>
        <v>0.8333333333</v>
      </c>
    </row>
    <row r="20" ht="14.25" customHeight="1">
      <c r="J20" s="46">
        <v>6.0</v>
      </c>
      <c r="K20" s="47">
        <f t="shared" si="1"/>
        <v>0.1666666667</v>
      </c>
      <c r="L20" s="47">
        <f t="shared" si="2"/>
        <v>1</v>
      </c>
    </row>
    <row r="21" ht="14.25" customHeight="1"/>
    <row r="22" ht="14.25" customHeight="1"/>
    <row r="23" ht="14.25" customHeight="1"/>
    <row r="24" ht="14.25" customHeight="1">
      <c r="N24" s="49" t="s">
        <v>115</v>
      </c>
      <c r="O24" s="50"/>
      <c r="P24" s="50"/>
      <c r="Q24" s="50"/>
      <c r="R24" s="50"/>
      <c r="S24" s="50"/>
      <c r="T24" s="50"/>
      <c r="U24" s="50"/>
      <c r="V24" s="51"/>
      <c r="W24" s="65"/>
    </row>
    <row r="25" ht="14.25" customHeight="1">
      <c r="N25" s="52"/>
      <c r="V25" s="53"/>
      <c r="W25" s="65"/>
    </row>
    <row r="26" ht="14.25" customHeight="1">
      <c r="A26" s="63"/>
      <c r="N26" s="52"/>
      <c r="V26" s="53"/>
      <c r="W26" s="65"/>
    </row>
    <row r="27" ht="14.25" customHeight="1">
      <c r="N27" s="52"/>
      <c r="V27" s="53"/>
      <c r="W27" s="65"/>
    </row>
    <row r="28" ht="14.25" customHeight="1">
      <c r="N28" s="54"/>
      <c r="O28" s="55"/>
      <c r="P28" s="55"/>
      <c r="Q28" s="55"/>
      <c r="R28" s="55"/>
      <c r="S28" s="55"/>
      <c r="T28" s="55"/>
      <c r="U28" s="55"/>
      <c r="V28" s="56"/>
      <c r="W28" s="65"/>
    </row>
    <row r="29" ht="14.25" customHeight="1">
      <c r="N29" s="66"/>
      <c r="O29" s="66"/>
      <c r="P29" s="66"/>
      <c r="Q29" s="66"/>
      <c r="R29" s="66"/>
      <c r="S29" s="66"/>
      <c r="T29" s="66"/>
      <c r="U29" s="66"/>
      <c r="V29" s="66"/>
      <c r="W29" s="66"/>
    </row>
    <row r="30" ht="14.25" customHeight="1">
      <c r="N30" s="66"/>
      <c r="O30" s="66"/>
      <c r="P30" s="66"/>
      <c r="Q30" s="66"/>
      <c r="R30" s="66"/>
      <c r="S30" s="66"/>
      <c r="T30" s="66"/>
      <c r="U30" s="66"/>
      <c r="V30" s="66"/>
      <c r="W30" s="66"/>
    </row>
    <row r="31" ht="14.25" customHeight="1">
      <c r="N31" s="66"/>
      <c r="O31" s="66"/>
      <c r="P31" s="66"/>
      <c r="Q31" s="66"/>
      <c r="R31" s="66"/>
      <c r="S31" s="66"/>
      <c r="T31" s="66"/>
      <c r="U31" s="66"/>
      <c r="V31" s="66"/>
      <c r="W31" s="66"/>
    </row>
    <row r="32" ht="14.25" customHeight="1">
      <c r="N32" s="66"/>
      <c r="O32" s="66"/>
      <c r="P32" s="66"/>
      <c r="Q32" s="66"/>
      <c r="R32" s="66"/>
      <c r="S32" s="66"/>
      <c r="T32" s="66"/>
      <c r="U32" s="66"/>
      <c r="V32" s="66"/>
      <c r="W32" s="66"/>
    </row>
    <row r="33" ht="14.25" customHeight="1">
      <c r="N33" s="66"/>
      <c r="O33" s="66"/>
      <c r="P33" s="66"/>
      <c r="Q33" s="66"/>
      <c r="R33" s="66"/>
      <c r="S33" s="66"/>
      <c r="T33" s="66"/>
      <c r="U33" s="66"/>
      <c r="V33" s="66"/>
      <c r="W33" s="66"/>
    </row>
    <row r="34" ht="14.25" customHeight="1"/>
    <row r="35" ht="14.25" customHeight="1"/>
    <row r="36" ht="14.25" customHeight="1">
      <c r="N36" s="57" t="s">
        <v>116</v>
      </c>
      <c r="O36" s="57"/>
      <c r="P36" s="57"/>
      <c r="Q36" s="57"/>
      <c r="R36" s="57"/>
      <c r="S36" s="57"/>
      <c r="T36" s="57"/>
    </row>
    <row r="37" ht="14.25" customHeight="1">
      <c r="N37" s="67" t="s">
        <v>95</v>
      </c>
      <c r="O37" s="67">
        <v>1.0</v>
      </c>
      <c r="P37" s="67">
        <v>2.0</v>
      </c>
      <c r="Q37" s="67">
        <v>3.0</v>
      </c>
      <c r="R37" s="67">
        <v>4.0</v>
      </c>
      <c r="S37" s="67">
        <v>5.0</v>
      </c>
      <c r="T37" s="67">
        <v>6.0</v>
      </c>
      <c r="U37" s="67">
        <v>7.0</v>
      </c>
      <c r="V37" s="68"/>
    </row>
    <row r="38" ht="14.25" customHeight="1">
      <c r="N38" s="59" t="s">
        <v>96</v>
      </c>
      <c r="O38" s="60" t="s">
        <v>117</v>
      </c>
      <c r="P38" s="60" t="s">
        <v>118</v>
      </c>
      <c r="Q38" s="60" t="s">
        <v>119</v>
      </c>
      <c r="R38" s="60" t="s">
        <v>120</v>
      </c>
      <c r="S38" s="60" t="s">
        <v>121</v>
      </c>
      <c r="T38" s="60" t="s">
        <v>122</v>
      </c>
      <c r="U38" s="60" t="s">
        <v>123</v>
      </c>
      <c r="V38" s="39"/>
    </row>
    <row r="39" ht="14.25" customHeight="1">
      <c r="N39" s="69" t="s">
        <v>124</v>
      </c>
      <c r="O39" s="70"/>
      <c r="P39" s="71"/>
      <c r="Q39" s="57"/>
      <c r="R39" s="57"/>
      <c r="S39" s="57"/>
      <c r="T39" s="57"/>
    </row>
    <row r="40" ht="14.25" customHeight="1"/>
    <row r="41" ht="14.25" customHeight="1">
      <c r="N41" s="61" t="s">
        <v>125</v>
      </c>
      <c r="O41" s="17"/>
      <c r="P41" s="17"/>
      <c r="Q41" s="18"/>
    </row>
    <row r="42" ht="14.25" customHeight="1">
      <c r="N42" s="49" t="s">
        <v>126</v>
      </c>
      <c r="O42" s="50"/>
      <c r="P42" s="50"/>
      <c r="Q42" s="50"/>
      <c r="R42" s="50"/>
      <c r="S42" s="50"/>
      <c r="T42" s="50"/>
      <c r="U42" s="50"/>
      <c r="V42" s="50"/>
      <c r="W42" s="51"/>
    </row>
    <row r="43" ht="14.25" customHeight="1">
      <c r="N43" s="52"/>
      <c r="W43" s="53"/>
    </row>
    <row r="44" ht="14.25" customHeight="1">
      <c r="N44" s="52"/>
      <c r="W44" s="53"/>
    </row>
    <row r="45" ht="14.25" customHeight="1">
      <c r="N45" s="52"/>
      <c r="W45" s="53"/>
    </row>
    <row r="46" ht="14.25" customHeight="1">
      <c r="N46" s="52"/>
      <c r="W46" s="53"/>
    </row>
    <row r="47" ht="14.25" customHeight="1">
      <c r="N47" s="52"/>
      <c r="W47" s="53"/>
    </row>
    <row r="48" ht="14.25" customHeight="1">
      <c r="N48" s="52"/>
      <c r="W48" s="53"/>
    </row>
    <row r="49" ht="14.25" customHeight="1">
      <c r="N49" s="52"/>
      <c r="W49" s="53"/>
    </row>
    <row r="50" ht="14.25" customHeight="1">
      <c r="N50" s="52"/>
      <c r="W50" s="53"/>
    </row>
    <row r="51" ht="14.25" customHeight="1">
      <c r="N51" s="52"/>
      <c r="W51" s="53"/>
    </row>
    <row r="52" ht="14.25" customHeight="1">
      <c r="N52" s="52"/>
      <c r="W52" s="53"/>
    </row>
    <row r="53" ht="14.25" customHeight="1">
      <c r="N53" s="54"/>
      <c r="O53" s="55"/>
      <c r="P53" s="55"/>
      <c r="Q53" s="55"/>
      <c r="R53" s="55"/>
      <c r="S53" s="55"/>
      <c r="T53" s="55"/>
      <c r="U53" s="55"/>
      <c r="V53" s="55"/>
      <c r="W53" s="56"/>
    </row>
    <row r="54" ht="14.25" customHeight="1"/>
    <row r="55" ht="14.25" customHeight="1">
      <c r="N55" s="67" t="s">
        <v>95</v>
      </c>
      <c r="O55" s="67">
        <v>1.0</v>
      </c>
      <c r="P55" s="67">
        <v>2.0</v>
      </c>
      <c r="Q55" s="67">
        <v>3.0</v>
      </c>
      <c r="R55" s="67">
        <v>4.0</v>
      </c>
      <c r="S55" s="67">
        <v>5.0</v>
      </c>
      <c r="T55" s="67">
        <v>6.0</v>
      </c>
      <c r="U55" s="67">
        <v>7.0</v>
      </c>
    </row>
    <row r="56" ht="14.25" customHeight="1">
      <c r="N56" s="59" t="s">
        <v>96</v>
      </c>
      <c r="O56" s="72">
        <f>1/(8)</f>
        <v>0.125</v>
      </c>
      <c r="P56" s="60">
        <f>2/(8)</f>
        <v>0.25</v>
      </c>
      <c r="Q56" s="60">
        <f>3/(8)</f>
        <v>0.375</v>
      </c>
      <c r="R56" s="60">
        <f>1/64</f>
        <v>0.015625</v>
      </c>
      <c r="S56" s="60">
        <f>(1/64)+(1/8)</f>
        <v>0.140625</v>
      </c>
      <c r="T56" s="60">
        <f>2/(64)</f>
        <v>0.03125</v>
      </c>
      <c r="U56" s="60">
        <f>4/64</f>
        <v>0.0625</v>
      </c>
    </row>
    <row r="57" ht="14.25" customHeight="1"/>
    <row r="58" ht="14.25" customHeight="1">
      <c r="N58" s="73" t="s">
        <v>127</v>
      </c>
      <c r="O58" s="74">
        <f>SUM(O56:R56)</f>
        <v>0.765625</v>
      </c>
    </row>
    <row r="59" ht="14.25" customHeight="1">
      <c r="N59" s="73" t="s">
        <v>128</v>
      </c>
      <c r="O59" s="74">
        <f>SUM(T56:U56)</f>
        <v>0.09375</v>
      </c>
    </row>
    <row r="60" ht="14.25" customHeight="1">
      <c r="N60" s="73" t="s">
        <v>129</v>
      </c>
      <c r="O60" s="74">
        <f>SUM(O56:S56)</f>
        <v>0.90625</v>
      </c>
      <c r="P60" s="75"/>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J1:O4"/>
    <mergeCell ref="J5:O5"/>
    <mergeCell ref="N24:V28"/>
    <mergeCell ref="N39:P39"/>
    <mergeCell ref="N41:Q41"/>
    <mergeCell ref="N42:W53"/>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8" width="8.71"/>
    <col customWidth="1" min="19" max="19" width="10.86"/>
    <col customWidth="1" min="20" max="20" width="10.29"/>
    <col customWidth="1" min="21" max="26" width="8.71"/>
  </cols>
  <sheetData>
    <row r="1" ht="14.25" customHeight="1">
      <c r="M1" s="9" t="s">
        <v>130</v>
      </c>
      <c r="N1" s="9" t="s">
        <v>131</v>
      </c>
      <c r="O1" s="9" t="s">
        <v>132</v>
      </c>
      <c r="P1" s="9" t="s">
        <v>133</v>
      </c>
      <c r="Q1" s="9" t="s">
        <v>134</v>
      </c>
      <c r="R1" s="9" t="s">
        <v>135</v>
      </c>
      <c r="S1" s="9" t="s">
        <v>136</v>
      </c>
      <c r="T1" s="9" t="s">
        <v>137</v>
      </c>
      <c r="U1" s="9" t="s">
        <v>138</v>
      </c>
      <c r="V1" s="9" t="s">
        <v>139</v>
      </c>
      <c r="W1" s="9" t="s">
        <v>140</v>
      </c>
      <c r="X1" s="9" t="s">
        <v>141</v>
      </c>
      <c r="Y1" s="9" t="s">
        <v>142</v>
      </c>
    </row>
    <row r="2" ht="14.25" customHeight="1">
      <c r="M2" s="9">
        <v>77.0</v>
      </c>
      <c r="N2" s="9">
        <v>45000.0</v>
      </c>
      <c r="O2" s="9">
        <v>1650.0</v>
      </c>
      <c r="P2" s="9">
        <v>3.0</v>
      </c>
      <c r="Q2" s="9">
        <v>1.0</v>
      </c>
      <c r="R2" s="9">
        <v>2.0</v>
      </c>
      <c r="S2" s="9">
        <v>0.0</v>
      </c>
      <c r="T2" s="9">
        <v>0.0</v>
      </c>
      <c r="U2" s="9">
        <v>1.0</v>
      </c>
      <c r="V2" s="9">
        <v>0.0</v>
      </c>
      <c r="W2" s="9">
        <v>0.0</v>
      </c>
      <c r="X2" s="9">
        <v>0.0</v>
      </c>
      <c r="Y2" s="9" t="s">
        <v>143</v>
      </c>
    </row>
    <row r="3" ht="14.25" customHeight="1">
      <c r="M3" s="9">
        <v>13.0</v>
      </c>
      <c r="N3" s="9">
        <v>27000.0</v>
      </c>
      <c r="O3" s="9">
        <v>1700.0</v>
      </c>
      <c r="P3" s="9">
        <v>3.0</v>
      </c>
      <c r="Q3" s="9">
        <v>1.0</v>
      </c>
      <c r="R3" s="9">
        <v>2.0</v>
      </c>
      <c r="S3" s="9">
        <v>1.0</v>
      </c>
      <c r="T3" s="9">
        <v>0.0</v>
      </c>
      <c r="U3" s="9">
        <v>0.0</v>
      </c>
      <c r="V3" s="9">
        <v>0.0</v>
      </c>
      <c r="W3" s="9">
        <v>0.0</v>
      </c>
      <c r="X3" s="9">
        <v>0.0</v>
      </c>
      <c r="Y3" s="9" t="s">
        <v>143</v>
      </c>
    </row>
    <row r="4" ht="14.25" customHeight="1">
      <c r="M4" s="9">
        <v>73.0</v>
      </c>
      <c r="N4" s="9">
        <v>32500.0</v>
      </c>
      <c r="O4" s="9">
        <v>1836.0</v>
      </c>
      <c r="P4" s="9">
        <v>2.0</v>
      </c>
      <c r="Q4" s="9">
        <v>1.0</v>
      </c>
      <c r="R4" s="9">
        <v>1.0</v>
      </c>
      <c r="S4" s="9">
        <v>0.0</v>
      </c>
      <c r="T4" s="9">
        <v>0.0</v>
      </c>
      <c r="U4" s="9">
        <v>1.0</v>
      </c>
      <c r="V4" s="9">
        <v>0.0</v>
      </c>
      <c r="W4" s="9">
        <v>0.0</v>
      </c>
      <c r="X4" s="9">
        <v>0.0</v>
      </c>
      <c r="Y4" s="9" t="s">
        <v>143</v>
      </c>
    </row>
    <row r="5" ht="14.25" customHeight="1">
      <c r="M5" s="9">
        <v>159.0</v>
      </c>
      <c r="N5" s="9">
        <v>62000.0</v>
      </c>
      <c r="O5" s="9">
        <v>1905.0</v>
      </c>
      <c r="P5" s="9">
        <v>5.0</v>
      </c>
      <c r="Q5" s="9">
        <v>1.0</v>
      </c>
      <c r="R5" s="9">
        <v>2.0</v>
      </c>
      <c r="S5" s="9">
        <v>0.0</v>
      </c>
      <c r="T5" s="9">
        <v>0.0</v>
      </c>
      <c r="U5" s="9">
        <v>1.0</v>
      </c>
      <c r="V5" s="9">
        <v>0.0</v>
      </c>
      <c r="W5" s="9">
        <v>0.0</v>
      </c>
      <c r="X5" s="9">
        <v>0.0</v>
      </c>
      <c r="Y5" s="9" t="s">
        <v>143</v>
      </c>
    </row>
    <row r="6" ht="14.25" customHeight="1">
      <c r="M6" s="9">
        <v>172.0</v>
      </c>
      <c r="N6" s="9">
        <v>32000.0</v>
      </c>
      <c r="O6" s="9">
        <v>1950.0</v>
      </c>
      <c r="P6" s="9">
        <v>3.0</v>
      </c>
      <c r="Q6" s="9">
        <v>1.0</v>
      </c>
      <c r="R6" s="9">
        <v>1.0</v>
      </c>
      <c r="S6" s="9">
        <v>0.0</v>
      </c>
      <c r="T6" s="9">
        <v>0.0</v>
      </c>
      <c r="U6" s="9">
        <v>0.0</v>
      </c>
      <c r="V6" s="9">
        <v>1.0</v>
      </c>
      <c r="W6" s="9">
        <v>0.0</v>
      </c>
      <c r="X6" s="9">
        <v>0.0</v>
      </c>
      <c r="Y6" s="9" t="s">
        <v>143</v>
      </c>
    </row>
    <row r="7" ht="14.25" customHeight="1">
      <c r="M7" s="9">
        <v>464.0</v>
      </c>
      <c r="N7" s="9">
        <v>49000.0</v>
      </c>
      <c r="O7" s="9">
        <v>1950.0</v>
      </c>
      <c r="P7" s="9">
        <v>3.0</v>
      </c>
      <c r="Q7" s="9">
        <v>2.0</v>
      </c>
      <c r="R7" s="9">
        <v>2.0</v>
      </c>
      <c r="S7" s="9">
        <v>1.0</v>
      </c>
      <c r="T7" s="9">
        <v>0.0</v>
      </c>
      <c r="U7" s="9">
        <v>1.0</v>
      </c>
      <c r="V7" s="9">
        <v>0.0</v>
      </c>
      <c r="W7" s="9">
        <v>0.0</v>
      </c>
      <c r="X7" s="9">
        <v>0.0</v>
      </c>
      <c r="Y7" s="9" t="s">
        <v>144</v>
      </c>
    </row>
    <row r="8" ht="14.25" customHeight="1">
      <c r="M8" s="9">
        <v>45.0</v>
      </c>
      <c r="N8" s="9">
        <v>38000.0</v>
      </c>
      <c r="O8" s="9">
        <v>2000.0</v>
      </c>
      <c r="P8" s="9">
        <v>2.0</v>
      </c>
      <c r="Q8" s="9">
        <v>1.0</v>
      </c>
      <c r="R8" s="9">
        <v>2.0</v>
      </c>
      <c r="S8" s="9">
        <v>1.0</v>
      </c>
      <c r="T8" s="9">
        <v>0.0</v>
      </c>
      <c r="U8" s="9">
        <v>0.0</v>
      </c>
      <c r="V8" s="9">
        <v>0.0</v>
      </c>
      <c r="W8" s="9">
        <v>0.0</v>
      </c>
      <c r="X8" s="9">
        <v>0.0</v>
      </c>
      <c r="Y8" s="9" t="s">
        <v>143</v>
      </c>
    </row>
    <row r="9" ht="14.25" customHeight="1">
      <c r="M9" s="9">
        <v>468.0</v>
      </c>
      <c r="N9" s="9">
        <v>55000.0</v>
      </c>
      <c r="O9" s="9">
        <v>2015.0</v>
      </c>
      <c r="P9" s="9">
        <v>3.0</v>
      </c>
      <c r="Q9" s="9">
        <v>1.0</v>
      </c>
      <c r="R9" s="9">
        <v>2.0</v>
      </c>
      <c r="S9" s="9">
        <v>1.0</v>
      </c>
      <c r="T9" s="9">
        <v>0.0</v>
      </c>
      <c r="U9" s="9">
        <v>1.0</v>
      </c>
      <c r="V9" s="9">
        <v>0.0</v>
      </c>
      <c r="W9" s="9">
        <v>0.0</v>
      </c>
      <c r="X9" s="9">
        <v>0.0</v>
      </c>
      <c r="Y9" s="9" t="s">
        <v>144</v>
      </c>
    </row>
    <row r="10" ht="14.25" customHeight="1">
      <c r="M10" s="9">
        <v>164.0</v>
      </c>
      <c r="N10" s="9">
        <v>50000.0</v>
      </c>
      <c r="O10" s="9">
        <v>2135.0</v>
      </c>
      <c r="P10" s="9">
        <v>3.0</v>
      </c>
      <c r="Q10" s="9">
        <v>2.0</v>
      </c>
      <c r="R10" s="9">
        <v>2.0</v>
      </c>
      <c r="S10" s="9">
        <v>0.0</v>
      </c>
      <c r="T10" s="9">
        <v>0.0</v>
      </c>
      <c r="U10" s="9">
        <v>0.0</v>
      </c>
      <c r="V10" s="9">
        <v>0.0</v>
      </c>
      <c r="W10" s="9">
        <v>0.0</v>
      </c>
      <c r="X10" s="9">
        <v>0.0</v>
      </c>
      <c r="Y10" s="9" t="s">
        <v>143</v>
      </c>
    </row>
    <row r="11" ht="14.25" customHeight="1">
      <c r="M11" s="9">
        <v>460.0</v>
      </c>
      <c r="N11" s="9">
        <v>47000.0</v>
      </c>
      <c r="O11" s="9">
        <v>2145.0</v>
      </c>
      <c r="P11" s="9">
        <v>3.0</v>
      </c>
      <c r="Q11" s="9">
        <v>1.0</v>
      </c>
      <c r="R11" s="9">
        <v>2.0</v>
      </c>
      <c r="S11" s="9">
        <v>1.0</v>
      </c>
      <c r="T11" s="9">
        <v>0.0</v>
      </c>
      <c r="U11" s="9">
        <v>1.0</v>
      </c>
      <c r="V11" s="9">
        <v>0.0</v>
      </c>
      <c r="W11" s="9">
        <v>0.0</v>
      </c>
      <c r="X11" s="9">
        <v>0.0</v>
      </c>
      <c r="Y11" s="9" t="s">
        <v>144</v>
      </c>
    </row>
    <row r="12" ht="14.25" customHeight="1">
      <c r="M12" s="9">
        <v>461.0</v>
      </c>
      <c r="N12" s="9">
        <v>47600.0</v>
      </c>
      <c r="O12" s="9">
        <v>2145.0</v>
      </c>
      <c r="P12" s="9">
        <v>3.0</v>
      </c>
      <c r="Q12" s="9">
        <v>1.0</v>
      </c>
      <c r="R12" s="9">
        <v>2.0</v>
      </c>
      <c r="S12" s="9">
        <v>1.0</v>
      </c>
      <c r="T12" s="9">
        <v>0.0</v>
      </c>
      <c r="U12" s="9">
        <v>1.0</v>
      </c>
      <c r="V12" s="9">
        <v>0.0</v>
      </c>
      <c r="W12" s="9">
        <v>0.0</v>
      </c>
      <c r="X12" s="9">
        <v>0.0</v>
      </c>
      <c r="Y12" s="9" t="s">
        <v>144</v>
      </c>
    </row>
    <row r="13" ht="14.25" customHeight="1">
      <c r="M13" s="9">
        <v>462.0</v>
      </c>
      <c r="N13" s="9">
        <v>49000.0</v>
      </c>
      <c r="O13" s="9">
        <v>2145.0</v>
      </c>
      <c r="P13" s="9">
        <v>3.0</v>
      </c>
      <c r="Q13" s="9">
        <v>1.0</v>
      </c>
      <c r="R13" s="9">
        <v>3.0</v>
      </c>
      <c r="S13" s="9">
        <v>1.0</v>
      </c>
      <c r="T13" s="9">
        <v>0.0</v>
      </c>
      <c r="U13" s="9">
        <v>0.0</v>
      </c>
      <c r="V13" s="9">
        <v>0.0</v>
      </c>
      <c r="W13" s="9">
        <v>0.0</v>
      </c>
      <c r="X13" s="9">
        <v>0.0</v>
      </c>
      <c r="Y13" s="9" t="s">
        <v>144</v>
      </c>
    </row>
    <row r="14" ht="14.25" customHeight="1">
      <c r="M14" s="9">
        <v>465.0</v>
      </c>
      <c r="N14" s="9">
        <v>49500.0</v>
      </c>
      <c r="O14" s="9">
        <v>2145.0</v>
      </c>
      <c r="P14" s="9">
        <v>3.0</v>
      </c>
      <c r="Q14" s="9">
        <v>1.0</v>
      </c>
      <c r="R14" s="9">
        <v>3.0</v>
      </c>
      <c r="S14" s="9">
        <v>1.0</v>
      </c>
      <c r="T14" s="9">
        <v>0.0</v>
      </c>
      <c r="U14" s="9">
        <v>0.0</v>
      </c>
      <c r="V14" s="9">
        <v>0.0</v>
      </c>
      <c r="W14" s="9">
        <v>0.0</v>
      </c>
      <c r="X14" s="9">
        <v>0.0</v>
      </c>
      <c r="Y14" s="9" t="s">
        <v>144</v>
      </c>
    </row>
    <row r="15" ht="14.25" customHeight="1">
      <c r="M15" s="9">
        <v>470.0</v>
      </c>
      <c r="N15" s="9">
        <v>56000.0</v>
      </c>
      <c r="O15" s="9">
        <v>2145.0</v>
      </c>
      <c r="P15" s="9">
        <v>4.0</v>
      </c>
      <c r="Q15" s="9">
        <v>2.0</v>
      </c>
      <c r="R15" s="9">
        <v>1.0</v>
      </c>
      <c r="S15" s="9">
        <v>1.0</v>
      </c>
      <c r="T15" s="9">
        <v>0.0</v>
      </c>
      <c r="U15" s="9">
        <v>1.0</v>
      </c>
      <c r="V15" s="9">
        <v>0.0</v>
      </c>
      <c r="W15" s="9">
        <v>0.0</v>
      </c>
      <c r="X15" s="9">
        <v>0.0</v>
      </c>
      <c r="Y15" s="9" t="s">
        <v>144</v>
      </c>
    </row>
    <row r="16" ht="14.25" customHeight="1">
      <c r="M16" s="9">
        <v>471.0</v>
      </c>
      <c r="N16" s="9">
        <v>60000.0</v>
      </c>
      <c r="O16" s="9">
        <v>2145.0</v>
      </c>
      <c r="P16" s="9">
        <v>3.0</v>
      </c>
      <c r="Q16" s="9">
        <v>1.0</v>
      </c>
      <c r="R16" s="9">
        <v>3.0</v>
      </c>
      <c r="S16" s="9">
        <v>1.0</v>
      </c>
      <c r="T16" s="9">
        <v>0.0</v>
      </c>
      <c r="U16" s="9">
        <v>0.0</v>
      </c>
      <c r="V16" s="9">
        <v>0.0</v>
      </c>
      <c r="W16" s="9">
        <v>0.0</v>
      </c>
      <c r="X16" s="9">
        <v>1.0</v>
      </c>
      <c r="Y16" s="9" t="s">
        <v>144</v>
      </c>
    </row>
    <row r="17" ht="14.25" customHeight="1">
      <c r="M17" s="9">
        <v>46.0</v>
      </c>
      <c r="N17" s="9">
        <v>44000.0</v>
      </c>
      <c r="O17" s="9">
        <v>2160.0</v>
      </c>
      <c r="P17" s="9">
        <v>3.0</v>
      </c>
      <c r="Q17" s="9">
        <v>1.0</v>
      </c>
      <c r="R17" s="9">
        <v>2.0</v>
      </c>
      <c r="S17" s="9">
        <v>0.0</v>
      </c>
      <c r="T17" s="9">
        <v>0.0</v>
      </c>
      <c r="U17" s="9">
        <v>1.0</v>
      </c>
      <c r="V17" s="9">
        <v>0.0</v>
      </c>
      <c r="W17" s="9">
        <v>0.0</v>
      </c>
      <c r="X17" s="9">
        <v>0.0</v>
      </c>
      <c r="Y17" s="9" t="s">
        <v>143</v>
      </c>
    </row>
    <row r="18" ht="14.25" customHeight="1">
      <c r="M18" s="9">
        <v>147.0</v>
      </c>
      <c r="N18" s="9">
        <v>61000.0</v>
      </c>
      <c r="O18" s="9">
        <v>2175.0</v>
      </c>
      <c r="P18" s="9">
        <v>3.0</v>
      </c>
      <c r="Q18" s="9">
        <v>1.0</v>
      </c>
      <c r="R18" s="9">
        <v>2.0</v>
      </c>
      <c r="S18" s="9">
        <v>0.0</v>
      </c>
      <c r="T18" s="9">
        <v>1.0</v>
      </c>
      <c r="U18" s="9">
        <v>1.0</v>
      </c>
      <c r="V18" s="9">
        <v>0.0</v>
      </c>
      <c r="W18" s="9">
        <v>1.0</v>
      </c>
      <c r="X18" s="9">
        <v>0.0</v>
      </c>
      <c r="Y18" s="9" t="s">
        <v>143</v>
      </c>
    </row>
    <row r="19" ht="14.25" customHeight="1">
      <c r="M19" s="9">
        <v>469.0</v>
      </c>
      <c r="N19" s="9">
        <v>55000.0</v>
      </c>
      <c r="O19" s="9">
        <v>2176.0</v>
      </c>
      <c r="P19" s="9">
        <v>2.0</v>
      </c>
      <c r="Q19" s="9">
        <v>1.0</v>
      </c>
      <c r="R19" s="9">
        <v>2.0</v>
      </c>
      <c r="S19" s="9">
        <v>1.0</v>
      </c>
      <c r="T19" s="9">
        <v>1.0</v>
      </c>
      <c r="U19" s="9">
        <v>0.0</v>
      </c>
      <c r="V19" s="9">
        <v>0.0</v>
      </c>
      <c r="W19" s="9">
        <v>0.0</v>
      </c>
      <c r="X19" s="9">
        <v>0.0</v>
      </c>
      <c r="Y19" s="9" t="s">
        <v>144</v>
      </c>
    </row>
    <row r="20" ht="14.25" customHeight="1">
      <c r="M20" s="9">
        <v>466.0</v>
      </c>
      <c r="N20" s="9">
        <v>52000.0</v>
      </c>
      <c r="O20" s="9">
        <v>2275.0</v>
      </c>
      <c r="P20" s="9">
        <v>3.0</v>
      </c>
      <c r="Q20" s="9">
        <v>1.0</v>
      </c>
      <c r="R20" s="9">
        <v>3.0</v>
      </c>
      <c r="S20" s="9">
        <v>1.0</v>
      </c>
      <c r="T20" s="9">
        <v>0.0</v>
      </c>
      <c r="U20" s="9">
        <v>0.0</v>
      </c>
      <c r="V20" s="9">
        <v>1.0</v>
      </c>
      <c r="W20" s="9">
        <v>1.0</v>
      </c>
      <c r="X20" s="9">
        <v>0.0</v>
      </c>
      <c r="Y20" s="9" t="s">
        <v>144</v>
      </c>
    </row>
    <row r="21" ht="14.25" customHeight="1">
      <c r="M21" s="9">
        <v>207.0</v>
      </c>
      <c r="N21" s="9">
        <v>60000.0</v>
      </c>
      <c r="O21" s="9">
        <v>2325.0</v>
      </c>
      <c r="P21" s="9">
        <v>3.0</v>
      </c>
      <c r="Q21" s="9">
        <v>1.0</v>
      </c>
      <c r="R21" s="9">
        <v>2.0</v>
      </c>
      <c r="S21" s="9">
        <v>0.0</v>
      </c>
      <c r="T21" s="9">
        <v>0.0</v>
      </c>
      <c r="U21" s="9">
        <v>0.0</v>
      </c>
      <c r="V21" s="9">
        <v>0.0</v>
      </c>
      <c r="W21" s="9">
        <v>0.0</v>
      </c>
      <c r="X21" s="9">
        <v>0.0</v>
      </c>
      <c r="Y21" s="9" t="s">
        <v>143</v>
      </c>
    </row>
    <row r="22" ht="14.25" customHeight="1">
      <c r="M22" s="9">
        <v>459.0</v>
      </c>
      <c r="N22" s="9">
        <v>44555.0</v>
      </c>
      <c r="O22" s="9">
        <v>2398.0</v>
      </c>
      <c r="P22" s="9">
        <v>3.0</v>
      </c>
      <c r="Q22" s="9">
        <v>1.0</v>
      </c>
      <c r="R22" s="9">
        <v>1.0</v>
      </c>
      <c r="S22" s="9">
        <v>1.0</v>
      </c>
      <c r="T22" s="9">
        <v>0.0</v>
      </c>
      <c r="U22" s="9">
        <v>0.0</v>
      </c>
      <c r="V22" s="9">
        <v>0.0</v>
      </c>
      <c r="W22" s="9">
        <v>0.0</v>
      </c>
      <c r="X22" s="9">
        <v>0.0</v>
      </c>
      <c r="Y22" s="9" t="s">
        <v>144</v>
      </c>
    </row>
    <row r="23" ht="14.25" customHeight="1">
      <c r="M23" s="9">
        <v>57.0</v>
      </c>
      <c r="N23" s="9">
        <v>25245.0</v>
      </c>
      <c r="O23" s="9">
        <v>2400.0</v>
      </c>
      <c r="P23" s="9">
        <v>3.0</v>
      </c>
      <c r="Q23" s="9">
        <v>1.0</v>
      </c>
      <c r="R23" s="9">
        <v>1.0</v>
      </c>
      <c r="S23" s="9">
        <v>0.0</v>
      </c>
      <c r="T23" s="9">
        <v>0.0</v>
      </c>
      <c r="U23" s="9">
        <v>0.0</v>
      </c>
      <c r="V23" s="9">
        <v>0.0</v>
      </c>
      <c r="W23" s="9">
        <v>0.0</v>
      </c>
      <c r="X23" s="9">
        <v>0.0</v>
      </c>
      <c r="Y23" s="9" t="s">
        <v>143</v>
      </c>
    </row>
    <row r="24" ht="14.25" customHeight="1">
      <c r="M24" s="9">
        <v>60.0</v>
      </c>
      <c r="N24" s="9">
        <v>30000.0</v>
      </c>
      <c r="O24" s="9">
        <v>2400.0</v>
      </c>
      <c r="P24" s="9">
        <v>3.0</v>
      </c>
      <c r="Q24" s="9">
        <v>1.0</v>
      </c>
      <c r="R24" s="9">
        <v>2.0</v>
      </c>
      <c r="S24" s="9">
        <v>1.0</v>
      </c>
      <c r="T24" s="9">
        <v>0.0</v>
      </c>
      <c r="U24" s="9">
        <v>0.0</v>
      </c>
      <c r="V24" s="9">
        <v>0.0</v>
      </c>
      <c r="W24" s="9">
        <v>0.0</v>
      </c>
      <c r="X24" s="9">
        <v>0.0</v>
      </c>
      <c r="Y24" s="9" t="s">
        <v>143</v>
      </c>
    </row>
    <row r="25" ht="14.25" customHeight="1">
      <c r="M25" s="9">
        <v>173.0</v>
      </c>
      <c r="N25" s="9">
        <v>38000.0</v>
      </c>
      <c r="O25" s="9">
        <v>2430.0</v>
      </c>
      <c r="P25" s="9">
        <v>3.0</v>
      </c>
      <c r="Q25" s="9">
        <v>1.0</v>
      </c>
      <c r="R25" s="9">
        <v>1.0</v>
      </c>
      <c r="S25" s="9">
        <v>0.0</v>
      </c>
      <c r="T25" s="9">
        <v>0.0</v>
      </c>
      <c r="U25" s="9">
        <v>0.0</v>
      </c>
      <c r="V25" s="9">
        <v>0.0</v>
      </c>
      <c r="W25" s="9">
        <v>0.0</v>
      </c>
      <c r="X25" s="9">
        <v>0.0</v>
      </c>
      <c r="Y25" s="9" t="s">
        <v>143</v>
      </c>
    </row>
    <row r="26" ht="14.25" customHeight="1">
      <c r="M26" s="9">
        <v>74.0</v>
      </c>
      <c r="N26" s="9">
        <v>34000.0</v>
      </c>
      <c r="O26" s="9">
        <v>2475.0</v>
      </c>
      <c r="P26" s="9">
        <v>3.0</v>
      </c>
      <c r="Q26" s="9">
        <v>1.0</v>
      </c>
      <c r="R26" s="9">
        <v>2.0</v>
      </c>
      <c r="S26" s="9">
        <v>1.0</v>
      </c>
      <c r="T26" s="9">
        <v>0.0</v>
      </c>
      <c r="U26" s="9">
        <v>0.0</v>
      </c>
      <c r="V26" s="9">
        <v>0.0</v>
      </c>
      <c r="W26" s="9">
        <v>0.0</v>
      </c>
      <c r="X26" s="9">
        <v>0.0</v>
      </c>
      <c r="Y26" s="9" t="s">
        <v>143</v>
      </c>
    </row>
    <row r="27" ht="14.25" customHeight="1">
      <c r="M27" s="9">
        <v>69.0</v>
      </c>
      <c r="N27" s="9">
        <v>47000.0</v>
      </c>
      <c r="O27" s="9">
        <v>2500.0</v>
      </c>
      <c r="P27" s="9">
        <v>2.0</v>
      </c>
      <c r="Q27" s="9">
        <v>1.0</v>
      </c>
      <c r="R27" s="9">
        <v>1.0</v>
      </c>
      <c r="S27" s="9">
        <v>0.0</v>
      </c>
      <c r="T27" s="9">
        <v>0.0</v>
      </c>
      <c r="U27" s="9">
        <v>0.0</v>
      </c>
      <c r="V27" s="9">
        <v>0.0</v>
      </c>
      <c r="W27" s="9">
        <v>1.0</v>
      </c>
      <c r="X27" s="9">
        <v>0.0</v>
      </c>
      <c r="Y27" s="9" t="s">
        <v>143</v>
      </c>
    </row>
    <row r="28" ht="14.25" customHeight="1">
      <c r="M28" s="9">
        <v>202.0</v>
      </c>
      <c r="N28" s="9">
        <v>53900.0</v>
      </c>
      <c r="O28" s="9">
        <v>2520.0</v>
      </c>
      <c r="P28" s="9">
        <v>5.0</v>
      </c>
      <c r="Q28" s="9">
        <v>2.0</v>
      </c>
      <c r="R28" s="9">
        <v>1.0</v>
      </c>
      <c r="S28" s="9">
        <v>0.0</v>
      </c>
      <c r="T28" s="9">
        <v>0.0</v>
      </c>
      <c r="U28" s="9">
        <v>1.0</v>
      </c>
      <c r="V28" s="9">
        <v>0.0</v>
      </c>
      <c r="W28" s="9">
        <v>1.0</v>
      </c>
      <c r="X28" s="9">
        <v>1.0</v>
      </c>
      <c r="Y28" s="9" t="s">
        <v>143</v>
      </c>
    </row>
    <row r="29" ht="14.25" customHeight="1">
      <c r="M29" s="9">
        <v>286.0</v>
      </c>
      <c r="N29" s="9">
        <v>65000.0</v>
      </c>
      <c r="O29" s="9">
        <v>2550.0</v>
      </c>
      <c r="P29" s="9">
        <v>3.0</v>
      </c>
      <c r="Q29" s="9">
        <v>1.0</v>
      </c>
      <c r="R29" s="9">
        <v>2.0</v>
      </c>
      <c r="S29" s="9">
        <v>1.0</v>
      </c>
      <c r="T29" s="9">
        <v>0.0</v>
      </c>
      <c r="U29" s="9">
        <v>1.0</v>
      </c>
      <c r="V29" s="9">
        <v>0.0</v>
      </c>
      <c r="W29" s="9">
        <v>0.0</v>
      </c>
      <c r="X29" s="9">
        <v>0.0</v>
      </c>
      <c r="Y29" s="9" t="s">
        <v>143</v>
      </c>
    </row>
    <row r="30" ht="14.25" customHeight="1">
      <c r="M30" s="9">
        <v>156.0</v>
      </c>
      <c r="N30" s="9">
        <v>60000.0</v>
      </c>
      <c r="O30" s="9">
        <v>2610.0</v>
      </c>
      <c r="P30" s="9">
        <v>4.0</v>
      </c>
      <c r="Q30" s="9">
        <v>3.0</v>
      </c>
      <c r="R30" s="9">
        <v>2.0</v>
      </c>
      <c r="S30" s="9">
        <v>0.0</v>
      </c>
      <c r="T30" s="9">
        <v>0.0</v>
      </c>
      <c r="U30" s="9">
        <v>0.0</v>
      </c>
      <c r="V30" s="9">
        <v>0.0</v>
      </c>
      <c r="W30" s="9">
        <v>0.0</v>
      </c>
      <c r="X30" s="9">
        <v>0.0</v>
      </c>
      <c r="Y30" s="9" t="s">
        <v>143</v>
      </c>
    </row>
    <row r="31" ht="14.25" customHeight="1">
      <c r="A31" s="9" t="s">
        <v>145</v>
      </c>
      <c r="E31" s="76" t="s">
        <v>146</v>
      </c>
      <c r="M31" s="9">
        <v>463.0</v>
      </c>
      <c r="N31" s="9">
        <v>49000.0</v>
      </c>
      <c r="O31" s="9">
        <v>2610.0</v>
      </c>
      <c r="P31" s="9">
        <v>3.0</v>
      </c>
      <c r="Q31" s="9">
        <v>1.0</v>
      </c>
      <c r="R31" s="9">
        <v>2.0</v>
      </c>
      <c r="S31" s="9">
        <v>1.0</v>
      </c>
      <c r="T31" s="9">
        <v>0.0</v>
      </c>
      <c r="U31" s="9">
        <v>1.0</v>
      </c>
      <c r="V31" s="9">
        <v>0.0</v>
      </c>
      <c r="W31" s="9">
        <v>0.0</v>
      </c>
      <c r="X31" s="9">
        <v>0.0</v>
      </c>
      <c r="Y31" s="9" t="s">
        <v>144</v>
      </c>
    </row>
    <row r="32" ht="14.25" customHeight="1">
      <c r="M32" s="9">
        <v>211.0</v>
      </c>
      <c r="N32" s="9">
        <v>40500.0</v>
      </c>
      <c r="O32" s="9">
        <v>2640.0</v>
      </c>
      <c r="P32" s="9">
        <v>2.0</v>
      </c>
      <c r="Q32" s="9">
        <v>1.0</v>
      </c>
      <c r="R32" s="9">
        <v>1.0</v>
      </c>
      <c r="S32" s="9">
        <v>0.0</v>
      </c>
      <c r="T32" s="9">
        <v>0.0</v>
      </c>
      <c r="U32" s="9">
        <v>0.0</v>
      </c>
      <c r="V32" s="9">
        <v>0.0</v>
      </c>
      <c r="W32" s="9">
        <v>0.0</v>
      </c>
      <c r="X32" s="9">
        <v>1.0</v>
      </c>
      <c r="Y32" s="9" t="s">
        <v>143</v>
      </c>
    </row>
    <row r="33" ht="14.25" customHeight="1">
      <c r="A33" s="77" t="s">
        <v>147</v>
      </c>
      <c r="B33" s="77" t="s">
        <v>148</v>
      </c>
      <c r="M33" s="9">
        <v>142.0</v>
      </c>
      <c r="N33" s="9">
        <v>40000.0</v>
      </c>
      <c r="O33" s="9">
        <v>2650.0</v>
      </c>
      <c r="P33" s="9">
        <v>3.0</v>
      </c>
      <c r="Q33" s="9">
        <v>1.0</v>
      </c>
      <c r="R33" s="9">
        <v>2.0</v>
      </c>
      <c r="S33" s="9">
        <v>1.0</v>
      </c>
      <c r="T33" s="9">
        <v>0.0</v>
      </c>
      <c r="U33" s="9">
        <v>1.0</v>
      </c>
      <c r="V33" s="9">
        <v>0.0</v>
      </c>
      <c r="W33" s="9">
        <v>0.0</v>
      </c>
      <c r="X33" s="9">
        <v>1.0</v>
      </c>
      <c r="Y33" s="9" t="s">
        <v>143</v>
      </c>
    </row>
    <row r="34" ht="14.25" customHeight="1">
      <c r="A34" s="77" t="s">
        <v>130</v>
      </c>
      <c r="B34" s="77" t="s">
        <v>149</v>
      </c>
      <c r="M34" s="9">
        <v>169.0</v>
      </c>
      <c r="N34" s="9">
        <v>46000.0</v>
      </c>
      <c r="O34" s="9">
        <v>2684.0</v>
      </c>
      <c r="P34" s="9">
        <v>2.0</v>
      </c>
      <c r="Q34" s="9">
        <v>1.0</v>
      </c>
      <c r="R34" s="9">
        <v>1.0</v>
      </c>
      <c r="S34" s="9">
        <v>1.0</v>
      </c>
      <c r="T34" s="9">
        <v>0.0</v>
      </c>
      <c r="U34" s="9">
        <v>0.0</v>
      </c>
      <c r="V34" s="9">
        <v>0.0</v>
      </c>
      <c r="W34" s="9">
        <v>1.0</v>
      </c>
      <c r="X34" s="9">
        <v>1.0</v>
      </c>
      <c r="Y34" s="9" t="s">
        <v>143</v>
      </c>
    </row>
    <row r="35" ht="14.25" customHeight="1">
      <c r="A35" s="77" t="s">
        <v>131</v>
      </c>
      <c r="B35" s="77" t="s">
        <v>150</v>
      </c>
      <c r="M35" s="9">
        <v>212.0</v>
      </c>
      <c r="N35" s="9">
        <v>42000.0</v>
      </c>
      <c r="O35" s="9">
        <v>2700.0</v>
      </c>
      <c r="P35" s="9">
        <v>2.0</v>
      </c>
      <c r="Q35" s="9">
        <v>1.0</v>
      </c>
      <c r="R35" s="9">
        <v>1.0</v>
      </c>
      <c r="S35" s="9">
        <v>0.0</v>
      </c>
      <c r="T35" s="9">
        <v>0.0</v>
      </c>
      <c r="U35" s="9">
        <v>0.0</v>
      </c>
      <c r="V35" s="9">
        <v>0.0</v>
      </c>
      <c r="W35" s="9">
        <v>0.0</v>
      </c>
      <c r="X35" s="9">
        <v>0.0</v>
      </c>
      <c r="Y35" s="9" t="s">
        <v>143</v>
      </c>
    </row>
    <row r="36" ht="14.25" customHeight="1">
      <c r="A36" s="77" t="s">
        <v>132</v>
      </c>
      <c r="B36" s="77" t="s">
        <v>151</v>
      </c>
      <c r="M36" s="9">
        <v>213.0</v>
      </c>
      <c r="N36" s="9">
        <v>47900.0</v>
      </c>
      <c r="O36" s="9">
        <v>2700.0</v>
      </c>
      <c r="P36" s="9">
        <v>3.0</v>
      </c>
      <c r="Q36" s="9">
        <v>1.0</v>
      </c>
      <c r="R36" s="9">
        <v>1.0</v>
      </c>
      <c r="S36" s="9">
        <v>0.0</v>
      </c>
      <c r="T36" s="9">
        <v>0.0</v>
      </c>
      <c r="U36" s="9">
        <v>0.0</v>
      </c>
      <c r="V36" s="9">
        <v>0.0</v>
      </c>
      <c r="W36" s="9">
        <v>0.0</v>
      </c>
      <c r="X36" s="9">
        <v>0.0</v>
      </c>
      <c r="Y36" s="9" t="s">
        <v>143</v>
      </c>
    </row>
    <row r="37" ht="14.25" customHeight="1">
      <c r="A37" s="77" t="s">
        <v>133</v>
      </c>
      <c r="B37" s="77" t="s">
        <v>152</v>
      </c>
      <c r="M37" s="9">
        <v>158.0</v>
      </c>
      <c r="N37" s="9">
        <v>60000.0</v>
      </c>
      <c r="O37" s="9">
        <v>2747.0</v>
      </c>
      <c r="P37" s="9">
        <v>4.0</v>
      </c>
      <c r="Q37" s="9">
        <v>2.0</v>
      </c>
      <c r="R37" s="9">
        <v>2.0</v>
      </c>
      <c r="S37" s="9">
        <v>0.0</v>
      </c>
      <c r="T37" s="9">
        <v>0.0</v>
      </c>
      <c r="U37" s="9">
        <v>0.0</v>
      </c>
      <c r="V37" s="9">
        <v>0.0</v>
      </c>
      <c r="W37" s="9">
        <v>0.0</v>
      </c>
      <c r="X37" s="9">
        <v>0.0</v>
      </c>
      <c r="Y37" s="9" t="s">
        <v>143</v>
      </c>
    </row>
    <row r="38" ht="14.25" customHeight="1">
      <c r="A38" s="77" t="s">
        <v>134</v>
      </c>
      <c r="B38" s="77" t="s">
        <v>153</v>
      </c>
      <c r="M38" s="9">
        <v>241.0</v>
      </c>
      <c r="N38" s="9">
        <v>34000.0</v>
      </c>
      <c r="O38" s="9">
        <v>2787.0</v>
      </c>
      <c r="P38" s="9">
        <v>4.0</v>
      </c>
      <c r="Q38" s="9">
        <v>2.0</v>
      </c>
      <c r="R38" s="9">
        <v>2.0</v>
      </c>
      <c r="S38" s="9">
        <v>1.0</v>
      </c>
      <c r="T38" s="9">
        <v>0.0</v>
      </c>
      <c r="U38" s="9">
        <v>0.0</v>
      </c>
      <c r="V38" s="9">
        <v>0.0</v>
      </c>
      <c r="W38" s="9">
        <v>0.0</v>
      </c>
      <c r="X38" s="9">
        <v>0.0</v>
      </c>
      <c r="Y38" s="9" t="s">
        <v>143</v>
      </c>
    </row>
    <row r="39" ht="14.25" customHeight="1">
      <c r="A39" s="77" t="s">
        <v>135</v>
      </c>
      <c r="B39" s="77" t="s">
        <v>154</v>
      </c>
      <c r="M39" s="9">
        <v>472.0</v>
      </c>
      <c r="N39" s="9">
        <v>60500.0</v>
      </c>
      <c r="O39" s="9">
        <v>2787.0</v>
      </c>
      <c r="P39" s="9">
        <v>3.0</v>
      </c>
      <c r="Q39" s="9">
        <v>1.0</v>
      </c>
      <c r="R39" s="9">
        <v>1.0</v>
      </c>
      <c r="S39" s="9">
        <v>1.0</v>
      </c>
      <c r="T39" s="9">
        <v>0.0</v>
      </c>
      <c r="U39" s="9">
        <v>1.0</v>
      </c>
      <c r="V39" s="9">
        <v>0.0</v>
      </c>
      <c r="W39" s="9">
        <v>0.0</v>
      </c>
      <c r="X39" s="9">
        <v>0.0</v>
      </c>
      <c r="Y39" s="9" t="s">
        <v>144</v>
      </c>
    </row>
    <row r="40" ht="14.25" customHeight="1">
      <c r="A40" s="77" t="s">
        <v>136</v>
      </c>
      <c r="B40" s="77" t="s">
        <v>155</v>
      </c>
      <c r="M40" s="9">
        <v>168.0</v>
      </c>
      <c r="N40" s="9">
        <v>38000.0</v>
      </c>
      <c r="O40" s="9">
        <v>2800.0</v>
      </c>
      <c r="P40" s="9">
        <v>3.0</v>
      </c>
      <c r="Q40" s="9">
        <v>1.0</v>
      </c>
      <c r="R40" s="9">
        <v>1.0</v>
      </c>
      <c r="S40" s="9">
        <v>1.0</v>
      </c>
      <c r="T40" s="9">
        <v>0.0</v>
      </c>
      <c r="U40" s="9">
        <v>0.0</v>
      </c>
      <c r="V40" s="9">
        <v>0.0</v>
      </c>
      <c r="W40" s="9">
        <v>0.0</v>
      </c>
      <c r="X40" s="9">
        <v>0.0</v>
      </c>
      <c r="Y40" s="9" t="s">
        <v>143</v>
      </c>
    </row>
    <row r="41" ht="14.25" customHeight="1">
      <c r="A41" s="77" t="s">
        <v>137</v>
      </c>
      <c r="B41" s="77" t="s">
        <v>156</v>
      </c>
      <c r="M41" s="9">
        <v>226.0</v>
      </c>
      <c r="N41" s="9">
        <v>70800.0</v>
      </c>
      <c r="O41" s="9">
        <v>2800.0</v>
      </c>
      <c r="P41" s="9">
        <v>3.0</v>
      </c>
      <c r="Q41" s="9">
        <v>2.0</v>
      </c>
      <c r="R41" s="9">
        <v>2.0</v>
      </c>
      <c r="S41" s="9">
        <v>0.0</v>
      </c>
      <c r="T41" s="9">
        <v>0.0</v>
      </c>
      <c r="U41" s="9">
        <v>1.0</v>
      </c>
      <c r="V41" s="9">
        <v>0.0</v>
      </c>
      <c r="W41" s="9">
        <v>1.0</v>
      </c>
      <c r="X41" s="9">
        <v>1.0</v>
      </c>
      <c r="Y41" s="9" t="s">
        <v>143</v>
      </c>
    </row>
    <row r="42" ht="14.25" customHeight="1">
      <c r="A42" s="77" t="s">
        <v>138</v>
      </c>
      <c r="B42" s="77" t="s">
        <v>157</v>
      </c>
      <c r="M42" s="9">
        <v>224.0</v>
      </c>
      <c r="N42" s="9">
        <v>78500.0</v>
      </c>
      <c r="O42" s="9">
        <v>2817.0</v>
      </c>
      <c r="P42" s="9">
        <v>4.0</v>
      </c>
      <c r="Q42" s="9">
        <v>2.0</v>
      </c>
      <c r="R42" s="9">
        <v>2.0</v>
      </c>
      <c r="S42" s="9">
        <v>0.0</v>
      </c>
      <c r="T42" s="9">
        <v>1.0</v>
      </c>
      <c r="U42" s="9">
        <v>1.0</v>
      </c>
      <c r="V42" s="9">
        <v>0.0</v>
      </c>
      <c r="W42" s="9">
        <v>0.0</v>
      </c>
      <c r="X42" s="9">
        <v>1.0</v>
      </c>
      <c r="Y42" s="9" t="s">
        <v>143</v>
      </c>
    </row>
    <row r="43" ht="14.25" customHeight="1">
      <c r="A43" s="77" t="s">
        <v>139</v>
      </c>
      <c r="B43" s="77" t="s">
        <v>158</v>
      </c>
      <c r="M43" s="9">
        <v>100.0</v>
      </c>
      <c r="N43" s="9">
        <v>43000.0</v>
      </c>
      <c r="O43" s="9">
        <v>2835.0</v>
      </c>
      <c r="P43" s="9">
        <v>2.0</v>
      </c>
      <c r="Q43" s="9">
        <v>1.0</v>
      </c>
      <c r="R43" s="9">
        <v>1.0</v>
      </c>
      <c r="S43" s="9">
        <v>1.0</v>
      </c>
      <c r="T43" s="9">
        <v>0.0</v>
      </c>
      <c r="U43" s="9">
        <v>0.0</v>
      </c>
      <c r="V43" s="9">
        <v>0.0</v>
      </c>
      <c r="W43" s="9">
        <v>0.0</v>
      </c>
      <c r="X43" s="9">
        <v>0.0</v>
      </c>
      <c r="Y43" s="9" t="s">
        <v>143</v>
      </c>
    </row>
    <row r="44" ht="14.25" customHeight="1">
      <c r="A44" s="77" t="s">
        <v>140</v>
      </c>
      <c r="B44" s="77" t="s">
        <v>159</v>
      </c>
      <c r="M44" s="9">
        <v>415.0</v>
      </c>
      <c r="N44" s="9">
        <v>52000.0</v>
      </c>
      <c r="O44" s="9">
        <v>2850.0</v>
      </c>
      <c r="P44" s="9">
        <v>3.0</v>
      </c>
      <c r="Q44" s="9">
        <v>2.0</v>
      </c>
      <c r="R44" s="9">
        <v>2.0</v>
      </c>
      <c r="S44" s="9">
        <v>0.0</v>
      </c>
      <c r="T44" s="9">
        <v>0.0</v>
      </c>
      <c r="U44" s="9">
        <v>1.0</v>
      </c>
      <c r="V44" s="9">
        <v>0.0</v>
      </c>
      <c r="W44" s="9">
        <v>0.0</v>
      </c>
      <c r="X44" s="9">
        <v>0.0</v>
      </c>
      <c r="Y44" s="9" t="s">
        <v>144</v>
      </c>
    </row>
    <row r="45" ht="14.25" customHeight="1">
      <c r="A45" s="77" t="s">
        <v>141</v>
      </c>
      <c r="B45" s="77" t="s">
        <v>160</v>
      </c>
      <c r="M45" s="9">
        <v>467.0</v>
      </c>
      <c r="N45" s="9">
        <v>54000.0</v>
      </c>
      <c r="O45" s="9">
        <v>2856.0</v>
      </c>
      <c r="P45" s="9">
        <v>3.0</v>
      </c>
      <c r="Q45" s="9">
        <v>1.0</v>
      </c>
      <c r="R45" s="9">
        <v>3.0</v>
      </c>
      <c r="S45" s="9">
        <v>1.0</v>
      </c>
      <c r="T45" s="9">
        <v>0.0</v>
      </c>
      <c r="U45" s="9">
        <v>0.0</v>
      </c>
      <c r="V45" s="9">
        <v>0.0</v>
      </c>
      <c r="W45" s="9">
        <v>0.0</v>
      </c>
      <c r="X45" s="9">
        <v>0.0</v>
      </c>
      <c r="Y45" s="9" t="s">
        <v>144</v>
      </c>
    </row>
    <row r="46" ht="14.25" customHeight="1">
      <c r="A46" s="77" t="s">
        <v>142</v>
      </c>
      <c r="B46" s="77" t="s">
        <v>161</v>
      </c>
      <c r="M46" s="9">
        <v>426.0</v>
      </c>
      <c r="N46" s="9">
        <v>66000.0</v>
      </c>
      <c r="O46" s="9">
        <v>2870.0</v>
      </c>
      <c r="P46" s="9">
        <v>2.0</v>
      </c>
      <c r="Q46" s="9">
        <v>1.0</v>
      </c>
      <c r="R46" s="9">
        <v>2.0</v>
      </c>
      <c r="S46" s="9">
        <v>1.0</v>
      </c>
      <c r="T46" s="9">
        <v>1.0</v>
      </c>
      <c r="U46" s="9">
        <v>1.0</v>
      </c>
      <c r="V46" s="9">
        <v>0.0</v>
      </c>
      <c r="W46" s="9">
        <v>0.0</v>
      </c>
      <c r="X46" s="9">
        <v>0.0</v>
      </c>
      <c r="Y46" s="9" t="s">
        <v>144</v>
      </c>
    </row>
    <row r="47" ht="14.25" customHeight="1">
      <c r="B47" s="40"/>
      <c r="M47" s="9">
        <v>14.0</v>
      </c>
      <c r="N47" s="9">
        <v>36000.0</v>
      </c>
      <c r="O47" s="9">
        <v>2880.0</v>
      </c>
      <c r="P47" s="9">
        <v>3.0</v>
      </c>
      <c r="Q47" s="9">
        <v>1.0</v>
      </c>
      <c r="R47" s="9">
        <v>1.0</v>
      </c>
      <c r="S47" s="9">
        <v>0.0</v>
      </c>
      <c r="T47" s="9">
        <v>0.0</v>
      </c>
      <c r="U47" s="9">
        <v>0.0</v>
      </c>
      <c r="V47" s="9">
        <v>0.0</v>
      </c>
      <c r="W47" s="9">
        <v>0.0</v>
      </c>
      <c r="X47" s="9">
        <v>0.0</v>
      </c>
      <c r="Y47" s="9" t="s">
        <v>143</v>
      </c>
    </row>
    <row r="48" ht="14.25" customHeight="1">
      <c r="M48" s="9">
        <v>424.0</v>
      </c>
      <c r="N48" s="9">
        <v>62900.0</v>
      </c>
      <c r="O48" s="9">
        <v>2880.0</v>
      </c>
      <c r="P48" s="9">
        <v>3.0</v>
      </c>
      <c r="Q48" s="9">
        <v>1.0</v>
      </c>
      <c r="R48" s="9">
        <v>2.0</v>
      </c>
      <c r="S48" s="9">
        <v>1.0</v>
      </c>
      <c r="T48" s="9">
        <v>0.0</v>
      </c>
      <c r="U48" s="9">
        <v>0.0</v>
      </c>
      <c r="V48" s="9">
        <v>0.0</v>
      </c>
      <c r="W48" s="9">
        <v>0.0</v>
      </c>
      <c r="X48" s="9">
        <v>0.0</v>
      </c>
      <c r="Y48" s="9" t="s">
        <v>144</v>
      </c>
    </row>
    <row r="49" ht="14.25" customHeight="1">
      <c r="M49" s="9">
        <v>163.0</v>
      </c>
      <c r="N49" s="9">
        <v>25000.0</v>
      </c>
      <c r="O49" s="9">
        <v>2910.0</v>
      </c>
      <c r="P49" s="9">
        <v>3.0</v>
      </c>
      <c r="Q49" s="9">
        <v>1.0</v>
      </c>
      <c r="R49" s="9">
        <v>1.0</v>
      </c>
      <c r="S49" s="9">
        <v>0.0</v>
      </c>
      <c r="T49" s="9">
        <v>0.0</v>
      </c>
      <c r="U49" s="9">
        <v>0.0</v>
      </c>
      <c r="V49" s="9">
        <v>0.0</v>
      </c>
      <c r="W49" s="9">
        <v>0.0</v>
      </c>
      <c r="X49" s="9">
        <v>0.0</v>
      </c>
      <c r="Y49" s="9" t="s">
        <v>143</v>
      </c>
    </row>
    <row r="50" ht="14.25" customHeight="1">
      <c r="M50" s="9">
        <v>246.0</v>
      </c>
      <c r="N50" s="9">
        <v>37200.0</v>
      </c>
      <c r="O50" s="9">
        <v>2910.0</v>
      </c>
      <c r="P50" s="9">
        <v>2.0</v>
      </c>
      <c r="Q50" s="9">
        <v>1.0</v>
      </c>
      <c r="R50" s="9">
        <v>1.0</v>
      </c>
      <c r="S50" s="9">
        <v>0.0</v>
      </c>
      <c r="T50" s="9">
        <v>0.0</v>
      </c>
      <c r="U50" s="9">
        <v>0.0</v>
      </c>
      <c r="V50" s="9">
        <v>0.0</v>
      </c>
      <c r="W50" s="9">
        <v>0.0</v>
      </c>
      <c r="X50" s="9">
        <v>0.0</v>
      </c>
      <c r="Y50" s="9" t="s">
        <v>143</v>
      </c>
    </row>
    <row r="51" ht="14.25" customHeight="1">
      <c r="M51" s="9">
        <v>157.0</v>
      </c>
      <c r="N51" s="9">
        <v>60000.0</v>
      </c>
      <c r="O51" s="9">
        <v>2953.0</v>
      </c>
      <c r="P51" s="9">
        <v>3.0</v>
      </c>
      <c r="Q51" s="9">
        <v>1.0</v>
      </c>
      <c r="R51" s="9">
        <v>2.0</v>
      </c>
      <c r="S51" s="9">
        <v>1.0</v>
      </c>
      <c r="T51" s="9">
        <v>0.0</v>
      </c>
      <c r="U51" s="9">
        <v>1.0</v>
      </c>
      <c r="V51" s="9">
        <v>0.0</v>
      </c>
      <c r="W51" s="9">
        <v>1.0</v>
      </c>
      <c r="X51" s="9">
        <v>0.0</v>
      </c>
      <c r="Y51" s="9" t="s">
        <v>143</v>
      </c>
    </row>
    <row r="52" ht="14.25" customHeight="1">
      <c r="M52" s="9">
        <v>341.0</v>
      </c>
      <c r="N52" s="9">
        <v>70000.0</v>
      </c>
      <c r="O52" s="9">
        <v>2970.0</v>
      </c>
      <c r="P52" s="9">
        <v>3.0</v>
      </c>
      <c r="Q52" s="9">
        <v>1.0</v>
      </c>
      <c r="R52" s="9">
        <v>3.0</v>
      </c>
      <c r="S52" s="9">
        <v>1.0</v>
      </c>
      <c r="T52" s="9">
        <v>0.0</v>
      </c>
      <c r="U52" s="9">
        <v>0.0</v>
      </c>
      <c r="V52" s="9">
        <v>0.0</v>
      </c>
      <c r="W52" s="9">
        <v>0.0</v>
      </c>
      <c r="X52" s="9">
        <v>0.0</v>
      </c>
      <c r="Y52" s="9" t="s">
        <v>143</v>
      </c>
    </row>
    <row r="53" ht="14.25" customHeight="1">
      <c r="M53" s="9">
        <v>139.0</v>
      </c>
      <c r="N53" s="9">
        <v>26500.0</v>
      </c>
      <c r="O53" s="9">
        <v>2990.0</v>
      </c>
      <c r="P53" s="9">
        <v>2.0</v>
      </c>
      <c r="Q53" s="9">
        <v>1.0</v>
      </c>
      <c r="R53" s="9">
        <v>1.0</v>
      </c>
      <c r="S53" s="9">
        <v>0.0</v>
      </c>
      <c r="T53" s="9">
        <v>0.0</v>
      </c>
      <c r="U53" s="9">
        <v>0.0</v>
      </c>
      <c r="V53" s="9">
        <v>0.0</v>
      </c>
      <c r="W53" s="9">
        <v>0.0</v>
      </c>
      <c r="X53" s="9">
        <v>1.0</v>
      </c>
      <c r="Y53" s="9" t="s">
        <v>143</v>
      </c>
    </row>
    <row r="54" ht="14.25" customHeight="1">
      <c r="M54" s="9">
        <v>12.0</v>
      </c>
      <c r="N54" s="9">
        <v>30500.0</v>
      </c>
      <c r="O54" s="9">
        <v>3000.0</v>
      </c>
      <c r="P54" s="9">
        <v>2.0</v>
      </c>
      <c r="Q54" s="9">
        <v>1.0</v>
      </c>
      <c r="R54" s="9">
        <v>1.0</v>
      </c>
      <c r="S54" s="9">
        <v>0.0</v>
      </c>
      <c r="T54" s="9">
        <v>0.0</v>
      </c>
      <c r="U54" s="9">
        <v>0.0</v>
      </c>
      <c r="V54" s="9">
        <v>0.0</v>
      </c>
      <c r="W54" s="9">
        <v>0.0</v>
      </c>
      <c r="X54" s="9">
        <v>0.0</v>
      </c>
      <c r="Y54" s="9" t="s">
        <v>143</v>
      </c>
    </row>
    <row r="55" ht="14.25" customHeight="1">
      <c r="M55" s="9">
        <v>26.0</v>
      </c>
      <c r="N55" s="9">
        <v>42300.0</v>
      </c>
      <c r="O55" s="9">
        <v>3000.0</v>
      </c>
      <c r="P55" s="9">
        <v>2.0</v>
      </c>
      <c r="Q55" s="9">
        <v>1.0</v>
      </c>
      <c r="R55" s="9">
        <v>2.0</v>
      </c>
      <c r="S55" s="9">
        <v>1.0</v>
      </c>
      <c r="T55" s="9">
        <v>0.0</v>
      </c>
      <c r="U55" s="9">
        <v>0.0</v>
      </c>
      <c r="V55" s="9">
        <v>0.0</v>
      </c>
      <c r="W55" s="9">
        <v>0.0</v>
      </c>
      <c r="X55" s="9">
        <v>0.0</v>
      </c>
      <c r="Y55" s="9" t="s">
        <v>143</v>
      </c>
    </row>
    <row r="56" ht="14.25" customHeight="1">
      <c r="M56" s="9">
        <v>29.0</v>
      </c>
      <c r="N56" s="9">
        <v>44500.0</v>
      </c>
      <c r="O56" s="9">
        <v>3000.0</v>
      </c>
      <c r="P56" s="9">
        <v>3.0</v>
      </c>
      <c r="Q56" s="9">
        <v>1.0</v>
      </c>
      <c r="R56" s="9">
        <v>1.0</v>
      </c>
      <c r="S56" s="9">
        <v>0.0</v>
      </c>
      <c r="T56" s="9">
        <v>0.0</v>
      </c>
      <c r="U56" s="9">
        <v>0.0</v>
      </c>
      <c r="V56" s="9">
        <v>0.0</v>
      </c>
      <c r="W56" s="9">
        <v>1.0</v>
      </c>
      <c r="X56" s="9">
        <v>0.0</v>
      </c>
      <c r="Y56" s="9" t="s">
        <v>143</v>
      </c>
    </row>
    <row r="57" ht="14.25" customHeight="1">
      <c r="M57" s="9">
        <v>89.0</v>
      </c>
      <c r="N57" s="9">
        <v>35000.0</v>
      </c>
      <c r="O57" s="9">
        <v>3000.0</v>
      </c>
      <c r="P57" s="9">
        <v>2.0</v>
      </c>
      <c r="Q57" s="9">
        <v>1.0</v>
      </c>
      <c r="R57" s="9">
        <v>1.0</v>
      </c>
      <c r="S57" s="9">
        <v>1.0</v>
      </c>
      <c r="T57" s="9">
        <v>0.0</v>
      </c>
      <c r="U57" s="9">
        <v>0.0</v>
      </c>
      <c r="V57" s="9">
        <v>0.0</v>
      </c>
      <c r="W57" s="9">
        <v>0.0</v>
      </c>
      <c r="X57" s="9">
        <v>1.0</v>
      </c>
      <c r="Y57" s="9" t="s">
        <v>143</v>
      </c>
    </row>
    <row r="58" ht="14.25" customHeight="1">
      <c r="M58" s="9">
        <v>109.0</v>
      </c>
      <c r="N58" s="9">
        <v>73000.0</v>
      </c>
      <c r="O58" s="9">
        <v>3000.0</v>
      </c>
      <c r="P58" s="9">
        <v>3.0</v>
      </c>
      <c r="Q58" s="9">
        <v>2.0</v>
      </c>
      <c r="R58" s="9">
        <v>2.0</v>
      </c>
      <c r="S58" s="9">
        <v>1.0</v>
      </c>
      <c r="T58" s="9">
        <v>1.0</v>
      </c>
      <c r="U58" s="9">
        <v>1.0</v>
      </c>
      <c r="V58" s="9">
        <v>0.0</v>
      </c>
      <c r="W58" s="9">
        <v>0.0</v>
      </c>
      <c r="X58" s="9">
        <v>0.0</v>
      </c>
      <c r="Y58" s="9" t="s">
        <v>143</v>
      </c>
    </row>
    <row r="59" ht="14.25" customHeight="1">
      <c r="M59" s="9">
        <v>141.0</v>
      </c>
      <c r="N59" s="9">
        <v>56000.0</v>
      </c>
      <c r="O59" s="9">
        <v>3000.0</v>
      </c>
      <c r="P59" s="9">
        <v>3.0</v>
      </c>
      <c r="Q59" s="9">
        <v>1.0</v>
      </c>
      <c r="R59" s="9">
        <v>2.0</v>
      </c>
      <c r="S59" s="9">
        <v>1.0</v>
      </c>
      <c r="T59" s="9">
        <v>0.0</v>
      </c>
      <c r="U59" s="9">
        <v>0.0</v>
      </c>
      <c r="V59" s="9">
        <v>0.0</v>
      </c>
      <c r="W59" s="9">
        <v>0.0</v>
      </c>
      <c r="X59" s="9">
        <v>0.0</v>
      </c>
      <c r="Y59" s="9" t="s">
        <v>143</v>
      </c>
    </row>
    <row r="60" ht="14.25" customHeight="1">
      <c r="M60" s="9">
        <v>152.0</v>
      </c>
      <c r="N60" s="9">
        <v>35500.0</v>
      </c>
      <c r="O60" s="9">
        <v>3000.0</v>
      </c>
      <c r="P60" s="9">
        <v>3.0</v>
      </c>
      <c r="Q60" s="9">
        <v>1.0</v>
      </c>
      <c r="R60" s="9">
        <v>2.0</v>
      </c>
      <c r="S60" s="9">
        <v>0.0</v>
      </c>
      <c r="T60" s="9">
        <v>0.0</v>
      </c>
      <c r="U60" s="9">
        <v>0.0</v>
      </c>
      <c r="V60" s="9">
        <v>0.0</v>
      </c>
      <c r="W60" s="9">
        <v>0.0</v>
      </c>
      <c r="X60" s="9">
        <v>0.0</v>
      </c>
      <c r="Y60" s="9" t="s">
        <v>143</v>
      </c>
    </row>
    <row r="61" ht="14.25" customHeight="1">
      <c r="M61" s="9">
        <v>222.0</v>
      </c>
      <c r="N61" s="9">
        <v>58000.0</v>
      </c>
      <c r="O61" s="9">
        <v>3000.0</v>
      </c>
      <c r="P61" s="9">
        <v>4.0</v>
      </c>
      <c r="Q61" s="9">
        <v>1.0</v>
      </c>
      <c r="R61" s="9">
        <v>3.0</v>
      </c>
      <c r="S61" s="9">
        <v>1.0</v>
      </c>
      <c r="T61" s="9">
        <v>0.0</v>
      </c>
      <c r="U61" s="9">
        <v>1.0</v>
      </c>
      <c r="V61" s="9">
        <v>0.0</v>
      </c>
      <c r="W61" s="9">
        <v>1.0</v>
      </c>
      <c r="X61" s="9">
        <v>2.0</v>
      </c>
      <c r="Y61" s="9" t="s">
        <v>143</v>
      </c>
    </row>
    <row r="62" ht="14.25" customHeight="1">
      <c r="M62" s="9">
        <v>235.0</v>
      </c>
      <c r="N62" s="9">
        <v>36000.0</v>
      </c>
      <c r="O62" s="9">
        <v>3000.0</v>
      </c>
      <c r="P62" s="9">
        <v>2.0</v>
      </c>
      <c r="Q62" s="9">
        <v>1.0</v>
      </c>
      <c r="R62" s="9">
        <v>2.0</v>
      </c>
      <c r="S62" s="9">
        <v>1.0</v>
      </c>
      <c r="T62" s="9">
        <v>0.0</v>
      </c>
      <c r="U62" s="9">
        <v>0.0</v>
      </c>
      <c r="V62" s="9">
        <v>0.0</v>
      </c>
      <c r="W62" s="9">
        <v>0.0</v>
      </c>
      <c r="X62" s="9">
        <v>0.0</v>
      </c>
      <c r="Y62" s="9" t="s">
        <v>143</v>
      </c>
    </row>
    <row r="63" ht="14.25" customHeight="1">
      <c r="M63" s="9">
        <v>239.0</v>
      </c>
      <c r="N63" s="9">
        <v>26000.0</v>
      </c>
      <c r="O63" s="9">
        <v>3000.0</v>
      </c>
      <c r="P63" s="9">
        <v>2.0</v>
      </c>
      <c r="Q63" s="9">
        <v>1.0</v>
      </c>
      <c r="R63" s="9">
        <v>1.0</v>
      </c>
      <c r="S63" s="9">
        <v>1.0</v>
      </c>
      <c r="T63" s="9">
        <v>0.0</v>
      </c>
      <c r="U63" s="9">
        <v>1.0</v>
      </c>
      <c r="V63" s="9">
        <v>0.0</v>
      </c>
      <c r="W63" s="9">
        <v>0.0</v>
      </c>
      <c r="X63" s="9">
        <v>2.0</v>
      </c>
      <c r="Y63" s="9" t="s">
        <v>143</v>
      </c>
    </row>
    <row r="64" ht="14.25" customHeight="1">
      <c r="M64" s="9">
        <v>240.0</v>
      </c>
      <c r="N64" s="9">
        <v>30000.0</v>
      </c>
      <c r="O64" s="9">
        <v>3000.0</v>
      </c>
      <c r="P64" s="9">
        <v>4.0</v>
      </c>
      <c r="Q64" s="9">
        <v>1.0</v>
      </c>
      <c r="R64" s="9">
        <v>2.0</v>
      </c>
      <c r="S64" s="9">
        <v>1.0</v>
      </c>
      <c r="T64" s="9">
        <v>0.0</v>
      </c>
      <c r="U64" s="9">
        <v>0.0</v>
      </c>
      <c r="V64" s="9">
        <v>0.0</v>
      </c>
      <c r="W64" s="9">
        <v>0.0</v>
      </c>
      <c r="X64" s="9">
        <v>0.0</v>
      </c>
      <c r="Y64" s="9" t="s">
        <v>143</v>
      </c>
    </row>
    <row r="65" ht="14.25" customHeight="1">
      <c r="M65" s="9">
        <v>242.0</v>
      </c>
      <c r="N65" s="9">
        <v>52000.0</v>
      </c>
      <c r="O65" s="9">
        <v>3000.0</v>
      </c>
      <c r="P65" s="9">
        <v>2.0</v>
      </c>
      <c r="Q65" s="9">
        <v>1.0</v>
      </c>
      <c r="R65" s="9">
        <v>2.0</v>
      </c>
      <c r="S65" s="9">
        <v>1.0</v>
      </c>
      <c r="T65" s="9">
        <v>0.0</v>
      </c>
      <c r="U65" s="9">
        <v>0.0</v>
      </c>
      <c r="V65" s="9">
        <v>0.0</v>
      </c>
      <c r="W65" s="9">
        <v>1.0</v>
      </c>
      <c r="X65" s="9">
        <v>0.0</v>
      </c>
      <c r="Y65" s="9" t="s">
        <v>143</v>
      </c>
    </row>
    <row r="66" ht="14.25" customHeight="1">
      <c r="M66" s="9">
        <v>313.0</v>
      </c>
      <c r="N66" s="9">
        <v>70000.0</v>
      </c>
      <c r="O66" s="9">
        <v>3000.0</v>
      </c>
      <c r="P66" s="9">
        <v>3.0</v>
      </c>
      <c r="Q66" s="9">
        <v>1.0</v>
      </c>
      <c r="R66" s="9">
        <v>2.0</v>
      </c>
      <c r="S66" s="9">
        <v>1.0</v>
      </c>
      <c r="T66" s="9">
        <v>0.0</v>
      </c>
      <c r="U66" s="9">
        <v>1.0</v>
      </c>
      <c r="V66" s="9">
        <v>0.0</v>
      </c>
      <c r="W66" s="9">
        <v>1.0</v>
      </c>
      <c r="X66" s="9">
        <v>0.0</v>
      </c>
      <c r="Y66" s="9" t="s">
        <v>143</v>
      </c>
    </row>
    <row r="67" ht="14.25" customHeight="1">
      <c r="M67" s="9">
        <v>342.0</v>
      </c>
      <c r="N67" s="9">
        <v>73000.0</v>
      </c>
      <c r="O67" s="9">
        <v>3000.0</v>
      </c>
      <c r="P67" s="9">
        <v>3.0</v>
      </c>
      <c r="Q67" s="9">
        <v>1.0</v>
      </c>
      <c r="R67" s="9">
        <v>2.0</v>
      </c>
      <c r="S67" s="9">
        <v>1.0</v>
      </c>
      <c r="T67" s="9">
        <v>0.0</v>
      </c>
      <c r="U67" s="9">
        <v>1.0</v>
      </c>
      <c r="V67" s="9">
        <v>0.0</v>
      </c>
      <c r="W67" s="9">
        <v>0.0</v>
      </c>
      <c r="X67" s="9">
        <v>0.0</v>
      </c>
      <c r="Y67" s="9" t="s">
        <v>143</v>
      </c>
    </row>
    <row r="68" ht="14.25" customHeight="1">
      <c r="M68" s="9">
        <v>175.0</v>
      </c>
      <c r="N68" s="9">
        <v>50000.0</v>
      </c>
      <c r="O68" s="9">
        <v>3036.0</v>
      </c>
      <c r="P68" s="9">
        <v>3.0</v>
      </c>
      <c r="Q68" s="9">
        <v>1.0</v>
      </c>
      <c r="R68" s="9">
        <v>2.0</v>
      </c>
      <c r="S68" s="9">
        <v>1.0</v>
      </c>
      <c r="T68" s="9">
        <v>0.0</v>
      </c>
      <c r="U68" s="9">
        <v>1.0</v>
      </c>
      <c r="V68" s="9">
        <v>0.0</v>
      </c>
      <c r="W68" s="9">
        <v>0.0</v>
      </c>
      <c r="X68" s="9">
        <v>0.0</v>
      </c>
      <c r="Y68" s="9" t="s">
        <v>143</v>
      </c>
    </row>
    <row r="69" ht="14.25" customHeight="1">
      <c r="M69" s="9">
        <v>47.0</v>
      </c>
      <c r="N69" s="9">
        <v>41000.0</v>
      </c>
      <c r="O69" s="9">
        <v>3040.0</v>
      </c>
      <c r="P69" s="9">
        <v>2.0</v>
      </c>
      <c r="Q69" s="9">
        <v>1.0</v>
      </c>
      <c r="R69" s="9">
        <v>1.0</v>
      </c>
      <c r="S69" s="9">
        <v>0.0</v>
      </c>
      <c r="T69" s="9">
        <v>0.0</v>
      </c>
      <c r="U69" s="9">
        <v>0.0</v>
      </c>
      <c r="V69" s="9">
        <v>0.0</v>
      </c>
      <c r="W69" s="9">
        <v>0.0</v>
      </c>
      <c r="X69" s="9">
        <v>0.0</v>
      </c>
      <c r="Y69" s="9" t="s">
        <v>143</v>
      </c>
    </row>
    <row r="70" ht="14.25" customHeight="1">
      <c r="M70" s="9">
        <v>3.0</v>
      </c>
      <c r="N70" s="9">
        <v>49500.0</v>
      </c>
      <c r="O70" s="9">
        <v>3060.0</v>
      </c>
      <c r="P70" s="9">
        <v>3.0</v>
      </c>
      <c r="Q70" s="9">
        <v>1.0</v>
      </c>
      <c r="R70" s="9">
        <v>1.0</v>
      </c>
      <c r="S70" s="9">
        <v>1.0</v>
      </c>
      <c r="T70" s="9">
        <v>0.0</v>
      </c>
      <c r="U70" s="9">
        <v>0.0</v>
      </c>
      <c r="V70" s="9">
        <v>0.0</v>
      </c>
      <c r="W70" s="9">
        <v>0.0</v>
      </c>
      <c r="X70" s="9">
        <v>0.0</v>
      </c>
      <c r="Y70" s="9" t="s">
        <v>143</v>
      </c>
    </row>
    <row r="71" ht="14.25" customHeight="1">
      <c r="M71" s="9">
        <v>293.0</v>
      </c>
      <c r="N71" s="9">
        <v>45000.0</v>
      </c>
      <c r="O71" s="9">
        <v>3069.0</v>
      </c>
      <c r="P71" s="9">
        <v>2.0</v>
      </c>
      <c r="Q71" s="9">
        <v>1.0</v>
      </c>
      <c r="R71" s="9">
        <v>1.0</v>
      </c>
      <c r="S71" s="9">
        <v>1.0</v>
      </c>
      <c r="T71" s="9">
        <v>0.0</v>
      </c>
      <c r="U71" s="9">
        <v>0.0</v>
      </c>
      <c r="V71" s="9">
        <v>0.0</v>
      </c>
      <c r="W71" s="9">
        <v>0.0</v>
      </c>
      <c r="X71" s="9">
        <v>1.0</v>
      </c>
      <c r="Y71" s="9" t="s">
        <v>143</v>
      </c>
    </row>
    <row r="72" ht="14.25" customHeight="1">
      <c r="M72" s="9">
        <v>48.0</v>
      </c>
      <c r="N72" s="9">
        <v>43000.0</v>
      </c>
      <c r="O72" s="9">
        <v>3090.0</v>
      </c>
      <c r="P72" s="9">
        <v>3.0</v>
      </c>
      <c r="Q72" s="9">
        <v>1.0</v>
      </c>
      <c r="R72" s="9">
        <v>2.0</v>
      </c>
      <c r="S72" s="9">
        <v>0.0</v>
      </c>
      <c r="T72" s="9">
        <v>0.0</v>
      </c>
      <c r="U72" s="9">
        <v>0.0</v>
      </c>
      <c r="V72" s="9">
        <v>0.0</v>
      </c>
      <c r="W72" s="9">
        <v>0.0</v>
      </c>
      <c r="X72" s="9">
        <v>0.0</v>
      </c>
      <c r="Y72" s="9" t="s">
        <v>143</v>
      </c>
    </row>
    <row r="73" ht="14.25" customHeight="1">
      <c r="M73" s="9">
        <v>90.0</v>
      </c>
      <c r="N73" s="9">
        <v>44000.0</v>
      </c>
      <c r="O73" s="9">
        <v>3090.0</v>
      </c>
      <c r="P73" s="9">
        <v>2.0</v>
      </c>
      <c r="Q73" s="9">
        <v>1.0</v>
      </c>
      <c r="R73" s="9">
        <v>1.0</v>
      </c>
      <c r="S73" s="9">
        <v>1.0</v>
      </c>
      <c r="T73" s="9">
        <v>1.0</v>
      </c>
      <c r="U73" s="9">
        <v>1.0</v>
      </c>
      <c r="V73" s="9">
        <v>0.0</v>
      </c>
      <c r="W73" s="9">
        <v>0.0</v>
      </c>
      <c r="X73" s="9">
        <v>0.0</v>
      </c>
      <c r="Y73" s="9" t="s">
        <v>143</v>
      </c>
    </row>
    <row r="74" ht="14.25" customHeight="1">
      <c r="M74" s="9">
        <v>170.0</v>
      </c>
      <c r="N74" s="9">
        <v>48000.0</v>
      </c>
      <c r="O74" s="9">
        <v>3100.0</v>
      </c>
      <c r="P74" s="9">
        <v>3.0</v>
      </c>
      <c r="Q74" s="9">
        <v>1.0</v>
      </c>
      <c r="R74" s="9">
        <v>2.0</v>
      </c>
      <c r="S74" s="9">
        <v>0.0</v>
      </c>
      <c r="T74" s="9">
        <v>0.0</v>
      </c>
      <c r="U74" s="9">
        <v>1.0</v>
      </c>
      <c r="V74" s="9">
        <v>0.0</v>
      </c>
      <c r="W74" s="9">
        <v>0.0</v>
      </c>
      <c r="X74" s="9">
        <v>0.0</v>
      </c>
      <c r="Y74" s="9" t="s">
        <v>143</v>
      </c>
    </row>
    <row r="75" ht="14.25" customHeight="1">
      <c r="M75" s="9">
        <v>165.0</v>
      </c>
      <c r="N75" s="9">
        <v>52900.0</v>
      </c>
      <c r="O75" s="9">
        <v>3120.0</v>
      </c>
      <c r="P75" s="9">
        <v>3.0</v>
      </c>
      <c r="Q75" s="9">
        <v>1.0</v>
      </c>
      <c r="R75" s="9">
        <v>2.0</v>
      </c>
      <c r="S75" s="9">
        <v>0.0</v>
      </c>
      <c r="T75" s="9">
        <v>0.0</v>
      </c>
      <c r="U75" s="9">
        <v>1.0</v>
      </c>
      <c r="V75" s="9">
        <v>1.0</v>
      </c>
      <c r="W75" s="9">
        <v>0.0</v>
      </c>
      <c r="X75" s="9">
        <v>0.0</v>
      </c>
      <c r="Y75" s="9" t="s">
        <v>143</v>
      </c>
    </row>
    <row r="76" ht="14.25" customHeight="1">
      <c r="M76" s="9">
        <v>221.0</v>
      </c>
      <c r="N76" s="9">
        <v>46000.0</v>
      </c>
      <c r="O76" s="9">
        <v>3120.0</v>
      </c>
      <c r="P76" s="9">
        <v>3.0</v>
      </c>
      <c r="Q76" s="9">
        <v>1.0</v>
      </c>
      <c r="R76" s="9">
        <v>2.0</v>
      </c>
      <c r="S76" s="9">
        <v>0.0</v>
      </c>
      <c r="T76" s="9">
        <v>0.0</v>
      </c>
      <c r="U76" s="9">
        <v>0.0</v>
      </c>
      <c r="V76" s="9">
        <v>0.0</v>
      </c>
      <c r="W76" s="9">
        <v>0.0</v>
      </c>
      <c r="X76" s="9">
        <v>0.0</v>
      </c>
      <c r="Y76" s="9" t="s">
        <v>143</v>
      </c>
    </row>
    <row r="77" ht="14.25" customHeight="1">
      <c r="M77" s="9">
        <v>298.0</v>
      </c>
      <c r="N77" s="9">
        <v>50000.0</v>
      </c>
      <c r="O77" s="9">
        <v>3120.0</v>
      </c>
      <c r="P77" s="9">
        <v>3.0</v>
      </c>
      <c r="Q77" s="9">
        <v>1.0</v>
      </c>
      <c r="R77" s="9">
        <v>2.0</v>
      </c>
      <c r="S77" s="9">
        <v>1.0</v>
      </c>
      <c r="T77" s="9">
        <v>0.0</v>
      </c>
      <c r="U77" s="9">
        <v>0.0</v>
      </c>
      <c r="V77" s="9">
        <v>0.0</v>
      </c>
      <c r="W77" s="9">
        <v>0.0</v>
      </c>
      <c r="X77" s="9">
        <v>1.0</v>
      </c>
      <c r="Y77" s="9" t="s">
        <v>143</v>
      </c>
    </row>
    <row r="78" ht="14.25" customHeight="1">
      <c r="M78" s="9">
        <v>40.0</v>
      </c>
      <c r="N78" s="9">
        <v>54500.0</v>
      </c>
      <c r="O78" s="9">
        <v>3150.0</v>
      </c>
      <c r="P78" s="9">
        <v>2.0</v>
      </c>
      <c r="Q78" s="9">
        <v>2.0</v>
      </c>
      <c r="R78" s="9">
        <v>1.0</v>
      </c>
      <c r="S78" s="9">
        <v>0.0</v>
      </c>
      <c r="T78" s="9">
        <v>0.0</v>
      </c>
      <c r="U78" s="9">
        <v>1.0</v>
      </c>
      <c r="V78" s="9">
        <v>0.0</v>
      </c>
      <c r="W78" s="9">
        <v>0.0</v>
      </c>
      <c r="X78" s="9">
        <v>0.0</v>
      </c>
      <c r="Y78" s="9" t="s">
        <v>143</v>
      </c>
    </row>
    <row r="79" ht="14.25" customHeight="1">
      <c r="M79" s="9">
        <v>72.0</v>
      </c>
      <c r="N79" s="9">
        <v>51000.0</v>
      </c>
      <c r="O79" s="9">
        <v>3150.0</v>
      </c>
      <c r="P79" s="9">
        <v>3.0</v>
      </c>
      <c r="Q79" s="9">
        <v>1.0</v>
      </c>
      <c r="R79" s="9">
        <v>2.0</v>
      </c>
      <c r="S79" s="9">
        <v>1.0</v>
      </c>
      <c r="T79" s="9">
        <v>0.0</v>
      </c>
      <c r="U79" s="9">
        <v>1.0</v>
      </c>
      <c r="V79" s="9">
        <v>0.0</v>
      </c>
      <c r="W79" s="9">
        <v>0.0</v>
      </c>
      <c r="X79" s="9">
        <v>0.0</v>
      </c>
      <c r="Y79" s="9" t="s">
        <v>143</v>
      </c>
    </row>
    <row r="80" ht="14.25" customHeight="1">
      <c r="M80" s="9">
        <v>88.0</v>
      </c>
      <c r="N80" s="9">
        <v>78000.0</v>
      </c>
      <c r="O80" s="9">
        <v>3150.0</v>
      </c>
      <c r="P80" s="9">
        <v>3.0</v>
      </c>
      <c r="Q80" s="9">
        <v>2.0</v>
      </c>
      <c r="R80" s="9">
        <v>1.0</v>
      </c>
      <c r="S80" s="9">
        <v>1.0</v>
      </c>
      <c r="T80" s="9">
        <v>1.0</v>
      </c>
      <c r="U80" s="9">
        <v>1.0</v>
      </c>
      <c r="V80" s="9">
        <v>0.0</v>
      </c>
      <c r="W80" s="9">
        <v>1.0</v>
      </c>
      <c r="X80" s="9">
        <v>0.0</v>
      </c>
      <c r="Y80" s="9" t="s">
        <v>143</v>
      </c>
    </row>
    <row r="81" ht="14.25" customHeight="1">
      <c r="M81" s="9">
        <v>218.0</v>
      </c>
      <c r="N81" s="9">
        <v>42000.0</v>
      </c>
      <c r="O81" s="9">
        <v>3150.0</v>
      </c>
      <c r="P81" s="9">
        <v>3.0</v>
      </c>
      <c r="Q81" s="9">
        <v>1.0</v>
      </c>
      <c r="R81" s="9">
        <v>2.0</v>
      </c>
      <c r="S81" s="9">
        <v>0.0</v>
      </c>
      <c r="T81" s="9">
        <v>0.0</v>
      </c>
      <c r="U81" s="9">
        <v>0.0</v>
      </c>
      <c r="V81" s="9">
        <v>0.0</v>
      </c>
      <c r="W81" s="9">
        <v>0.0</v>
      </c>
      <c r="X81" s="9">
        <v>0.0</v>
      </c>
      <c r="Y81" s="9" t="s">
        <v>143</v>
      </c>
    </row>
    <row r="82" ht="14.25" customHeight="1">
      <c r="M82" s="9">
        <v>161.0</v>
      </c>
      <c r="N82" s="9">
        <v>63900.0</v>
      </c>
      <c r="O82" s="9">
        <v>3162.0</v>
      </c>
      <c r="P82" s="9">
        <v>3.0</v>
      </c>
      <c r="Q82" s="9">
        <v>1.0</v>
      </c>
      <c r="R82" s="9">
        <v>2.0</v>
      </c>
      <c r="S82" s="9">
        <v>1.0</v>
      </c>
      <c r="T82" s="9">
        <v>0.0</v>
      </c>
      <c r="U82" s="9">
        <v>0.0</v>
      </c>
      <c r="V82" s="9">
        <v>0.0</v>
      </c>
      <c r="W82" s="9">
        <v>1.0</v>
      </c>
      <c r="X82" s="9">
        <v>1.0</v>
      </c>
      <c r="Y82" s="9" t="s">
        <v>143</v>
      </c>
    </row>
    <row r="83" ht="14.25" customHeight="1">
      <c r="M83" s="9">
        <v>76.0</v>
      </c>
      <c r="N83" s="9">
        <v>36000.0</v>
      </c>
      <c r="O83" s="9">
        <v>3180.0</v>
      </c>
      <c r="P83" s="9">
        <v>3.0</v>
      </c>
      <c r="Q83" s="9">
        <v>1.0</v>
      </c>
      <c r="R83" s="9">
        <v>1.0</v>
      </c>
      <c r="S83" s="9">
        <v>0.0</v>
      </c>
      <c r="T83" s="9">
        <v>0.0</v>
      </c>
      <c r="U83" s="9">
        <v>0.0</v>
      </c>
      <c r="V83" s="9">
        <v>0.0</v>
      </c>
      <c r="W83" s="9">
        <v>0.0</v>
      </c>
      <c r="X83" s="9">
        <v>0.0</v>
      </c>
      <c r="Y83" s="9" t="s">
        <v>143</v>
      </c>
    </row>
    <row r="84" ht="14.25" customHeight="1">
      <c r="M84" s="9">
        <v>78.0</v>
      </c>
      <c r="N84" s="9">
        <v>47000.0</v>
      </c>
      <c r="O84" s="9">
        <v>3180.0</v>
      </c>
      <c r="P84" s="9">
        <v>4.0</v>
      </c>
      <c r="Q84" s="9">
        <v>1.0</v>
      </c>
      <c r="R84" s="9">
        <v>2.0</v>
      </c>
      <c r="S84" s="9">
        <v>1.0</v>
      </c>
      <c r="T84" s="9">
        <v>0.0</v>
      </c>
      <c r="U84" s="9">
        <v>1.0</v>
      </c>
      <c r="V84" s="9">
        <v>0.0</v>
      </c>
      <c r="W84" s="9">
        <v>1.0</v>
      </c>
      <c r="X84" s="9">
        <v>0.0</v>
      </c>
      <c r="Y84" s="9" t="s">
        <v>143</v>
      </c>
    </row>
    <row r="85" ht="14.25" customHeight="1">
      <c r="M85" s="9">
        <v>79.0</v>
      </c>
      <c r="N85" s="9">
        <v>55000.0</v>
      </c>
      <c r="O85" s="9">
        <v>3180.0</v>
      </c>
      <c r="P85" s="9">
        <v>2.0</v>
      </c>
      <c r="Q85" s="9">
        <v>2.0</v>
      </c>
      <c r="R85" s="9">
        <v>1.0</v>
      </c>
      <c r="S85" s="9">
        <v>1.0</v>
      </c>
      <c r="T85" s="9">
        <v>0.0</v>
      </c>
      <c r="U85" s="9">
        <v>1.0</v>
      </c>
      <c r="V85" s="9">
        <v>0.0</v>
      </c>
      <c r="W85" s="9">
        <v>0.0</v>
      </c>
      <c r="X85" s="9">
        <v>2.0</v>
      </c>
      <c r="Y85" s="9" t="s">
        <v>143</v>
      </c>
    </row>
    <row r="86" ht="14.25" customHeight="1">
      <c r="M86" s="9">
        <v>179.0</v>
      </c>
      <c r="N86" s="9">
        <v>74500.0</v>
      </c>
      <c r="O86" s="9">
        <v>3180.0</v>
      </c>
      <c r="P86" s="9">
        <v>3.0</v>
      </c>
      <c r="Q86" s="9">
        <v>2.0</v>
      </c>
      <c r="R86" s="9">
        <v>2.0</v>
      </c>
      <c r="S86" s="9">
        <v>1.0</v>
      </c>
      <c r="T86" s="9">
        <v>0.0</v>
      </c>
      <c r="U86" s="9">
        <v>0.0</v>
      </c>
      <c r="V86" s="9">
        <v>0.0</v>
      </c>
      <c r="W86" s="9">
        <v>0.0</v>
      </c>
      <c r="X86" s="9">
        <v>2.0</v>
      </c>
      <c r="Y86" s="9" t="s">
        <v>143</v>
      </c>
    </row>
    <row r="87" ht="14.25" customHeight="1">
      <c r="M87" s="9">
        <v>195.0</v>
      </c>
      <c r="N87" s="9">
        <v>33000.0</v>
      </c>
      <c r="O87" s="9">
        <v>3180.0</v>
      </c>
      <c r="P87" s="9">
        <v>2.0</v>
      </c>
      <c r="Q87" s="9">
        <v>1.0</v>
      </c>
      <c r="R87" s="9">
        <v>1.0</v>
      </c>
      <c r="S87" s="9">
        <v>1.0</v>
      </c>
      <c r="T87" s="9">
        <v>0.0</v>
      </c>
      <c r="U87" s="9">
        <v>0.0</v>
      </c>
      <c r="V87" s="9">
        <v>0.0</v>
      </c>
      <c r="W87" s="9">
        <v>0.0</v>
      </c>
      <c r="X87" s="9">
        <v>0.0</v>
      </c>
      <c r="Y87" s="9" t="s">
        <v>143</v>
      </c>
    </row>
    <row r="88" ht="14.25" customHeight="1">
      <c r="M88" s="9">
        <v>204.0</v>
      </c>
      <c r="N88" s="9">
        <v>55500.0</v>
      </c>
      <c r="O88" s="9">
        <v>3180.0</v>
      </c>
      <c r="P88" s="9">
        <v>4.0</v>
      </c>
      <c r="Q88" s="9">
        <v>2.0</v>
      </c>
      <c r="R88" s="9">
        <v>2.0</v>
      </c>
      <c r="S88" s="9">
        <v>1.0</v>
      </c>
      <c r="T88" s="9">
        <v>0.0</v>
      </c>
      <c r="U88" s="9">
        <v>0.0</v>
      </c>
      <c r="V88" s="9">
        <v>0.0</v>
      </c>
      <c r="W88" s="9">
        <v>0.0</v>
      </c>
      <c r="X88" s="9">
        <v>0.0</v>
      </c>
      <c r="Y88" s="9" t="s">
        <v>143</v>
      </c>
    </row>
    <row r="89" ht="14.25" customHeight="1">
      <c r="M89" s="9">
        <v>214.0</v>
      </c>
      <c r="N89" s="9">
        <v>52000.0</v>
      </c>
      <c r="O89" s="9">
        <v>3180.0</v>
      </c>
      <c r="P89" s="9">
        <v>3.0</v>
      </c>
      <c r="Q89" s="9">
        <v>1.0</v>
      </c>
      <c r="R89" s="9">
        <v>2.0</v>
      </c>
      <c r="S89" s="9">
        <v>0.0</v>
      </c>
      <c r="T89" s="9">
        <v>0.0</v>
      </c>
      <c r="U89" s="9">
        <v>1.0</v>
      </c>
      <c r="V89" s="9">
        <v>0.0</v>
      </c>
      <c r="W89" s="9">
        <v>0.0</v>
      </c>
      <c r="X89" s="9">
        <v>0.0</v>
      </c>
      <c r="Y89" s="9" t="s">
        <v>143</v>
      </c>
    </row>
    <row r="90" ht="14.25" customHeight="1">
      <c r="M90" s="9">
        <v>16.0</v>
      </c>
      <c r="N90" s="9">
        <v>37900.0</v>
      </c>
      <c r="O90" s="9">
        <v>3185.0</v>
      </c>
      <c r="P90" s="9">
        <v>2.0</v>
      </c>
      <c r="Q90" s="9">
        <v>1.0</v>
      </c>
      <c r="R90" s="9">
        <v>1.0</v>
      </c>
      <c r="S90" s="9">
        <v>1.0</v>
      </c>
      <c r="T90" s="9">
        <v>0.0</v>
      </c>
      <c r="U90" s="9">
        <v>0.0</v>
      </c>
      <c r="V90" s="9">
        <v>0.0</v>
      </c>
      <c r="W90" s="9">
        <v>1.0</v>
      </c>
      <c r="X90" s="9">
        <v>0.0</v>
      </c>
      <c r="Y90" s="9" t="s">
        <v>143</v>
      </c>
    </row>
    <row r="91" ht="14.25" customHeight="1">
      <c r="M91" s="9">
        <v>228.0</v>
      </c>
      <c r="N91" s="9">
        <v>48000.0</v>
      </c>
      <c r="O91" s="9">
        <v>3185.0</v>
      </c>
      <c r="P91" s="9">
        <v>2.0</v>
      </c>
      <c r="Q91" s="9">
        <v>1.0</v>
      </c>
      <c r="R91" s="9">
        <v>1.0</v>
      </c>
      <c r="S91" s="9">
        <v>1.0</v>
      </c>
      <c r="T91" s="9">
        <v>0.0</v>
      </c>
      <c r="U91" s="9">
        <v>1.0</v>
      </c>
      <c r="V91" s="9">
        <v>0.0</v>
      </c>
      <c r="W91" s="9">
        <v>0.0</v>
      </c>
      <c r="X91" s="9">
        <v>2.0</v>
      </c>
      <c r="Y91" s="9" t="s">
        <v>143</v>
      </c>
    </row>
    <row r="92" ht="14.25" customHeight="1">
      <c r="M92" s="9">
        <v>296.0</v>
      </c>
      <c r="N92" s="9">
        <v>49000.0</v>
      </c>
      <c r="O92" s="9">
        <v>3185.0</v>
      </c>
      <c r="P92" s="9">
        <v>2.0</v>
      </c>
      <c r="Q92" s="9">
        <v>1.0</v>
      </c>
      <c r="R92" s="9">
        <v>1.0</v>
      </c>
      <c r="S92" s="9">
        <v>1.0</v>
      </c>
      <c r="T92" s="9">
        <v>0.0</v>
      </c>
      <c r="U92" s="9">
        <v>0.0</v>
      </c>
      <c r="V92" s="9">
        <v>0.0</v>
      </c>
      <c r="W92" s="9">
        <v>0.0</v>
      </c>
      <c r="X92" s="9">
        <v>2.0</v>
      </c>
      <c r="Y92" s="9" t="s">
        <v>143</v>
      </c>
    </row>
    <row r="93" ht="14.25" customHeight="1">
      <c r="M93" s="9">
        <v>75.0</v>
      </c>
      <c r="N93" s="9">
        <v>35000.0</v>
      </c>
      <c r="O93" s="9">
        <v>3210.0</v>
      </c>
      <c r="P93" s="9">
        <v>3.0</v>
      </c>
      <c r="Q93" s="9">
        <v>1.0</v>
      </c>
      <c r="R93" s="9">
        <v>2.0</v>
      </c>
      <c r="S93" s="9">
        <v>1.0</v>
      </c>
      <c r="T93" s="9">
        <v>0.0</v>
      </c>
      <c r="U93" s="9">
        <v>1.0</v>
      </c>
      <c r="V93" s="9">
        <v>0.0</v>
      </c>
      <c r="W93" s="9">
        <v>0.0</v>
      </c>
      <c r="X93" s="9">
        <v>0.0</v>
      </c>
      <c r="Y93" s="9" t="s">
        <v>143</v>
      </c>
    </row>
    <row r="94" ht="14.25" customHeight="1">
      <c r="M94" s="9">
        <v>82.0</v>
      </c>
      <c r="N94" s="9">
        <v>35000.0</v>
      </c>
      <c r="O94" s="9">
        <v>3240.0</v>
      </c>
      <c r="P94" s="9">
        <v>2.0</v>
      </c>
      <c r="Q94" s="9">
        <v>1.0</v>
      </c>
      <c r="R94" s="9">
        <v>1.0</v>
      </c>
      <c r="S94" s="9">
        <v>0.0</v>
      </c>
      <c r="T94" s="9">
        <v>1.0</v>
      </c>
      <c r="U94" s="9">
        <v>0.0</v>
      </c>
      <c r="V94" s="9">
        <v>0.0</v>
      </c>
      <c r="W94" s="9">
        <v>0.0</v>
      </c>
      <c r="X94" s="9">
        <v>1.0</v>
      </c>
      <c r="Y94" s="9" t="s">
        <v>143</v>
      </c>
    </row>
    <row r="95" ht="14.25" customHeight="1">
      <c r="M95" s="9">
        <v>84.0</v>
      </c>
      <c r="N95" s="9">
        <v>43000.0</v>
      </c>
      <c r="O95" s="9">
        <v>3240.0</v>
      </c>
      <c r="P95" s="9">
        <v>3.0</v>
      </c>
      <c r="Q95" s="9">
        <v>1.0</v>
      </c>
      <c r="R95" s="9">
        <v>2.0</v>
      </c>
      <c r="S95" s="9">
        <v>1.0</v>
      </c>
      <c r="T95" s="9">
        <v>0.0</v>
      </c>
      <c r="U95" s="9">
        <v>0.0</v>
      </c>
      <c r="V95" s="9">
        <v>0.0</v>
      </c>
      <c r="W95" s="9">
        <v>0.0</v>
      </c>
      <c r="X95" s="9">
        <v>2.0</v>
      </c>
      <c r="Y95" s="9" t="s">
        <v>143</v>
      </c>
    </row>
    <row r="96" ht="14.25" customHeight="1">
      <c r="M96" s="9">
        <v>225.0</v>
      </c>
      <c r="N96" s="9">
        <v>87250.0</v>
      </c>
      <c r="O96" s="9">
        <v>3240.0</v>
      </c>
      <c r="P96" s="9">
        <v>4.0</v>
      </c>
      <c r="Q96" s="9">
        <v>1.0</v>
      </c>
      <c r="R96" s="9">
        <v>3.0</v>
      </c>
      <c r="S96" s="9">
        <v>1.0</v>
      </c>
      <c r="T96" s="9">
        <v>0.0</v>
      </c>
      <c r="U96" s="9">
        <v>0.0</v>
      </c>
      <c r="V96" s="9">
        <v>0.0</v>
      </c>
      <c r="W96" s="9">
        <v>0.0</v>
      </c>
      <c r="X96" s="9">
        <v>1.0</v>
      </c>
      <c r="Y96" s="9" t="s">
        <v>143</v>
      </c>
    </row>
    <row r="97" ht="14.25" customHeight="1">
      <c r="M97" s="9">
        <v>290.0</v>
      </c>
      <c r="N97" s="9">
        <v>34000.0</v>
      </c>
      <c r="O97" s="9">
        <v>3264.0</v>
      </c>
      <c r="P97" s="9">
        <v>2.0</v>
      </c>
      <c r="Q97" s="9">
        <v>1.0</v>
      </c>
      <c r="R97" s="9">
        <v>1.0</v>
      </c>
      <c r="S97" s="9">
        <v>1.0</v>
      </c>
      <c r="T97" s="9">
        <v>0.0</v>
      </c>
      <c r="U97" s="9">
        <v>0.0</v>
      </c>
      <c r="V97" s="9">
        <v>0.0</v>
      </c>
      <c r="W97" s="9">
        <v>0.0</v>
      </c>
      <c r="X97" s="9">
        <v>0.0</v>
      </c>
      <c r="Y97" s="9" t="s">
        <v>143</v>
      </c>
    </row>
    <row r="98" ht="14.25" customHeight="1">
      <c r="M98" s="9">
        <v>205.0</v>
      </c>
      <c r="N98" s="9">
        <v>56000.0</v>
      </c>
      <c r="O98" s="9">
        <v>3290.0</v>
      </c>
      <c r="P98" s="9">
        <v>2.0</v>
      </c>
      <c r="Q98" s="9">
        <v>1.0</v>
      </c>
      <c r="R98" s="9">
        <v>1.0</v>
      </c>
      <c r="S98" s="9">
        <v>1.0</v>
      </c>
      <c r="T98" s="9">
        <v>0.0</v>
      </c>
      <c r="U98" s="9">
        <v>0.0</v>
      </c>
      <c r="V98" s="9">
        <v>1.0</v>
      </c>
      <c r="W98" s="9">
        <v>0.0</v>
      </c>
      <c r="X98" s="9">
        <v>1.0</v>
      </c>
      <c r="Y98" s="9" t="s">
        <v>143</v>
      </c>
    </row>
    <row r="99" ht="14.25" customHeight="1">
      <c r="M99" s="9">
        <v>17.0</v>
      </c>
      <c r="N99" s="9">
        <v>40500.0</v>
      </c>
      <c r="O99" s="9">
        <v>3300.0</v>
      </c>
      <c r="P99" s="9">
        <v>3.0</v>
      </c>
      <c r="Q99" s="9">
        <v>1.0</v>
      </c>
      <c r="R99" s="9">
        <v>2.0</v>
      </c>
      <c r="S99" s="9">
        <v>0.0</v>
      </c>
      <c r="T99" s="9">
        <v>0.0</v>
      </c>
      <c r="U99" s="9">
        <v>0.0</v>
      </c>
      <c r="V99" s="9">
        <v>0.0</v>
      </c>
      <c r="W99" s="9">
        <v>0.0</v>
      </c>
      <c r="X99" s="9">
        <v>1.0</v>
      </c>
      <c r="Y99" s="9" t="s">
        <v>143</v>
      </c>
    </row>
    <row r="100" ht="14.25" customHeight="1">
      <c r="M100" s="9">
        <v>102.0</v>
      </c>
      <c r="N100" s="9">
        <v>79000.0</v>
      </c>
      <c r="O100" s="9">
        <v>3300.0</v>
      </c>
      <c r="P100" s="9">
        <v>3.0</v>
      </c>
      <c r="Q100" s="9">
        <v>3.0</v>
      </c>
      <c r="R100" s="9">
        <v>2.0</v>
      </c>
      <c r="S100" s="9">
        <v>1.0</v>
      </c>
      <c r="T100" s="9">
        <v>0.0</v>
      </c>
      <c r="U100" s="9">
        <v>1.0</v>
      </c>
      <c r="V100" s="9">
        <v>0.0</v>
      </c>
      <c r="W100" s="9">
        <v>0.0</v>
      </c>
      <c r="X100" s="9">
        <v>0.0</v>
      </c>
      <c r="Y100" s="9" t="s">
        <v>143</v>
      </c>
    </row>
    <row r="101" ht="14.25" customHeight="1">
      <c r="M101" s="9">
        <v>50.0</v>
      </c>
      <c r="N101" s="9">
        <v>54800.0</v>
      </c>
      <c r="O101" s="9">
        <v>3350.0</v>
      </c>
      <c r="P101" s="9">
        <v>3.0</v>
      </c>
      <c r="Q101" s="9">
        <v>1.0</v>
      </c>
      <c r="R101" s="9">
        <v>2.0</v>
      </c>
      <c r="S101" s="9">
        <v>1.0</v>
      </c>
      <c r="T101" s="9">
        <v>0.0</v>
      </c>
      <c r="U101" s="9">
        <v>0.0</v>
      </c>
      <c r="V101" s="9">
        <v>0.0</v>
      </c>
      <c r="W101" s="9">
        <v>0.0</v>
      </c>
      <c r="X101" s="9">
        <v>0.0</v>
      </c>
      <c r="Y101" s="9" t="s">
        <v>143</v>
      </c>
    </row>
    <row r="102" ht="14.25" customHeight="1">
      <c r="M102" s="9">
        <v>289.0</v>
      </c>
      <c r="N102" s="9">
        <v>30000.0</v>
      </c>
      <c r="O102" s="9">
        <v>3360.0</v>
      </c>
      <c r="P102" s="9">
        <v>2.0</v>
      </c>
      <c r="Q102" s="9">
        <v>1.0</v>
      </c>
      <c r="R102" s="9">
        <v>1.0</v>
      </c>
      <c r="S102" s="9">
        <v>1.0</v>
      </c>
      <c r="T102" s="9">
        <v>0.0</v>
      </c>
      <c r="U102" s="9">
        <v>0.0</v>
      </c>
      <c r="V102" s="9">
        <v>0.0</v>
      </c>
      <c r="W102" s="9">
        <v>0.0</v>
      </c>
      <c r="X102" s="9">
        <v>1.0</v>
      </c>
      <c r="Y102" s="9" t="s">
        <v>143</v>
      </c>
    </row>
    <row r="103" ht="14.25" customHeight="1">
      <c r="M103" s="9">
        <v>423.0</v>
      </c>
      <c r="N103" s="9">
        <v>61100.0</v>
      </c>
      <c r="O103" s="9">
        <v>3400.0</v>
      </c>
      <c r="P103" s="9">
        <v>3.0</v>
      </c>
      <c r="Q103" s="9">
        <v>1.0</v>
      </c>
      <c r="R103" s="9">
        <v>2.0</v>
      </c>
      <c r="S103" s="9">
        <v>1.0</v>
      </c>
      <c r="T103" s="9">
        <v>0.0</v>
      </c>
      <c r="U103" s="9">
        <v>1.0</v>
      </c>
      <c r="V103" s="9">
        <v>0.0</v>
      </c>
      <c r="W103" s="9">
        <v>0.0</v>
      </c>
      <c r="X103" s="9">
        <v>2.0</v>
      </c>
      <c r="Y103" s="9" t="s">
        <v>144</v>
      </c>
    </row>
    <row r="104" ht="14.25" customHeight="1">
      <c r="M104" s="9">
        <v>167.0</v>
      </c>
      <c r="N104" s="9">
        <v>73500.0</v>
      </c>
      <c r="O104" s="9">
        <v>3410.0</v>
      </c>
      <c r="P104" s="9">
        <v>3.0</v>
      </c>
      <c r="Q104" s="9">
        <v>1.0</v>
      </c>
      <c r="R104" s="9">
        <v>2.0</v>
      </c>
      <c r="S104" s="9">
        <v>0.0</v>
      </c>
      <c r="T104" s="9">
        <v>0.0</v>
      </c>
      <c r="U104" s="9">
        <v>0.0</v>
      </c>
      <c r="V104" s="9">
        <v>0.0</v>
      </c>
      <c r="W104" s="9">
        <v>1.0</v>
      </c>
      <c r="X104" s="9">
        <v>0.0</v>
      </c>
      <c r="Y104" s="9" t="s">
        <v>143</v>
      </c>
    </row>
    <row r="105" ht="14.25" customHeight="1">
      <c r="M105" s="9">
        <v>178.0</v>
      </c>
      <c r="N105" s="9">
        <v>69900.0</v>
      </c>
      <c r="O105" s="9">
        <v>3420.0</v>
      </c>
      <c r="P105" s="9">
        <v>4.0</v>
      </c>
      <c r="Q105" s="9">
        <v>2.0</v>
      </c>
      <c r="R105" s="9">
        <v>2.0</v>
      </c>
      <c r="S105" s="9">
        <v>1.0</v>
      </c>
      <c r="T105" s="9">
        <v>0.0</v>
      </c>
      <c r="U105" s="9">
        <v>1.0</v>
      </c>
      <c r="V105" s="9">
        <v>0.0</v>
      </c>
      <c r="W105" s="9">
        <v>1.0</v>
      </c>
      <c r="X105" s="9">
        <v>2.0</v>
      </c>
      <c r="Y105" s="9" t="s">
        <v>143</v>
      </c>
    </row>
    <row r="106" ht="14.25" customHeight="1">
      <c r="M106" s="9">
        <v>185.0</v>
      </c>
      <c r="N106" s="9">
        <v>28000.0</v>
      </c>
      <c r="O106" s="9">
        <v>3420.0</v>
      </c>
      <c r="P106" s="9">
        <v>5.0</v>
      </c>
      <c r="Q106" s="9">
        <v>1.0</v>
      </c>
      <c r="R106" s="9">
        <v>2.0</v>
      </c>
      <c r="S106" s="9">
        <v>0.0</v>
      </c>
      <c r="T106" s="9">
        <v>0.0</v>
      </c>
      <c r="U106" s="9">
        <v>0.0</v>
      </c>
      <c r="V106" s="9">
        <v>0.0</v>
      </c>
      <c r="W106" s="9">
        <v>0.0</v>
      </c>
      <c r="X106" s="9">
        <v>0.0</v>
      </c>
      <c r="Y106" s="9" t="s">
        <v>143</v>
      </c>
    </row>
    <row r="107" ht="14.25" customHeight="1">
      <c r="M107" s="9">
        <v>186.0</v>
      </c>
      <c r="N107" s="9">
        <v>54000.0</v>
      </c>
      <c r="O107" s="9">
        <v>3420.0</v>
      </c>
      <c r="P107" s="9">
        <v>2.0</v>
      </c>
      <c r="Q107" s="9">
        <v>1.0</v>
      </c>
      <c r="R107" s="9">
        <v>2.0</v>
      </c>
      <c r="S107" s="9">
        <v>1.0</v>
      </c>
      <c r="T107" s="9">
        <v>0.0</v>
      </c>
      <c r="U107" s="9">
        <v>0.0</v>
      </c>
      <c r="V107" s="9">
        <v>1.0</v>
      </c>
      <c r="W107" s="9">
        <v>0.0</v>
      </c>
      <c r="X107" s="9">
        <v>1.0</v>
      </c>
      <c r="Y107" s="9" t="s">
        <v>143</v>
      </c>
    </row>
    <row r="108" ht="14.25" customHeight="1">
      <c r="M108" s="9">
        <v>308.0</v>
      </c>
      <c r="N108" s="9">
        <v>68100.0</v>
      </c>
      <c r="O108" s="9">
        <v>3420.0</v>
      </c>
      <c r="P108" s="9">
        <v>4.0</v>
      </c>
      <c r="Q108" s="9">
        <v>2.0</v>
      </c>
      <c r="R108" s="9">
        <v>2.0</v>
      </c>
      <c r="S108" s="9">
        <v>1.0</v>
      </c>
      <c r="T108" s="9">
        <v>0.0</v>
      </c>
      <c r="U108" s="9">
        <v>0.0</v>
      </c>
      <c r="V108" s="9">
        <v>0.0</v>
      </c>
      <c r="W108" s="9">
        <v>0.0</v>
      </c>
      <c r="X108" s="9">
        <v>0.0</v>
      </c>
      <c r="Y108" s="9" t="s">
        <v>143</v>
      </c>
    </row>
    <row r="109" ht="14.25" customHeight="1">
      <c r="M109" s="9">
        <v>19.0</v>
      </c>
      <c r="N109" s="9">
        <v>45000.0</v>
      </c>
      <c r="O109" s="9">
        <v>3450.0</v>
      </c>
      <c r="P109" s="9">
        <v>1.0</v>
      </c>
      <c r="Q109" s="9">
        <v>1.0</v>
      </c>
      <c r="R109" s="9">
        <v>1.0</v>
      </c>
      <c r="S109" s="9">
        <v>1.0</v>
      </c>
      <c r="T109" s="9">
        <v>0.0</v>
      </c>
      <c r="U109" s="9">
        <v>0.0</v>
      </c>
      <c r="V109" s="9">
        <v>0.0</v>
      </c>
      <c r="W109" s="9">
        <v>0.0</v>
      </c>
      <c r="X109" s="9">
        <v>0.0</v>
      </c>
      <c r="Y109" s="9" t="s">
        <v>143</v>
      </c>
    </row>
    <row r="110" ht="14.25" customHeight="1">
      <c r="M110" s="9">
        <v>151.0</v>
      </c>
      <c r="N110" s="9">
        <v>59900.0</v>
      </c>
      <c r="O110" s="9">
        <v>3450.0</v>
      </c>
      <c r="P110" s="9">
        <v>3.0</v>
      </c>
      <c r="Q110" s="9">
        <v>1.0</v>
      </c>
      <c r="R110" s="9">
        <v>2.0</v>
      </c>
      <c r="S110" s="9">
        <v>1.0</v>
      </c>
      <c r="T110" s="9">
        <v>0.0</v>
      </c>
      <c r="U110" s="9">
        <v>0.0</v>
      </c>
      <c r="V110" s="9">
        <v>0.0</v>
      </c>
      <c r="W110" s="9">
        <v>0.0</v>
      </c>
      <c r="X110" s="9">
        <v>1.0</v>
      </c>
      <c r="Y110" s="9" t="s">
        <v>143</v>
      </c>
    </row>
    <row r="111" ht="14.25" customHeight="1">
      <c r="M111" s="9">
        <v>250.0</v>
      </c>
      <c r="N111" s="9">
        <v>45000.0</v>
      </c>
      <c r="O111" s="9">
        <v>3450.0</v>
      </c>
      <c r="P111" s="9">
        <v>3.0</v>
      </c>
      <c r="Q111" s="9">
        <v>1.0</v>
      </c>
      <c r="R111" s="9">
        <v>2.0</v>
      </c>
      <c r="S111" s="9">
        <v>1.0</v>
      </c>
      <c r="T111" s="9">
        <v>0.0</v>
      </c>
      <c r="U111" s="9">
        <v>1.0</v>
      </c>
      <c r="V111" s="9">
        <v>0.0</v>
      </c>
      <c r="W111" s="9">
        <v>0.0</v>
      </c>
      <c r="X111" s="9">
        <v>0.0</v>
      </c>
      <c r="Y111" s="9" t="s">
        <v>143</v>
      </c>
    </row>
    <row r="112" ht="14.25" customHeight="1">
      <c r="M112" s="9">
        <v>251.0</v>
      </c>
      <c r="N112" s="9">
        <v>48500.0</v>
      </c>
      <c r="O112" s="9">
        <v>3450.0</v>
      </c>
      <c r="P112" s="9">
        <v>3.0</v>
      </c>
      <c r="Q112" s="9">
        <v>1.0</v>
      </c>
      <c r="R112" s="9">
        <v>1.0</v>
      </c>
      <c r="S112" s="9">
        <v>1.0</v>
      </c>
      <c r="T112" s="9">
        <v>0.0</v>
      </c>
      <c r="U112" s="9">
        <v>1.0</v>
      </c>
      <c r="V112" s="9">
        <v>0.0</v>
      </c>
      <c r="W112" s="9">
        <v>0.0</v>
      </c>
      <c r="X112" s="9">
        <v>2.0</v>
      </c>
      <c r="Y112" s="9" t="s">
        <v>143</v>
      </c>
    </row>
    <row r="113" ht="14.25" customHeight="1">
      <c r="M113" s="9">
        <v>256.0</v>
      </c>
      <c r="N113" s="9">
        <v>64500.0</v>
      </c>
      <c r="O113" s="9">
        <v>3450.0</v>
      </c>
      <c r="P113" s="9">
        <v>3.0</v>
      </c>
      <c r="Q113" s="9">
        <v>1.0</v>
      </c>
      <c r="R113" s="9">
        <v>2.0</v>
      </c>
      <c r="S113" s="9">
        <v>1.0</v>
      </c>
      <c r="T113" s="9">
        <v>0.0</v>
      </c>
      <c r="U113" s="9">
        <v>1.0</v>
      </c>
      <c r="V113" s="9">
        <v>0.0</v>
      </c>
      <c r="W113" s="9">
        <v>0.0</v>
      </c>
      <c r="X113" s="9">
        <v>1.0</v>
      </c>
      <c r="Y113" s="9" t="s">
        <v>143</v>
      </c>
    </row>
    <row r="114" ht="14.25" customHeight="1">
      <c r="M114" s="9">
        <v>190.0</v>
      </c>
      <c r="N114" s="9">
        <v>57250.0</v>
      </c>
      <c r="O114" s="9">
        <v>3460.0</v>
      </c>
      <c r="P114" s="9">
        <v>4.0</v>
      </c>
      <c r="Q114" s="9">
        <v>1.0</v>
      </c>
      <c r="R114" s="9">
        <v>2.0</v>
      </c>
      <c r="S114" s="9">
        <v>1.0</v>
      </c>
      <c r="T114" s="9">
        <v>0.0</v>
      </c>
      <c r="U114" s="9">
        <v>0.0</v>
      </c>
      <c r="V114" s="9">
        <v>0.0</v>
      </c>
      <c r="W114" s="9">
        <v>1.0</v>
      </c>
      <c r="X114" s="9">
        <v>0.0</v>
      </c>
      <c r="Y114" s="9" t="s">
        <v>143</v>
      </c>
    </row>
    <row r="115" ht="14.25" customHeight="1">
      <c r="M115" s="9">
        <v>194.0</v>
      </c>
      <c r="N115" s="9">
        <v>57500.0</v>
      </c>
      <c r="O115" s="9">
        <v>3460.0</v>
      </c>
      <c r="P115" s="9">
        <v>3.0</v>
      </c>
      <c r="Q115" s="9">
        <v>2.0</v>
      </c>
      <c r="R115" s="9">
        <v>1.0</v>
      </c>
      <c r="S115" s="9">
        <v>1.0</v>
      </c>
      <c r="T115" s="9">
        <v>0.0</v>
      </c>
      <c r="U115" s="9">
        <v>1.0</v>
      </c>
      <c r="V115" s="9">
        <v>0.0</v>
      </c>
      <c r="W115" s="9">
        <v>1.0</v>
      </c>
      <c r="X115" s="9">
        <v>1.0</v>
      </c>
      <c r="Y115" s="9" t="s">
        <v>143</v>
      </c>
    </row>
    <row r="116" ht="14.25" customHeight="1">
      <c r="M116" s="9">
        <v>188.0</v>
      </c>
      <c r="N116" s="9">
        <v>47000.0</v>
      </c>
      <c r="O116" s="9">
        <v>3480.0</v>
      </c>
      <c r="P116" s="9">
        <v>4.0</v>
      </c>
      <c r="Q116" s="9">
        <v>1.0</v>
      </c>
      <c r="R116" s="9">
        <v>2.0</v>
      </c>
      <c r="S116" s="9">
        <v>0.0</v>
      </c>
      <c r="T116" s="9">
        <v>0.0</v>
      </c>
      <c r="U116" s="9">
        <v>0.0</v>
      </c>
      <c r="V116" s="9">
        <v>0.0</v>
      </c>
      <c r="W116" s="9">
        <v>0.0</v>
      </c>
      <c r="X116" s="9">
        <v>1.0</v>
      </c>
      <c r="Y116" s="9" t="s">
        <v>143</v>
      </c>
    </row>
    <row r="117" ht="14.25" customHeight="1">
      <c r="M117" s="9">
        <v>193.0</v>
      </c>
      <c r="N117" s="9">
        <v>42000.0</v>
      </c>
      <c r="O117" s="9">
        <v>3480.0</v>
      </c>
      <c r="P117" s="9">
        <v>3.0</v>
      </c>
      <c r="Q117" s="9">
        <v>1.0</v>
      </c>
      <c r="R117" s="9">
        <v>2.0</v>
      </c>
      <c r="S117" s="9">
        <v>0.0</v>
      </c>
      <c r="T117" s="9">
        <v>0.0</v>
      </c>
      <c r="U117" s="9">
        <v>0.0</v>
      </c>
      <c r="V117" s="9">
        <v>0.0</v>
      </c>
      <c r="W117" s="9">
        <v>0.0</v>
      </c>
      <c r="X117" s="9">
        <v>1.0</v>
      </c>
      <c r="Y117" s="9" t="s">
        <v>143</v>
      </c>
    </row>
    <row r="118" ht="14.25" customHeight="1">
      <c r="M118" s="9">
        <v>203.0</v>
      </c>
      <c r="N118" s="9">
        <v>50000.0</v>
      </c>
      <c r="O118" s="9">
        <v>3480.0</v>
      </c>
      <c r="P118" s="9">
        <v>3.0</v>
      </c>
      <c r="Q118" s="9">
        <v>1.0</v>
      </c>
      <c r="R118" s="9">
        <v>1.0</v>
      </c>
      <c r="S118" s="9">
        <v>0.0</v>
      </c>
      <c r="T118" s="9">
        <v>0.0</v>
      </c>
      <c r="U118" s="9">
        <v>0.0</v>
      </c>
      <c r="V118" s="9">
        <v>0.0</v>
      </c>
      <c r="W118" s="9">
        <v>1.0</v>
      </c>
      <c r="X118" s="9">
        <v>0.0</v>
      </c>
      <c r="Y118" s="9" t="s">
        <v>143</v>
      </c>
    </row>
    <row r="119" ht="14.25" customHeight="1">
      <c r="M119" s="9">
        <v>247.0</v>
      </c>
      <c r="N119" s="9">
        <v>38000.0</v>
      </c>
      <c r="O119" s="9">
        <v>3480.0</v>
      </c>
      <c r="P119" s="9">
        <v>2.0</v>
      </c>
      <c r="Q119" s="9">
        <v>1.0</v>
      </c>
      <c r="R119" s="9">
        <v>1.0</v>
      </c>
      <c r="S119" s="9">
        <v>1.0</v>
      </c>
      <c r="T119" s="9">
        <v>0.0</v>
      </c>
      <c r="U119" s="9">
        <v>0.0</v>
      </c>
      <c r="V119" s="9">
        <v>0.0</v>
      </c>
      <c r="W119" s="9">
        <v>0.0</v>
      </c>
      <c r="X119" s="9">
        <v>1.0</v>
      </c>
      <c r="Y119" s="9" t="s">
        <v>143</v>
      </c>
    </row>
    <row r="120" ht="14.25" customHeight="1">
      <c r="M120" s="9">
        <v>429.0</v>
      </c>
      <c r="N120" s="9">
        <v>53500.0</v>
      </c>
      <c r="O120" s="9">
        <v>3480.0</v>
      </c>
      <c r="P120" s="9">
        <v>2.0</v>
      </c>
      <c r="Q120" s="9">
        <v>1.0</v>
      </c>
      <c r="R120" s="9">
        <v>1.0</v>
      </c>
      <c r="S120" s="9">
        <v>1.0</v>
      </c>
      <c r="T120" s="9">
        <v>0.0</v>
      </c>
      <c r="U120" s="9">
        <v>0.0</v>
      </c>
      <c r="V120" s="9">
        <v>0.0</v>
      </c>
      <c r="W120" s="9">
        <v>0.0</v>
      </c>
      <c r="X120" s="9">
        <v>0.0</v>
      </c>
      <c r="Y120" s="9" t="s">
        <v>144</v>
      </c>
    </row>
    <row r="121" ht="14.25" customHeight="1">
      <c r="M121" s="9">
        <v>31.0</v>
      </c>
      <c r="N121" s="9">
        <v>45000.0</v>
      </c>
      <c r="O121" s="9">
        <v>3500.0</v>
      </c>
      <c r="P121" s="9">
        <v>2.0</v>
      </c>
      <c r="Q121" s="9">
        <v>1.0</v>
      </c>
      <c r="R121" s="9">
        <v>1.0</v>
      </c>
      <c r="S121" s="9">
        <v>0.0</v>
      </c>
      <c r="T121" s="9">
        <v>0.0</v>
      </c>
      <c r="U121" s="9">
        <v>1.0</v>
      </c>
      <c r="V121" s="9">
        <v>0.0</v>
      </c>
      <c r="W121" s="9">
        <v>0.0</v>
      </c>
      <c r="X121" s="9">
        <v>0.0</v>
      </c>
      <c r="Y121" s="9" t="s">
        <v>143</v>
      </c>
    </row>
    <row r="122" ht="14.25" customHeight="1">
      <c r="M122" s="9">
        <v>32.0</v>
      </c>
      <c r="N122" s="9">
        <v>48000.0</v>
      </c>
      <c r="O122" s="9">
        <v>3500.0</v>
      </c>
      <c r="P122" s="9">
        <v>4.0</v>
      </c>
      <c r="Q122" s="9">
        <v>1.0</v>
      </c>
      <c r="R122" s="9">
        <v>2.0</v>
      </c>
      <c r="S122" s="9">
        <v>1.0</v>
      </c>
      <c r="T122" s="9">
        <v>0.0</v>
      </c>
      <c r="U122" s="9">
        <v>0.0</v>
      </c>
      <c r="V122" s="9">
        <v>0.0</v>
      </c>
      <c r="W122" s="9">
        <v>1.0</v>
      </c>
      <c r="X122" s="9">
        <v>2.0</v>
      </c>
      <c r="Y122" s="9" t="s">
        <v>143</v>
      </c>
    </row>
    <row r="123" ht="14.25" customHeight="1">
      <c r="M123" s="9">
        <v>99.0</v>
      </c>
      <c r="N123" s="9">
        <v>35000.0</v>
      </c>
      <c r="O123" s="9">
        <v>3500.0</v>
      </c>
      <c r="P123" s="9">
        <v>2.0</v>
      </c>
      <c r="Q123" s="9">
        <v>1.0</v>
      </c>
      <c r="R123" s="9">
        <v>1.0</v>
      </c>
      <c r="S123" s="9">
        <v>1.0</v>
      </c>
      <c r="T123" s="9">
        <v>1.0</v>
      </c>
      <c r="U123" s="9">
        <v>0.0</v>
      </c>
      <c r="V123" s="9">
        <v>0.0</v>
      </c>
      <c r="W123" s="9">
        <v>0.0</v>
      </c>
      <c r="X123" s="9">
        <v>0.0</v>
      </c>
      <c r="Y123" s="9" t="s">
        <v>143</v>
      </c>
    </row>
    <row r="124" ht="14.25" customHeight="1">
      <c r="M124" s="9">
        <v>104.0</v>
      </c>
      <c r="N124" s="9">
        <v>132000.0</v>
      </c>
      <c r="O124" s="9">
        <v>3500.0</v>
      </c>
      <c r="P124" s="9">
        <v>4.0</v>
      </c>
      <c r="Q124" s="9">
        <v>2.0</v>
      </c>
      <c r="R124" s="9">
        <v>2.0</v>
      </c>
      <c r="S124" s="9">
        <v>1.0</v>
      </c>
      <c r="T124" s="9">
        <v>0.0</v>
      </c>
      <c r="U124" s="9">
        <v>0.0</v>
      </c>
      <c r="V124" s="9">
        <v>1.0</v>
      </c>
      <c r="W124" s="9">
        <v>0.0</v>
      </c>
      <c r="X124" s="9">
        <v>2.0</v>
      </c>
      <c r="Y124" s="9" t="s">
        <v>143</v>
      </c>
    </row>
    <row r="125" ht="14.25" customHeight="1">
      <c r="M125" s="9">
        <v>215.0</v>
      </c>
      <c r="N125" s="9">
        <v>62000.0</v>
      </c>
      <c r="O125" s="9">
        <v>3500.0</v>
      </c>
      <c r="P125" s="9">
        <v>4.0</v>
      </c>
      <c r="Q125" s="9">
        <v>1.0</v>
      </c>
      <c r="R125" s="9">
        <v>2.0</v>
      </c>
      <c r="S125" s="9">
        <v>1.0</v>
      </c>
      <c r="T125" s="9">
        <v>0.0</v>
      </c>
      <c r="U125" s="9">
        <v>0.0</v>
      </c>
      <c r="V125" s="9">
        <v>0.0</v>
      </c>
      <c r="W125" s="9">
        <v>0.0</v>
      </c>
      <c r="X125" s="9">
        <v>2.0</v>
      </c>
      <c r="Y125" s="9" t="s">
        <v>143</v>
      </c>
    </row>
    <row r="126" ht="14.25" customHeight="1">
      <c r="M126" s="9">
        <v>249.0</v>
      </c>
      <c r="N126" s="9">
        <v>44500.0</v>
      </c>
      <c r="O126" s="9">
        <v>3500.0</v>
      </c>
      <c r="P126" s="9">
        <v>2.0</v>
      </c>
      <c r="Q126" s="9">
        <v>1.0</v>
      </c>
      <c r="R126" s="9">
        <v>1.0</v>
      </c>
      <c r="S126" s="9">
        <v>1.0</v>
      </c>
      <c r="T126" s="9">
        <v>0.0</v>
      </c>
      <c r="U126" s="9">
        <v>0.0</v>
      </c>
      <c r="V126" s="9">
        <v>0.0</v>
      </c>
      <c r="W126" s="9">
        <v>0.0</v>
      </c>
      <c r="X126" s="9">
        <v>0.0</v>
      </c>
      <c r="Y126" s="9" t="s">
        <v>143</v>
      </c>
    </row>
    <row r="127" ht="14.25" customHeight="1">
      <c r="M127" s="9">
        <v>184.0</v>
      </c>
      <c r="N127" s="9">
        <v>63900.0</v>
      </c>
      <c r="O127" s="9">
        <v>3510.0</v>
      </c>
      <c r="P127" s="9">
        <v>3.0</v>
      </c>
      <c r="Q127" s="9">
        <v>1.0</v>
      </c>
      <c r="R127" s="9">
        <v>2.0</v>
      </c>
      <c r="S127" s="9">
        <v>1.0</v>
      </c>
      <c r="T127" s="9">
        <v>0.0</v>
      </c>
      <c r="U127" s="9">
        <v>0.0</v>
      </c>
      <c r="V127" s="9">
        <v>0.0</v>
      </c>
      <c r="W127" s="9">
        <v>0.0</v>
      </c>
      <c r="X127" s="9">
        <v>0.0</v>
      </c>
      <c r="Y127" s="9" t="s">
        <v>143</v>
      </c>
    </row>
    <row r="128" ht="14.25" customHeight="1">
      <c r="M128" s="9">
        <v>220.0</v>
      </c>
      <c r="N128" s="9">
        <v>64500.0</v>
      </c>
      <c r="O128" s="9">
        <v>3510.0</v>
      </c>
      <c r="P128" s="9">
        <v>3.0</v>
      </c>
      <c r="Q128" s="9">
        <v>1.0</v>
      </c>
      <c r="R128" s="9">
        <v>3.0</v>
      </c>
      <c r="S128" s="9">
        <v>1.0</v>
      </c>
      <c r="T128" s="9">
        <v>0.0</v>
      </c>
      <c r="U128" s="9">
        <v>0.0</v>
      </c>
      <c r="V128" s="9">
        <v>0.0</v>
      </c>
      <c r="W128" s="9">
        <v>0.0</v>
      </c>
      <c r="X128" s="9">
        <v>0.0</v>
      </c>
      <c r="Y128" s="9" t="s">
        <v>143</v>
      </c>
    </row>
    <row r="129" ht="14.25" customHeight="1">
      <c r="M129" s="9">
        <v>428.0</v>
      </c>
      <c r="N129" s="9">
        <v>50000.0</v>
      </c>
      <c r="O129" s="9">
        <v>3512.0</v>
      </c>
      <c r="P129" s="9">
        <v>2.0</v>
      </c>
      <c r="Q129" s="9">
        <v>1.0</v>
      </c>
      <c r="R129" s="9">
        <v>1.0</v>
      </c>
      <c r="S129" s="9">
        <v>1.0</v>
      </c>
      <c r="T129" s="9">
        <v>0.0</v>
      </c>
      <c r="U129" s="9">
        <v>0.0</v>
      </c>
      <c r="V129" s="9">
        <v>0.0</v>
      </c>
      <c r="W129" s="9">
        <v>0.0</v>
      </c>
      <c r="X129" s="9">
        <v>1.0</v>
      </c>
      <c r="Y129" s="9" t="s">
        <v>144</v>
      </c>
    </row>
    <row r="130" ht="14.25" customHeight="1">
      <c r="M130" s="9">
        <v>252.0</v>
      </c>
      <c r="N130" s="9">
        <v>52000.0</v>
      </c>
      <c r="O130" s="9">
        <v>3520.0</v>
      </c>
      <c r="P130" s="9">
        <v>2.0</v>
      </c>
      <c r="Q130" s="9">
        <v>2.0</v>
      </c>
      <c r="R130" s="9">
        <v>1.0</v>
      </c>
      <c r="S130" s="9">
        <v>1.0</v>
      </c>
      <c r="T130" s="9">
        <v>0.0</v>
      </c>
      <c r="U130" s="9">
        <v>1.0</v>
      </c>
      <c r="V130" s="9">
        <v>0.0</v>
      </c>
      <c r="W130" s="9">
        <v>0.0</v>
      </c>
      <c r="X130" s="9">
        <v>0.0</v>
      </c>
      <c r="Y130" s="9" t="s">
        <v>143</v>
      </c>
    </row>
    <row r="131" ht="14.25" customHeight="1">
      <c r="M131" s="9">
        <v>431.0</v>
      </c>
      <c r="N131" s="9">
        <v>64500.0</v>
      </c>
      <c r="O131" s="9">
        <v>3520.0</v>
      </c>
      <c r="P131" s="9">
        <v>2.0</v>
      </c>
      <c r="Q131" s="9">
        <v>1.0</v>
      </c>
      <c r="R131" s="9">
        <v>2.0</v>
      </c>
      <c r="S131" s="9">
        <v>1.0</v>
      </c>
      <c r="T131" s="9">
        <v>0.0</v>
      </c>
      <c r="U131" s="9">
        <v>0.0</v>
      </c>
      <c r="V131" s="9">
        <v>0.0</v>
      </c>
      <c r="W131" s="9">
        <v>0.0</v>
      </c>
      <c r="X131" s="9">
        <v>0.0</v>
      </c>
      <c r="Y131" s="9" t="s">
        <v>144</v>
      </c>
    </row>
    <row r="132" ht="14.25" customHeight="1">
      <c r="M132" s="9">
        <v>438.0</v>
      </c>
      <c r="N132" s="9">
        <v>60000.0</v>
      </c>
      <c r="O132" s="9">
        <v>3520.0</v>
      </c>
      <c r="P132" s="9">
        <v>3.0</v>
      </c>
      <c r="Q132" s="9">
        <v>1.0</v>
      </c>
      <c r="R132" s="9">
        <v>2.0</v>
      </c>
      <c r="S132" s="9">
        <v>1.0</v>
      </c>
      <c r="T132" s="9">
        <v>0.0</v>
      </c>
      <c r="U132" s="9">
        <v>0.0</v>
      </c>
      <c r="V132" s="9">
        <v>0.0</v>
      </c>
      <c r="W132" s="9">
        <v>0.0</v>
      </c>
      <c r="X132" s="9">
        <v>0.0</v>
      </c>
      <c r="Y132" s="9" t="s">
        <v>144</v>
      </c>
    </row>
    <row r="133" ht="14.25" customHeight="1">
      <c r="M133" s="9">
        <v>441.0</v>
      </c>
      <c r="N133" s="9">
        <v>51900.0</v>
      </c>
      <c r="O133" s="9">
        <v>3520.0</v>
      </c>
      <c r="P133" s="9">
        <v>3.0</v>
      </c>
      <c r="Q133" s="9">
        <v>1.0</v>
      </c>
      <c r="R133" s="9">
        <v>1.0</v>
      </c>
      <c r="S133" s="9">
        <v>1.0</v>
      </c>
      <c r="T133" s="9">
        <v>0.0</v>
      </c>
      <c r="U133" s="9">
        <v>0.0</v>
      </c>
      <c r="V133" s="9">
        <v>0.0</v>
      </c>
      <c r="W133" s="9">
        <v>0.0</v>
      </c>
      <c r="X133" s="9">
        <v>2.0</v>
      </c>
      <c r="Y133" s="9" t="s">
        <v>144</v>
      </c>
    </row>
    <row r="134" ht="14.25" customHeight="1">
      <c r="M134" s="9">
        <v>443.0</v>
      </c>
      <c r="N134" s="9">
        <v>65000.0</v>
      </c>
      <c r="O134" s="9">
        <v>3520.0</v>
      </c>
      <c r="P134" s="9">
        <v>3.0</v>
      </c>
      <c r="Q134" s="9">
        <v>1.0</v>
      </c>
      <c r="R134" s="9">
        <v>1.0</v>
      </c>
      <c r="S134" s="9">
        <v>1.0</v>
      </c>
      <c r="T134" s="9">
        <v>0.0</v>
      </c>
      <c r="U134" s="9">
        <v>0.0</v>
      </c>
      <c r="V134" s="9">
        <v>0.0</v>
      </c>
      <c r="W134" s="9">
        <v>0.0</v>
      </c>
      <c r="X134" s="9">
        <v>0.0</v>
      </c>
      <c r="Y134" s="9" t="s">
        <v>144</v>
      </c>
    </row>
    <row r="135" ht="14.25" customHeight="1">
      <c r="M135" s="9">
        <v>209.0</v>
      </c>
      <c r="N135" s="9">
        <v>72000.0</v>
      </c>
      <c r="O135" s="9">
        <v>3540.0</v>
      </c>
      <c r="P135" s="9">
        <v>2.0</v>
      </c>
      <c r="Q135" s="9">
        <v>1.0</v>
      </c>
      <c r="R135" s="9">
        <v>1.0</v>
      </c>
      <c r="S135" s="9">
        <v>0.0</v>
      </c>
      <c r="T135" s="9">
        <v>1.0</v>
      </c>
      <c r="U135" s="9">
        <v>1.0</v>
      </c>
      <c r="V135" s="9">
        <v>0.0</v>
      </c>
      <c r="W135" s="9">
        <v>0.0</v>
      </c>
      <c r="X135" s="9">
        <v>0.0</v>
      </c>
      <c r="Y135" s="9" t="s">
        <v>143</v>
      </c>
    </row>
    <row r="136" ht="14.25" customHeight="1">
      <c r="M136" s="9">
        <v>200.0</v>
      </c>
      <c r="N136" s="9">
        <v>52000.0</v>
      </c>
      <c r="O136" s="9">
        <v>3570.0</v>
      </c>
      <c r="P136" s="9">
        <v>3.0</v>
      </c>
      <c r="Q136" s="9">
        <v>1.0</v>
      </c>
      <c r="R136" s="9">
        <v>2.0</v>
      </c>
      <c r="S136" s="9">
        <v>1.0</v>
      </c>
      <c r="T136" s="9">
        <v>0.0</v>
      </c>
      <c r="U136" s="9">
        <v>1.0</v>
      </c>
      <c r="V136" s="9">
        <v>0.0</v>
      </c>
      <c r="W136" s="9">
        <v>0.0</v>
      </c>
      <c r="X136" s="9">
        <v>0.0</v>
      </c>
      <c r="Y136" s="9" t="s">
        <v>143</v>
      </c>
    </row>
    <row r="137" ht="14.25" customHeight="1">
      <c r="M137" s="9">
        <v>516.0</v>
      </c>
      <c r="N137" s="9">
        <v>53000.0</v>
      </c>
      <c r="O137" s="9">
        <v>3584.0</v>
      </c>
      <c r="P137" s="9">
        <v>2.0</v>
      </c>
      <c r="Q137" s="9">
        <v>1.0</v>
      </c>
      <c r="R137" s="9">
        <v>1.0</v>
      </c>
      <c r="S137" s="9">
        <v>1.0</v>
      </c>
      <c r="T137" s="9">
        <v>0.0</v>
      </c>
      <c r="U137" s="9">
        <v>0.0</v>
      </c>
      <c r="V137" s="9">
        <v>1.0</v>
      </c>
      <c r="W137" s="9">
        <v>0.0</v>
      </c>
      <c r="X137" s="9">
        <v>0.0</v>
      </c>
      <c r="Y137" s="9" t="s">
        <v>143</v>
      </c>
    </row>
    <row r="138" ht="14.25" customHeight="1">
      <c r="M138" s="9">
        <v>15.0</v>
      </c>
      <c r="N138" s="9">
        <v>37000.0</v>
      </c>
      <c r="O138" s="9">
        <v>3600.0</v>
      </c>
      <c r="P138" s="9">
        <v>2.0</v>
      </c>
      <c r="Q138" s="9">
        <v>1.0</v>
      </c>
      <c r="R138" s="9">
        <v>1.0</v>
      </c>
      <c r="S138" s="9">
        <v>1.0</v>
      </c>
      <c r="T138" s="9">
        <v>0.0</v>
      </c>
      <c r="U138" s="9">
        <v>0.0</v>
      </c>
      <c r="V138" s="9">
        <v>0.0</v>
      </c>
      <c r="W138" s="9">
        <v>0.0</v>
      </c>
      <c r="X138" s="9">
        <v>0.0</v>
      </c>
      <c r="Y138" s="9" t="s">
        <v>143</v>
      </c>
    </row>
    <row r="139" ht="14.25" customHeight="1">
      <c r="M139" s="9">
        <v>153.0</v>
      </c>
      <c r="N139" s="9">
        <v>37000.0</v>
      </c>
      <c r="O139" s="9">
        <v>3600.0</v>
      </c>
      <c r="P139" s="9">
        <v>2.0</v>
      </c>
      <c r="Q139" s="9">
        <v>2.0</v>
      </c>
      <c r="R139" s="9">
        <v>2.0</v>
      </c>
      <c r="S139" s="9">
        <v>1.0</v>
      </c>
      <c r="T139" s="9">
        <v>0.0</v>
      </c>
      <c r="U139" s="9">
        <v>1.0</v>
      </c>
      <c r="V139" s="9">
        <v>0.0</v>
      </c>
      <c r="W139" s="9">
        <v>0.0</v>
      </c>
      <c r="X139" s="9">
        <v>1.0</v>
      </c>
      <c r="Y139" s="9" t="s">
        <v>143</v>
      </c>
    </row>
    <row r="140" ht="14.25" customHeight="1">
      <c r="M140" s="9">
        <v>154.0</v>
      </c>
      <c r="N140" s="9">
        <v>42000.0</v>
      </c>
      <c r="O140" s="9">
        <v>3600.0</v>
      </c>
      <c r="P140" s="9">
        <v>3.0</v>
      </c>
      <c r="Q140" s="9">
        <v>1.0</v>
      </c>
      <c r="R140" s="9">
        <v>2.0</v>
      </c>
      <c r="S140" s="9">
        <v>0.0</v>
      </c>
      <c r="T140" s="9">
        <v>0.0</v>
      </c>
      <c r="U140" s="9">
        <v>0.0</v>
      </c>
      <c r="V140" s="9">
        <v>0.0</v>
      </c>
      <c r="W140" s="9">
        <v>0.0</v>
      </c>
      <c r="X140" s="9">
        <v>1.0</v>
      </c>
      <c r="Y140" s="9" t="s">
        <v>143</v>
      </c>
    </row>
    <row r="141" ht="14.25" customHeight="1">
      <c r="M141" s="9">
        <v>201.0</v>
      </c>
      <c r="N141" s="9">
        <v>53000.0</v>
      </c>
      <c r="O141" s="9">
        <v>3600.0</v>
      </c>
      <c r="P141" s="9">
        <v>3.0</v>
      </c>
      <c r="Q141" s="9">
        <v>1.0</v>
      </c>
      <c r="R141" s="9">
        <v>1.0</v>
      </c>
      <c r="S141" s="9">
        <v>1.0</v>
      </c>
      <c r="T141" s="9">
        <v>0.0</v>
      </c>
      <c r="U141" s="9">
        <v>0.0</v>
      </c>
      <c r="V141" s="9">
        <v>0.0</v>
      </c>
      <c r="W141" s="9">
        <v>0.0</v>
      </c>
      <c r="X141" s="9">
        <v>1.0</v>
      </c>
      <c r="Y141" s="9" t="s">
        <v>143</v>
      </c>
    </row>
    <row r="142" ht="14.25" customHeight="1">
      <c r="M142" s="9">
        <v>238.0</v>
      </c>
      <c r="N142" s="9">
        <v>50000.0</v>
      </c>
      <c r="O142" s="9">
        <v>3600.0</v>
      </c>
      <c r="P142" s="9">
        <v>6.0</v>
      </c>
      <c r="Q142" s="9">
        <v>1.0</v>
      </c>
      <c r="R142" s="9">
        <v>2.0</v>
      </c>
      <c r="S142" s="9">
        <v>1.0</v>
      </c>
      <c r="T142" s="9">
        <v>0.0</v>
      </c>
      <c r="U142" s="9">
        <v>0.0</v>
      </c>
      <c r="V142" s="9">
        <v>0.0</v>
      </c>
      <c r="W142" s="9">
        <v>0.0</v>
      </c>
      <c r="X142" s="9">
        <v>1.0</v>
      </c>
      <c r="Y142" s="9" t="s">
        <v>143</v>
      </c>
    </row>
    <row r="143" ht="14.25" customHeight="1">
      <c r="M143" s="9">
        <v>268.0</v>
      </c>
      <c r="N143" s="9">
        <v>52500.0</v>
      </c>
      <c r="O143" s="9">
        <v>3600.0</v>
      </c>
      <c r="P143" s="9">
        <v>2.0</v>
      </c>
      <c r="Q143" s="9">
        <v>1.0</v>
      </c>
      <c r="R143" s="9">
        <v>1.0</v>
      </c>
      <c r="S143" s="9">
        <v>1.0</v>
      </c>
      <c r="T143" s="9">
        <v>0.0</v>
      </c>
      <c r="U143" s="9">
        <v>0.0</v>
      </c>
      <c r="V143" s="9">
        <v>0.0</v>
      </c>
      <c r="W143" s="9">
        <v>0.0</v>
      </c>
      <c r="X143" s="9">
        <v>0.0</v>
      </c>
      <c r="Y143" s="9" t="s">
        <v>143</v>
      </c>
    </row>
    <row r="144" ht="14.25" customHeight="1">
      <c r="M144" s="9">
        <v>269.0</v>
      </c>
      <c r="N144" s="9">
        <v>54000.0</v>
      </c>
      <c r="O144" s="9">
        <v>3600.0</v>
      </c>
      <c r="P144" s="9">
        <v>2.0</v>
      </c>
      <c r="Q144" s="9">
        <v>1.0</v>
      </c>
      <c r="R144" s="9">
        <v>1.0</v>
      </c>
      <c r="S144" s="9">
        <v>1.0</v>
      </c>
      <c r="T144" s="9">
        <v>0.0</v>
      </c>
      <c r="U144" s="9">
        <v>0.0</v>
      </c>
      <c r="V144" s="9">
        <v>0.0</v>
      </c>
      <c r="W144" s="9">
        <v>0.0</v>
      </c>
      <c r="X144" s="9">
        <v>0.0</v>
      </c>
      <c r="Y144" s="9" t="s">
        <v>143</v>
      </c>
    </row>
    <row r="145" ht="14.25" customHeight="1">
      <c r="M145" s="9">
        <v>430.0</v>
      </c>
      <c r="N145" s="9">
        <v>58550.0</v>
      </c>
      <c r="O145" s="9">
        <v>3600.0</v>
      </c>
      <c r="P145" s="9">
        <v>3.0</v>
      </c>
      <c r="Q145" s="9">
        <v>1.0</v>
      </c>
      <c r="R145" s="9">
        <v>1.0</v>
      </c>
      <c r="S145" s="9">
        <v>1.0</v>
      </c>
      <c r="T145" s="9">
        <v>0.0</v>
      </c>
      <c r="U145" s="9">
        <v>1.0</v>
      </c>
      <c r="V145" s="9">
        <v>0.0</v>
      </c>
      <c r="W145" s="9">
        <v>1.0</v>
      </c>
      <c r="X145" s="9">
        <v>0.0</v>
      </c>
      <c r="Y145" s="9" t="s">
        <v>144</v>
      </c>
    </row>
    <row r="146" ht="14.25" customHeight="1">
      <c r="M146" s="9">
        <v>56.0</v>
      </c>
      <c r="N146" s="9">
        <v>25000.0</v>
      </c>
      <c r="O146" s="9">
        <v>3620.0</v>
      </c>
      <c r="P146" s="9">
        <v>2.0</v>
      </c>
      <c r="Q146" s="9">
        <v>1.0</v>
      </c>
      <c r="R146" s="9">
        <v>1.0</v>
      </c>
      <c r="S146" s="9">
        <v>1.0</v>
      </c>
      <c r="T146" s="9">
        <v>0.0</v>
      </c>
      <c r="U146" s="9">
        <v>0.0</v>
      </c>
      <c r="V146" s="9">
        <v>0.0</v>
      </c>
      <c r="W146" s="9">
        <v>0.0</v>
      </c>
      <c r="X146" s="9">
        <v>0.0</v>
      </c>
      <c r="Y146" s="9" t="s">
        <v>143</v>
      </c>
    </row>
    <row r="147" ht="14.25" customHeight="1">
      <c r="M147" s="9">
        <v>55.0</v>
      </c>
      <c r="N147" s="9">
        <v>38000.0</v>
      </c>
      <c r="O147" s="9">
        <v>3630.0</v>
      </c>
      <c r="P147" s="9">
        <v>3.0</v>
      </c>
      <c r="Q147" s="9">
        <v>3.0</v>
      </c>
      <c r="R147" s="9">
        <v>2.0</v>
      </c>
      <c r="S147" s="9">
        <v>0.0</v>
      </c>
      <c r="T147" s="9">
        <v>1.0</v>
      </c>
      <c r="U147" s="9">
        <v>0.0</v>
      </c>
      <c r="V147" s="9">
        <v>0.0</v>
      </c>
      <c r="W147" s="9">
        <v>0.0</v>
      </c>
      <c r="X147" s="9">
        <v>0.0</v>
      </c>
      <c r="Y147" s="9" t="s">
        <v>143</v>
      </c>
    </row>
    <row r="148" ht="14.25" customHeight="1">
      <c r="M148" s="9">
        <v>171.0</v>
      </c>
      <c r="N148" s="9">
        <v>52500.0</v>
      </c>
      <c r="O148" s="9">
        <v>3630.0</v>
      </c>
      <c r="P148" s="9">
        <v>2.0</v>
      </c>
      <c r="Q148" s="9">
        <v>1.0</v>
      </c>
      <c r="R148" s="9">
        <v>1.0</v>
      </c>
      <c r="S148" s="9">
        <v>1.0</v>
      </c>
      <c r="T148" s="9">
        <v>0.0</v>
      </c>
      <c r="U148" s="9">
        <v>1.0</v>
      </c>
      <c r="V148" s="9">
        <v>0.0</v>
      </c>
      <c r="W148" s="9">
        <v>0.0</v>
      </c>
      <c r="X148" s="9">
        <v>0.0</v>
      </c>
      <c r="Y148" s="9" t="s">
        <v>143</v>
      </c>
    </row>
    <row r="149" ht="14.25" customHeight="1">
      <c r="M149" s="9">
        <v>176.0</v>
      </c>
      <c r="N149" s="9">
        <v>57500.0</v>
      </c>
      <c r="O149" s="9">
        <v>3630.0</v>
      </c>
      <c r="P149" s="9">
        <v>3.0</v>
      </c>
      <c r="Q149" s="9">
        <v>2.0</v>
      </c>
      <c r="R149" s="9">
        <v>2.0</v>
      </c>
      <c r="S149" s="9">
        <v>1.0</v>
      </c>
      <c r="T149" s="9">
        <v>0.0</v>
      </c>
      <c r="U149" s="9">
        <v>0.0</v>
      </c>
      <c r="V149" s="9">
        <v>1.0</v>
      </c>
      <c r="W149" s="9">
        <v>0.0</v>
      </c>
      <c r="X149" s="9">
        <v>2.0</v>
      </c>
      <c r="Y149" s="9" t="s">
        <v>143</v>
      </c>
    </row>
    <row r="150" ht="14.25" customHeight="1">
      <c r="M150" s="9">
        <v>191.0</v>
      </c>
      <c r="N150" s="9">
        <v>67000.0</v>
      </c>
      <c r="O150" s="9">
        <v>3630.0</v>
      </c>
      <c r="P150" s="9">
        <v>3.0</v>
      </c>
      <c r="Q150" s="9">
        <v>1.0</v>
      </c>
      <c r="R150" s="9">
        <v>2.0</v>
      </c>
      <c r="S150" s="9">
        <v>1.0</v>
      </c>
      <c r="T150" s="9">
        <v>0.0</v>
      </c>
      <c r="U150" s="9">
        <v>0.0</v>
      </c>
      <c r="V150" s="9">
        <v>0.0</v>
      </c>
      <c r="W150" s="9">
        <v>0.0</v>
      </c>
      <c r="X150" s="9">
        <v>2.0</v>
      </c>
      <c r="Y150" s="9" t="s">
        <v>143</v>
      </c>
    </row>
    <row r="151" ht="14.25" customHeight="1">
      <c r="M151" s="9">
        <v>192.0</v>
      </c>
      <c r="N151" s="9">
        <v>52500.0</v>
      </c>
      <c r="O151" s="9">
        <v>3630.0</v>
      </c>
      <c r="P151" s="9">
        <v>2.0</v>
      </c>
      <c r="Q151" s="9">
        <v>1.0</v>
      </c>
      <c r="R151" s="9">
        <v>1.0</v>
      </c>
      <c r="S151" s="9">
        <v>1.0</v>
      </c>
      <c r="T151" s="9">
        <v>0.0</v>
      </c>
      <c r="U151" s="9">
        <v>0.0</v>
      </c>
      <c r="V151" s="9">
        <v>0.0</v>
      </c>
      <c r="W151" s="9">
        <v>1.0</v>
      </c>
      <c r="X151" s="9">
        <v>0.0</v>
      </c>
      <c r="Y151" s="9" t="s">
        <v>143</v>
      </c>
    </row>
    <row r="152" ht="14.25" customHeight="1">
      <c r="M152" s="9">
        <v>216.0</v>
      </c>
      <c r="N152" s="9">
        <v>41000.0</v>
      </c>
      <c r="O152" s="9">
        <v>3630.0</v>
      </c>
      <c r="P152" s="9">
        <v>2.0</v>
      </c>
      <c r="Q152" s="9">
        <v>1.0</v>
      </c>
      <c r="R152" s="9">
        <v>1.0</v>
      </c>
      <c r="S152" s="9">
        <v>1.0</v>
      </c>
      <c r="T152" s="9">
        <v>0.0</v>
      </c>
      <c r="U152" s="9">
        <v>0.0</v>
      </c>
      <c r="V152" s="9">
        <v>0.0</v>
      </c>
      <c r="W152" s="9">
        <v>0.0</v>
      </c>
      <c r="X152" s="9">
        <v>0.0</v>
      </c>
      <c r="Y152" s="9" t="s">
        <v>143</v>
      </c>
    </row>
    <row r="153" ht="14.25" customHeight="1">
      <c r="M153" s="9">
        <v>237.0</v>
      </c>
      <c r="N153" s="9">
        <v>43000.0</v>
      </c>
      <c r="O153" s="9">
        <v>3630.0</v>
      </c>
      <c r="P153" s="9">
        <v>4.0</v>
      </c>
      <c r="Q153" s="9">
        <v>1.0</v>
      </c>
      <c r="R153" s="9">
        <v>2.0</v>
      </c>
      <c r="S153" s="9">
        <v>1.0</v>
      </c>
      <c r="T153" s="9">
        <v>0.0</v>
      </c>
      <c r="U153" s="9">
        <v>0.0</v>
      </c>
      <c r="V153" s="9">
        <v>0.0</v>
      </c>
      <c r="W153" s="9">
        <v>0.0</v>
      </c>
      <c r="X153" s="9">
        <v>3.0</v>
      </c>
      <c r="Y153" s="9" t="s">
        <v>143</v>
      </c>
    </row>
    <row r="154" ht="14.25" customHeight="1">
      <c r="M154" s="9">
        <v>196.0</v>
      </c>
      <c r="N154" s="9">
        <v>34400.0</v>
      </c>
      <c r="O154" s="9">
        <v>3635.0</v>
      </c>
      <c r="P154" s="9">
        <v>2.0</v>
      </c>
      <c r="Q154" s="9">
        <v>1.0</v>
      </c>
      <c r="R154" s="9">
        <v>1.0</v>
      </c>
      <c r="S154" s="9">
        <v>0.0</v>
      </c>
      <c r="T154" s="9">
        <v>0.0</v>
      </c>
      <c r="U154" s="9">
        <v>0.0</v>
      </c>
      <c r="V154" s="9">
        <v>0.0</v>
      </c>
      <c r="W154" s="9">
        <v>0.0</v>
      </c>
      <c r="X154" s="9">
        <v>0.0</v>
      </c>
      <c r="Y154" s="9" t="s">
        <v>143</v>
      </c>
    </row>
    <row r="155" ht="14.25" customHeight="1">
      <c r="M155" s="9">
        <v>259.0</v>
      </c>
      <c r="N155" s="9">
        <v>33500.0</v>
      </c>
      <c r="O155" s="9">
        <v>3640.0</v>
      </c>
      <c r="P155" s="9">
        <v>2.0</v>
      </c>
      <c r="Q155" s="9">
        <v>1.0</v>
      </c>
      <c r="R155" s="9">
        <v>1.0</v>
      </c>
      <c r="S155" s="9">
        <v>1.0</v>
      </c>
      <c r="T155" s="9">
        <v>0.0</v>
      </c>
      <c r="U155" s="9">
        <v>0.0</v>
      </c>
      <c r="V155" s="9">
        <v>0.0</v>
      </c>
      <c r="W155" s="9">
        <v>0.0</v>
      </c>
      <c r="X155" s="9">
        <v>0.0</v>
      </c>
      <c r="Y155" s="9" t="s">
        <v>143</v>
      </c>
    </row>
    <row r="156" ht="14.25" customHeight="1">
      <c r="M156" s="9">
        <v>262.0</v>
      </c>
      <c r="N156" s="9">
        <v>46200.0</v>
      </c>
      <c r="O156" s="9">
        <v>3640.0</v>
      </c>
      <c r="P156" s="9">
        <v>4.0</v>
      </c>
      <c r="Q156" s="9">
        <v>1.0</v>
      </c>
      <c r="R156" s="9">
        <v>2.0</v>
      </c>
      <c r="S156" s="9">
        <v>1.0</v>
      </c>
      <c r="T156" s="9">
        <v>0.0</v>
      </c>
      <c r="U156" s="9">
        <v>1.0</v>
      </c>
      <c r="V156" s="9">
        <v>0.0</v>
      </c>
      <c r="W156" s="9">
        <v>0.0</v>
      </c>
      <c r="X156" s="9">
        <v>0.0</v>
      </c>
      <c r="Y156" s="9" t="s">
        <v>143</v>
      </c>
    </row>
    <row r="157" ht="14.25" customHeight="1">
      <c r="M157" s="9">
        <v>263.0</v>
      </c>
      <c r="N157" s="9">
        <v>48500.0</v>
      </c>
      <c r="O157" s="9">
        <v>3640.0</v>
      </c>
      <c r="P157" s="9">
        <v>2.0</v>
      </c>
      <c r="Q157" s="9">
        <v>1.0</v>
      </c>
      <c r="R157" s="9">
        <v>1.0</v>
      </c>
      <c r="S157" s="9">
        <v>1.0</v>
      </c>
      <c r="T157" s="9">
        <v>0.0</v>
      </c>
      <c r="U157" s="9">
        <v>0.0</v>
      </c>
      <c r="V157" s="9">
        <v>0.0</v>
      </c>
      <c r="W157" s="9">
        <v>0.0</v>
      </c>
      <c r="X157" s="9">
        <v>0.0</v>
      </c>
      <c r="Y157" s="9" t="s">
        <v>143</v>
      </c>
    </row>
    <row r="158" ht="14.25" customHeight="1">
      <c r="M158" s="9">
        <v>265.0</v>
      </c>
      <c r="N158" s="9">
        <v>50000.0</v>
      </c>
      <c r="O158" s="9">
        <v>3640.0</v>
      </c>
      <c r="P158" s="9">
        <v>2.0</v>
      </c>
      <c r="Q158" s="9">
        <v>1.0</v>
      </c>
      <c r="R158" s="9">
        <v>1.0</v>
      </c>
      <c r="S158" s="9">
        <v>1.0</v>
      </c>
      <c r="T158" s="9">
        <v>0.0</v>
      </c>
      <c r="U158" s="9">
        <v>0.0</v>
      </c>
      <c r="V158" s="9">
        <v>0.0</v>
      </c>
      <c r="W158" s="9">
        <v>0.0</v>
      </c>
      <c r="X158" s="9">
        <v>1.0</v>
      </c>
      <c r="Y158" s="9" t="s">
        <v>143</v>
      </c>
    </row>
    <row r="159" ht="14.25" customHeight="1">
      <c r="M159" s="9">
        <v>266.0</v>
      </c>
      <c r="N159" s="9">
        <v>51000.0</v>
      </c>
      <c r="O159" s="9">
        <v>3640.0</v>
      </c>
      <c r="P159" s="9">
        <v>2.0</v>
      </c>
      <c r="Q159" s="9">
        <v>1.0</v>
      </c>
      <c r="R159" s="9">
        <v>1.0</v>
      </c>
      <c r="S159" s="9">
        <v>1.0</v>
      </c>
      <c r="T159" s="9">
        <v>0.0</v>
      </c>
      <c r="U159" s="9">
        <v>0.0</v>
      </c>
      <c r="V159" s="9">
        <v>0.0</v>
      </c>
      <c r="W159" s="9">
        <v>0.0</v>
      </c>
      <c r="X159" s="9">
        <v>0.0</v>
      </c>
      <c r="Y159" s="9" t="s">
        <v>143</v>
      </c>
    </row>
    <row r="160" ht="14.25" customHeight="1">
      <c r="M160" s="9">
        <v>271.0</v>
      </c>
      <c r="N160" s="9">
        <v>60000.0</v>
      </c>
      <c r="O160" s="9">
        <v>3640.0</v>
      </c>
      <c r="P160" s="9">
        <v>3.0</v>
      </c>
      <c r="Q160" s="9">
        <v>2.0</v>
      </c>
      <c r="R160" s="9">
        <v>2.0</v>
      </c>
      <c r="S160" s="9">
        <v>1.0</v>
      </c>
      <c r="T160" s="9">
        <v>0.0</v>
      </c>
      <c r="U160" s="9">
        <v>1.0</v>
      </c>
      <c r="V160" s="9">
        <v>0.0</v>
      </c>
      <c r="W160" s="9">
        <v>0.0</v>
      </c>
      <c r="X160" s="9">
        <v>0.0</v>
      </c>
      <c r="Y160" s="9" t="s">
        <v>143</v>
      </c>
    </row>
    <row r="161" ht="14.25" customHeight="1">
      <c r="M161" s="9">
        <v>275.0</v>
      </c>
      <c r="N161" s="9">
        <v>65000.0</v>
      </c>
      <c r="O161" s="9">
        <v>3640.0</v>
      </c>
      <c r="P161" s="9">
        <v>3.0</v>
      </c>
      <c r="Q161" s="9">
        <v>1.0</v>
      </c>
      <c r="R161" s="9">
        <v>2.0</v>
      </c>
      <c r="S161" s="9">
        <v>1.0</v>
      </c>
      <c r="T161" s="9">
        <v>0.0</v>
      </c>
      <c r="U161" s="9">
        <v>0.0</v>
      </c>
      <c r="V161" s="9">
        <v>0.0</v>
      </c>
      <c r="W161" s="9">
        <v>1.0</v>
      </c>
      <c r="X161" s="9">
        <v>0.0</v>
      </c>
      <c r="Y161" s="9" t="s">
        <v>143</v>
      </c>
    </row>
    <row r="162" ht="14.25" customHeight="1">
      <c r="M162" s="9">
        <v>244.0</v>
      </c>
      <c r="N162" s="9">
        <v>27000.0</v>
      </c>
      <c r="O162" s="9">
        <v>3649.0</v>
      </c>
      <c r="P162" s="9">
        <v>2.0</v>
      </c>
      <c r="Q162" s="9">
        <v>1.0</v>
      </c>
      <c r="R162" s="9">
        <v>1.0</v>
      </c>
      <c r="S162" s="9">
        <v>1.0</v>
      </c>
      <c r="T162" s="9">
        <v>0.0</v>
      </c>
      <c r="U162" s="9">
        <v>0.0</v>
      </c>
      <c r="V162" s="9">
        <v>0.0</v>
      </c>
      <c r="W162" s="9">
        <v>0.0</v>
      </c>
      <c r="X162" s="9">
        <v>0.0</v>
      </c>
      <c r="Y162" s="9" t="s">
        <v>143</v>
      </c>
    </row>
    <row r="163" ht="14.25" customHeight="1">
      <c r="M163" s="9">
        <v>83.0</v>
      </c>
      <c r="N163" s="9">
        <v>50000.0</v>
      </c>
      <c r="O163" s="9">
        <v>3650.0</v>
      </c>
      <c r="P163" s="9">
        <v>3.0</v>
      </c>
      <c r="Q163" s="9">
        <v>1.0</v>
      </c>
      <c r="R163" s="9">
        <v>2.0</v>
      </c>
      <c r="S163" s="9">
        <v>1.0</v>
      </c>
      <c r="T163" s="9">
        <v>0.0</v>
      </c>
      <c r="U163" s="9">
        <v>0.0</v>
      </c>
      <c r="V163" s="9">
        <v>0.0</v>
      </c>
      <c r="W163" s="9">
        <v>0.0</v>
      </c>
      <c r="X163" s="9">
        <v>0.0</v>
      </c>
      <c r="Y163" s="9" t="s">
        <v>143</v>
      </c>
    </row>
    <row r="164" ht="14.25" customHeight="1">
      <c r="M164" s="9">
        <v>230.0</v>
      </c>
      <c r="N164" s="9">
        <v>79000.0</v>
      </c>
      <c r="O164" s="9">
        <v>3650.0</v>
      </c>
      <c r="P164" s="9">
        <v>3.0</v>
      </c>
      <c r="Q164" s="9">
        <v>2.0</v>
      </c>
      <c r="R164" s="9">
        <v>2.0</v>
      </c>
      <c r="S164" s="9">
        <v>1.0</v>
      </c>
      <c r="T164" s="9">
        <v>0.0</v>
      </c>
      <c r="U164" s="9">
        <v>0.0</v>
      </c>
      <c r="V164" s="9">
        <v>0.0</v>
      </c>
      <c r="W164" s="9">
        <v>0.0</v>
      </c>
      <c r="X164" s="9">
        <v>2.0</v>
      </c>
      <c r="Y164" s="9" t="s">
        <v>143</v>
      </c>
    </row>
    <row r="165" ht="14.25" customHeight="1">
      <c r="M165" s="9">
        <v>180.0</v>
      </c>
      <c r="N165" s="9">
        <v>42000.0</v>
      </c>
      <c r="O165" s="9">
        <v>3660.0</v>
      </c>
      <c r="P165" s="9">
        <v>4.0</v>
      </c>
      <c r="Q165" s="9">
        <v>1.0</v>
      </c>
      <c r="R165" s="9">
        <v>2.0</v>
      </c>
      <c r="S165" s="9">
        <v>0.0</v>
      </c>
      <c r="T165" s="9">
        <v>0.0</v>
      </c>
      <c r="U165" s="9">
        <v>0.0</v>
      </c>
      <c r="V165" s="9">
        <v>0.0</v>
      </c>
      <c r="W165" s="9">
        <v>0.0</v>
      </c>
      <c r="X165" s="9">
        <v>0.0</v>
      </c>
      <c r="Y165" s="9" t="s">
        <v>143</v>
      </c>
    </row>
    <row r="166" ht="14.25" customHeight="1">
      <c r="M166" s="9">
        <v>108.0</v>
      </c>
      <c r="N166" s="9">
        <v>58500.0</v>
      </c>
      <c r="O166" s="9">
        <v>3680.0</v>
      </c>
      <c r="P166" s="9">
        <v>3.0</v>
      </c>
      <c r="Q166" s="9">
        <v>2.0</v>
      </c>
      <c r="R166" s="9">
        <v>2.0</v>
      </c>
      <c r="S166" s="9">
        <v>1.0</v>
      </c>
      <c r="T166" s="9">
        <v>0.0</v>
      </c>
      <c r="U166" s="9">
        <v>0.0</v>
      </c>
      <c r="V166" s="9">
        <v>0.0</v>
      </c>
      <c r="W166" s="9">
        <v>0.0</v>
      </c>
      <c r="X166" s="9">
        <v>0.0</v>
      </c>
      <c r="Y166" s="9" t="s">
        <v>143</v>
      </c>
    </row>
    <row r="167" ht="14.25" customHeight="1">
      <c r="M167" s="9">
        <v>116.0</v>
      </c>
      <c r="N167" s="9">
        <v>85000.0</v>
      </c>
      <c r="O167" s="9">
        <v>3700.0</v>
      </c>
      <c r="P167" s="9">
        <v>4.0</v>
      </c>
      <c r="Q167" s="9">
        <v>1.0</v>
      </c>
      <c r="R167" s="9">
        <v>2.0</v>
      </c>
      <c r="S167" s="9">
        <v>1.0</v>
      </c>
      <c r="T167" s="9">
        <v>1.0</v>
      </c>
      <c r="U167" s="9">
        <v>0.0</v>
      </c>
      <c r="V167" s="9">
        <v>0.0</v>
      </c>
      <c r="W167" s="9">
        <v>1.0</v>
      </c>
      <c r="X167" s="9">
        <v>0.0</v>
      </c>
      <c r="Y167" s="9" t="s">
        <v>143</v>
      </c>
    </row>
    <row r="168" ht="14.25" customHeight="1">
      <c r="M168" s="9">
        <v>107.0</v>
      </c>
      <c r="N168" s="9">
        <v>48000.0</v>
      </c>
      <c r="O168" s="9">
        <v>3720.0</v>
      </c>
      <c r="P168" s="9">
        <v>2.0</v>
      </c>
      <c r="Q168" s="9">
        <v>1.0</v>
      </c>
      <c r="R168" s="9">
        <v>1.0</v>
      </c>
      <c r="S168" s="9">
        <v>0.0</v>
      </c>
      <c r="T168" s="9">
        <v>0.0</v>
      </c>
      <c r="U168" s="9">
        <v>0.0</v>
      </c>
      <c r="V168" s="9">
        <v>0.0</v>
      </c>
      <c r="W168" s="9">
        <v>1.0</v>
      </c>
      <c r="X168" s="9">
        <v>0.0</v>
      </c>
      <c r="Y168" s="9" t="s">
        <v>143</v>
      </c>
    </row>
    <row r="169" ht="14.25" customHeight="1">
      <c r="M169" s="9">
        <v>41.0</v>
      </c>
      <c r="N169" s="9">
        <v>66500.0</v>
      </c>
      <c r="O169" s="9">
        <v>3745.0</v>
      </c>
      <c r="P169" s="9">
        <v>3.0</v>
      </c>
      <c r="Q169" s="9">
        <v>1.0</v>
      </c>
      <c r="R169" s="9">
        <v>2.0</v>
      </c>
      <c r="S169" s="9">
        <v>1.0</v>
      </c>
      <c r="T169" s="9">
        <v>0.0</v>
      </c>
      <c r="U169" s="9">
        <v>1.0</v>
      </c>
      <c r="V169" s="9">
        <v>0.0</v>
      </c>
      <c r="W169" s="9">
        <v>0.0</v>
      </c>
      <c r="X169" s="9">
        <v>0.0</v>
      </c>
      <c r="Y169" s="9" t="s">
        <v>143</v>
      </c>
    </row>
    <row r="170" ht="14.25" customHeight="1">
      <c r="M170" s="9">
        <v>110.0</v>
      </c>
      <c r="N170" s="9">
        <v>63500.0</v>
      </c>
      <c r="O170" s="9">
        <v>3750.0</v>
      </c>
      <c r="P170" s="9">
        <v>2.0</v>
      </c>
      <c r="Q170" s="9">
        <v>1.0</v>
      </c>
      <c r="R170" s="9">
        <v>1.0</v>
      </c>
      <c r="S170" s="9">
        <v>1.0</v>
      </c>
      <c r="T170" s="9">
        <v>1.0</v>
      </c>
      <c r="U170" s="9">
        <v>1.0</v>
      </c>
      <c r="V170" s="9">
        <v>0.0</v>
      </c>
      <c r="W170" s="9">
        <v>0.0</v>
      </c>
      <c r="X170" s="9">
        <v>0.0</v>
      </c>
      <c r="Y170" s="9" t="s">
        <v>143</v>
      </c>
    </row>
    <row r="171" ht="14.25" customHeight="1">
      <c r="M171" s="9">
        <v>140.0</v>
      </c>
      <c r="N171" s="9">
        <v>43000.0</v>
      </c>
      <c r="O171" s="9">
        <v>3750.0</v>
      </c>
      <c r="P171" s="9">
        <v>3.0</v>
      </c>
      <c r="Q171" s="9">
        <v>1.0</v>
      </c>
      <c r="R171" s="9">
        <v>2.0</v>
      </c>
      <c r="S171" s="9">
        <v>1.0</v>
      </c>
      <c r="T171" s="9">
        <v>0.0</v>
      </c>
      <c r="U171" s="9">
        <v>0.0</v>
      </c>
      <c r="V171" s="9">
        <v>0.0</v>
      </c>
      <c r="W171" s="9">
        <v>0.0</v>
      </c>
      <c r="X171" s="9">
        <v>0.0</v>
      </c>
      <c r="Y171" s="9" t="s">
        <v>143</v>
      </c>
    </row>
    <row r="172" ht="14.25" customHeight="1">
      <c r="M172" s="9">
        <v>155.0</v>
      </c>
      <c r="N172" s="9">
        <v>48000.0</v>
      </c>
      <c r="O172" s="9">
        <v>3750.0</v>
      </c>
      <c r="P172" s="9">
        <v>3.0</v>
      </c>
      <c r="Q172" s="9">
        <v>1.0</v>
      </c>
      <c r="R172" s="9">
        <v>1.0</v>
      </c>
      <c r="S172" s="9">
        <v>1.0</v>
      </c>
      <c r="T172" s="9">
        <v>0.0</v>
      </c>
      <c r="U172" s="9">
        <v>0.0</v>
      </c>
      <c r="V172" s="9">
        <v>0.0</v>
      </c>
      <c r="W172" s="9">
        <v>0.0</v>
      </c>
      <c r="X172" s="9">
        <v>0.0</v>
      </c>
      <c r="Y172" s="9" t="s">
        <v>143</v>
      </c>
    </row>
    <row r="173" ht="14.25" customHeight="1">
      <c r="M173" s="9">
        <v>117.0</v>
      </c>
      <c r="N173" s="9">
        <v>93000.0</v>
      </c>
      <c r="O173" s="9">
        <v>3760.0</v>
      </c>
      <c r="P173" s="9">
        <v>3.0</v>
      </c>
      <c r="Q173" s="9">
        <v>1.0</v>
      </c>
      <c r="R173" s="9">
        <v>2.0</v>
      </c>
      <c r="S173" s="9">
        <v>1.0</v>
      </c>
      <c r="T173" s="9">
        <v>0.0</v>
      </c>
      <c r="U173" s="9">
        <v>0.0</v>
      </c>
      <c r="V173" s="9">
        <v>1.0</v>
      </c>
      <c r="W173" s="9">
        <v>0.0</v>
      </c>
      <c r="X173" s="9">
        <v>2.0</v>
      </c>
      <c r="Y173" s="9" t="s">
        <v>143</v>
      </c>
    </row>
    <row r="174" ht="14.25" customHeight="1">
      <c r="M174" s="9">
        <v>135.0</v>
      </c>
      <c r="N174" s="9">
        <v>65000.0</v>
      </c>
      <c r="O174" s="9">
        <v>3760.0</v>
      </c>
      <c r="P174" s="9">
        <v>3.0</v>
      </c>
      <c r="Q174" s="9">
        <v>1.0</v>
      </c>
      <c r="R174" s="9">
        <v>1.0</v>
      </c>
      <c r="S174" s="9">
        <v>1.0</v>
      </c>
      <c r="T174" s="9">
        <v>0.0</v>
      </c>
      <c r="U174" s="9">
        <v>0.0</v>
      </c>
      <c r="V174" s="9">
        <v>0.0</v>
      </c>
      <c r="W174" s="9">
        <v>0.0</v>
      </c>
      <c r="X174" s="9">
        <v>2.0</v>
      </c>
      <c r="Y174" s="9" t="s">
        <v>143</v>
      </c>
    </row>
    <row r="175" ht="14.25" customHeight="1">
      <c r="M175" s="9">
        <v>85.0</v>
      </c>
      <c r="N175" s="9">
        <v>55500.0</v>
      </c>
      <c r="O175" s="9">
        <v>3780.0</v>
      </c>
      <c r="P175" s="9">
        <v>2.0</v>
      </c>
      <c r="Q175" s="9">
        <v>1.0</v>
      </c>
      <c r="R175" s="9">
        <v>2.0</v>
      </c>
      <c r="S175" s="9">
        <v>1.0</v>
      </c>
      <c r="T175" s="9">
        <v>1.0</v>
      </c>
      <c r="U175" s="9">
        <v>1.0</v>
      </c>
      <c r="V175" s="9">
        <v>0.0</v>
      </c>
      <c r="W175" s="9">
        <v>0.0</v>
      </c>
      <c r="X175" s="9">
        <v>0.0</v>
      </c>
      <c r="Y175" s="9" t="s">
        <v>143</v>
      </c>
    </row>
    <row r="176" ht="14.25" customHeight="1">
      <c r="M176" s="9">
        <v>219.0</v>
      </c>
      <c r="N176" s="9">
        <v>47000.0</v>
      </c>
      <c r="O176" s="9">
        <v>3792.0</v>
      </c>
      <c r="P176" s="9">
        <v>4.0</v>
      </c>
      <c r="Q176" s="9">
        <v>1.0</v>
      </c>
      <c r="R176" s="9">
        <v>2.0</v>
      </c>
      <c r="S176" s="9">
        <v>1.0</v>
      </c>
      <c r="T176" s="9">
        <v>0.0</v>
      </c>
      <c r="U176" s="9">
        <v>0.0</v>
      </c>
      <c r="V176" s="9">
        <v>0.0</v>
      </c>
      <c r="W176" s="9">
        <v>0.0</v>
      </c>
      <c r="X176" s="9">
        <v>0.0</v>
      </c>
      <c r="Y176" s="9" t="s">
        <v>143</v>
      </c>
    </row>
    <row r="177" ht="14.25" customHeight="1">
      <c r="M177" s="9">
        <v>27.0</v>
      </c>
      <c r="N177" s="9">
        <v>43500.0</v>
      </c>
      <c r="O177" s="9">
        <v>3800.0</v>
      </c>
      <c r="P177" s="9">
        <v>2.0</v>
      </c>
      <c r="Q177" s="9">
        <v>1.0</v>
      </c>
      <c r="R177" s="9">
        <v>1.0</v>
      </c>
      <c r="S177" s="9">
        <v>1.0</v>
      </c>
      <c r="T177" s="9">
        <v>0.0</v>
      </c>
      <c r="U177" s="9">
        <v>0.0</v>
      </c>
      <c r="V177" s="9">
        <v>0.0</v>
      </c>
      <c r="W177" s="9">
        <v>0.0</v>
      </c>
      <c r="X177" s="9">
        <v>0.0</v>
      </c>
      <c r="Y177" s="9" t="s">
        <v>143</v>
      </c>
    </row>
    <row r="178" ht="14.25" customHeight="1">
      <c r="M178" s="9">
        <v>456.0</v>
      </c>
      <c r="N178" s="9">
        <v>75000.0</v>
      </c>
      <c r="O178" s="9">
        <v>3800.0</v>
      </c>
      <c r="P178" s="9">
        <v>3.0</v>
      </c>
      <c r="Q178" s="9">
        <v>1.0</v>
      </c>
      <c r="R178" s="9">
        <v>2.0</v>
      </c>
      <c r="S178" s="9">
        <v>1.0</v>
      </c>
      <c r="T178" s="9">
        <v>1.0</v>
      </c>
      <c r="U178" s="9">
        <v>1.0</v>
      </c>
      <c r="V178" s="9">
        <v>0.0</v>
      </c>
      <c r="W178" s="9">
        <v>0.0</v>
      </c>
      <c r="X178" s="9">
        <v>1.0</v>
      </c>
      <c r="Y178" s="9" t="s">
        <v>144</v>
      </c>
    </row>
    <row r="179" ht="14.25" customHeight="1">
      <c r="M179" s="9">
        <v>227.0</v>
      </c>
      <c r="N179" s="9">
        <v>56000.0</v>
      </c>
      <c r="O179" s="9">
        <v>3816.0</v>
      </c>
      <c r="P179" s="9">
        <v>2.0</v>
      </c>
      <c r="Q179" s="9">
        <v>1.0</v>
      </c>
      <c r="R179" s="9">
        <v>1.0</v>
      </c>
      <c r="S179" s="9">
        <v>1.0</v>
      </c>
      <c r="T179" s="9">
        <v>0.0</v>
      </c>
      <c r="U179" s="9">
        <v>1.0</v>
      </c>
      <c r="V179" s="9">
        <v>0.0</v>
      </c>
      <c r="W179" s="9">
        <v>1.0</v>
      </c>
      <c r="X179" s="9">
        <v>2.0</v>
      </c>
      <c r="Y179" s="9" t="s">
        <v>143</v>
      </c>
    </row>
    <row r="180" ht="14.25" customHeight="1">
      <c r="M180" s="9">
        <v>425.0</v>
      </c>
      <c r="N180" s="9">
        <v>65500.0</v>
      </c>
      <c r="O180" s="9">
        <v>3840.0</v>
      </c>
      <c r="P180" s="9">
        <v>3.0</v>
      </c>
      <c r="Q180" s="9">
        <v>1.0</v>
      </c>
      <c r="R180" s="9">
        <v>2.0</v>
      </c>
      <c r="S180" s="9">
        <v>1.0</v>
      </c>
      <c r="T180" s="9">
        <v>0.0</v>
      </c>
      <c r="U180" s="9">
        <v>0.0</v>
      </c>
      <c r="V180" s="9">
        <v>0.0</v>
      </c>
      <c r="W180" s="9">
        <v>0.0</v>
      </c>
      <c r="X180" s="9">
        <v>1.0</v>
      </c>
      <c r="Y180" s="9" t="s">
        <v>144</v>
      </c>
    </row>
    <row r="181" ht="14.25" customHeight="1">
      <c r="M181" s="9">
        <v>132.0</v>
      </c>
      <c r="N181" s="9">
        <v>44500.0</v>
      </c>
      <c r="O181" s="9">
        <v>3850.0</v>
      </c>
      <c r="P181" s="9">
        <v>3.0</v>
      </c>
      <c r="Q181" s="9">
        <v>1.0</v>
      </c>
      <c r="R181" s="9">
        <v>2.0</v>
      </c>
      <c r="S181" s="9">
        <v>1.0</v>
      </c>
      <c r="T181" s="9">
        <v>0.0</v>
      </c>
      <c r="U181" s="9">
        <v>0.0</v>
      </c>
      <c r="V181" s="9">
        <v>0.0</v>
      </c>
      <c r="W181" s="9">
        <v>0.0</v>
      </c>
      <c r="X181" s="9">
        <v>0.0</v>
      </c>
      <c r="Y181" s="9" t="s">
        <v>143</v>
      </c>
    </row>
    <row r="182" ht="14.25" customHeight="1">
      <c r="M182" s="9">
        <v>134.0</v>
      </c>
      <c r="N182" s="9">
        <v>50500.0</v>
      </c>
      <c r="O182" s="9">
        <v>3850.0</v>
      </c>
      <c r="P182" s="9">
        <v>3.0</v>
      </c>
      <c r="Q182" s="9">
        <v>1.0</v>
      </c>
      <c r="R182" s="9">
        <v>1.0</v>
      </c>
      <c r="S182" s="9">
        <v>1.0</v>
      </c>
      <c r="T182" s="9">
        <v>0.0</v>
      </c>
      <c r="U182" s="9">
        <v>0.0</v>
      </c>
      <c r="V182" s="9">
        <v>0.0</v>
      </c>
      <c r="W182" s="9">
        <v>0.0</v>
      </c>
      <c r="X182" s="9">
        <v>2.0</v>
      </c>
      <c r="Y182" s="9" t="s">
        <v>143</v>
      </c>
    </row>
    <row r="183" ht="14.25" customHeight="1">
      <c r="M183" s="9">
        <v>233.0</v>
      </c>
      <c r="N183" s="9">
        <v>25000.0</v>
      </c>
      <c r="O183" s="9">
        <v>3850.0</v>
      </c>
      <c r="P183" s="9">
        <v>3.0</v>
      </c>
      <c r="Q183" s="9">
        <v>1.0</v>
      </c>
      <c r="R183" s="9">
        <v>2.0</v>
      </c>
      <c r="S183" s="9">
        <v>1.0</v>
      </c>
      <c r="T183" s="9">
        <v>0.0</v>
      </c>
      <c r="U183" s="9">
        <v>0.0</v>
      </c>
      <c r="V183" s="9">
        <v>0.0</v>
      </c>
      <c r="W183" s="9">
        <v>0.0</v>
      </c>
      <c r="X183" s="9">
        <v>0.0</v>
      </c>
      <c r="Y183" s="9" t="s">
        <v>143</v>
      </c>
    </row>
    <row r="184" ht="14.25" customHeight="1">
      <c r="M184" s="9">
        <v>334.0</v>
      </c>
      <c r="N184" s="9">
        <v>55000.0</v>
      </c>
      <c r="O184" s="9">
        <v>3850.0</v>
      </c>
      <c r="P184" s="9">
        <v>2.0</v>
      </c>
      <c r="Q184" s="9">
        <v>1.0</v>
      </c>
      <c r="R184" s="9">
        <v>1.0</v>
      </c>
      <c r="S184" s="9">
        <v>1.0</v>
      </c>
      <c r="T184" s="9">
        <v>0.0</v>
      </c>
      <c r="U184" s="9">
        <v>0.0</v>
      </c>
      <c r="V184" s="9">
        <v>0.0</v>
      </c>
      <c r="W184" s="9">
        <v>0.0</v>
      </c>
      <c r="X184" s="9">
        <v>0.0</v>
      </c>
      <c r="Y184" s="9" t="s">
        <v>143</v>
      </c>
    </row>
    <row r="185" ht="14.25" customHeight="1">
      <c r="M185" s="9">
        <v>346.0</v>
      </c>
      <c r="N185" s="9">
        <v>49000.0</v>
      </c>
      <c r="O185" s="9">
        <v>3850.0</v>
      </c>
      <c r="P185" s="9">
        <v>3.0</v>
      </c>
      <c r="Q185" s="9">
        <v>1.0</v>
      </c>
      <c r="R185" s="9">
        <v>1.0</v>
      </c>
      <c r="S185" s="9">
        <v>1.0</v>
      </c>
      <c r="T185" s="9">
        <v>0.0</v>
      </c>
      <c r="U185" s="9">
        <v>0.0</v>
      </c>
      <c r="V185" s="9">
        <v>0.0</v>
      </c>
      <c r="W185" s="9">
        <v>0.0</v>
      </c>
      <c r="X185" s="9">
        <v>0.0</v>
      </c>
      <c r="Y185" s="9" t="s">
        <v>143</v>
      </c>
    </row>
    <row r="186" ht="14.25" customHeight="1">
      <c r="M186" s="9">
        <v>7.0</v>
      </c>
      <c r="N186" s="9">
        <v>66000.0</v>
      </c>
      <c r="O186" s="9">
        <v>3880.0</v>
      </c>
      <c r="P186" s="9">
        <v>3.0</v>
      </c>
      <c r="Q186" s="9">
        <v>2.0</v>
      </c>
      <c r="R186" s="9">
        <v>2.0</v>
      </c>
      <c r="S186" s="9">
        <v>1.0</v>
      </c>
      <c r="T186" s="9">
        <v>0.0</v>
      </c>
      <c r="U186" s="9">
        <v>1.0</v>
      </c>
      <c r="V186" s="9">
        <v>0.0</v>
      </c>
      <c r="W186" s="9">
        <v>0.0</v>
      </c>
      <c r="X186" s="9">
        <v>2.0</v>
      </c>
      <c r="Y186" s="9" t="s">
        <v>143</v>
      </c>
    </row>
    <row r="187" ht="14.25" customHeight="1">
      <c r="M187" s="9">
        <v>340.0</v>
      </c>
      <c r="N187" s="9">
        <v>62500.0</v>
      </c>
      <c r="O187" s="9">
        <v>3900.0</v>
      </c>
      <c r="P187" s="9">
        <v>3.0</v>
      </c>
      <c r="Q187" s="9">
        <v>1.0</v>
      </c>
      <c r="R187" s="9">
        <v>2.0</v>
      </c>
      <c r="S187" s="9">
        <v>1.0</v>
      </c>
      <c r="T187" s="9">
        <v>0.0</v>
      </c>
      <c r="U187" s="9">
        <v>0.0</v>
      </c>
      <c r="V187" s="9">
        <v>0.0</v>
      </c>
      <c r="W187" s="9">
        <v>0.0</v>
      </c>
      <c r="X187" s="9">
        <v>0.0</v>
      </c>
      <c r="Y187" s="9" t="s">
        <v>143</v>
      </c>
    </row>
    <row r="188" ht="14.25" customHeight="1">
      <c r="M188" s="9">
        <v>199.0</v>
      </c>
      <c r="N188" s="9">
        <v>46500.0</v>
      </c>
      <c r="O188" s="9">
        <v>3930.0</v>
      </c>
      <c r="P188" s="9">
        <v>2.0</v>
      </c>
      <c r="Q188" s="9">
        <v>1.0</v>
      </c>
      <c r="R188" s="9">
        <v>1.0</v>
      </c>
      <c r="S188" s="9">
        <v>0.0</v>
      </c>
      <c r="T188" s="9">
        <v>0.0</v>
      </c>
      <c r="U188" s="9">
        <v>0.0</v>
      </c>
      <c r="V188" s="9">
        <v>0.0</v>
      </c>
      <c r="W188" s="9">
        <v>0.0</v>
      </c>
      <c r="X188" s="9">
        <v>0.0</v>
      </c>
      <c r="Y188" s="9" t="s">
        <v>143</v>
      </c>
    </row>
    <row r="189" ht="14.25" customHeight="1">
      <c r="M189" s="9">
        <v>24.0</v>
      </c>
      <c r="N189" s="9">
        <v>38000.0</v>
      </c>
      <c r="O189" s="9">
        <v>3934.0</v>
      </c>
      <c r="P189" s="9">
        <v>2.0</v>
      </c>
      <c r="Q189" s="9">
        <v>1.0</v>
      </c>
      <c r="R189" s="9">
        <v>1.0</v>
      </c>
      <c r="S189" s="9">
        <v>1.0</v>
      </c>
      <c r="T189" s="9">
        <v>0.0</v>
      </c>
      <c r="U189" s="9">
        <v>0.0</v>
      </c>
      <c r="V189" s="9">
        <v>0.0</v>
      </c>
      <c r="W189" s="9">
        <v>0.0</v>
      </c>
      <c r="X189" s="9">
        <v>0.0</v>
      </c>
      <c r="Y189" s="9" t="s">
        <v>143</v>
      </c>
    </row>
    <row r="190" ht="14.25" customHeight="1">
      <c r="M190" s="9">
        <v>197.0</v>
      </c>
      <c r="N190" s="9">
        <v>40000.0</v>
      </c>
      <c r="O190" s="9">
        <v>3960.0</v>
      </c>
      <c r="P190" s="9">
        <v>3.0</v>
      </c>
      <c r="Q190" s="9">
        <v>1.0</v>
      </c>
      <c r="R190" s="9">
        <v>1.0</v>
      </c>
      <c r="S190" s="9">
        <v>1.0</v>
      </c>
      <c r="T190" s="9">
        <v>0.0</v>
      </c>
      <c r="U190" s="9">
        <v>0.0</v>
      </c>
      <c r="V190" s="9">
        <v>0.0</v>
      </c>
      <c r="W190" s="9">
        <v>0.0</v>
      </c>
      <c r="X190" s="9">
        <v>0.0</v>
      </c>
      <c r="Y190" s="9" t="s">
        <v>143</v>
      </c>
    </row>
    <row r="191" ht="14.25" customHeight="1">
      <c r="M191" s="9">
        <v>210.0</v>
      </c>
      <c r="N191" s="9">
        <v>92500.0</v>
      </c>
      <c r="O191" s="9">
        <v>3960.0</v>
      </c>
      <c r="P191" s="9">
        <v>3.0</v>
      </c>
      <c r="Q191" s="9">
        <v>1.0</v>
      </c>
      <c r="R191" s="9">
        <v>1.0</v>
      </c>
      <c r="S191" s="9">
        <v>1.0</v>
      </c>
      <c r="T191" s="9">
        <v>0.0</v>
      </c>
      <c r="U191" s="9">
        <v>1.0</v>
      </c>
      <c r="V191" s="9">
        <v>0.0</v>
      </c>
      <c r="W191" s="9">
        <v>0.0</v>
      </c>
      <c r="X191" s="9">
        <v>2.0</v>
      </c>
      <c r="Y191" s="9" t="s">
        <v>143</v>
      </c>
    </row>
    <row r="192" ht="14.25" customHeight="1">
      <c r="M192" s="9">
        <v>279.0</v>
      </c>
      <c r="N192" s="9">
        <v>57000.0</v>
      </c>
      <c r="O192" s="9">
        <v>3960.0</v>
      </c>
      <c r="P192" s="9">
        <v>3.0</v>
      </c>
      <c r="Q192" s="9">
        <v>1.0</v>
      </c>
      <c r="R192" s="9">
        <v>2.0</v>
      </c>
      <c r="S192" s="9">
        <v>1.0</v>
      </c>
      <c r="T192" s="9">
        <v>0.0</v>
      </c>
      <c r="U192" s="9">
        <v>0.0</v>
      </c>
      <c r="V192" s="9">
        <v>0.0</v>
      </c>
      <c r="W192" s="9">
        <v>0.0</v>
      </c>
      <c r="X192" s="9">
        <v>0.0</v>
      </c>
      <c r="Y192" s="9" t="s">
        <v>143</v>
      </c>
    </row>
    <row r="193" ht="14.25" customHeight="1">
      <c r="M193" s="9">
        <v>160.0</v>
      </c>
      <c r="N193" s="9">
        <v>63000.0</v>
      </c>
      <c r="O193" s="9">
        <v>3968.0</v>
      </c>
      <c r="P193" s="9">
        <v>3.0</v>
      </c>
      <c r="Q193" s="9">
        <v>1.0</v>
      </c>
      <c r="R193" s="9">
        <v>2.0</v>
      </c>
      <c r="S193" s="9">
        <v>0.0</v>
      </c>
      <c r="T193" s="9">
        <v>0.0</v>
      </c>
      <c r="U193" s="9">
        <v>0.0</v>
      </c>
      <c r="V193" s="9">
        <v>0.0</v>
      </c>
      <c r="W193" s="9">
        <v>0.0</v>
      </c>
      <c r="X193" s="9">
        <v>0.0</v>
      </c>
      <c r="Y193" s="9" t="s">
        <v>143</v>
      </c>
    </row>
    <row r="194" ht="14.25" customHeight="1">
      <c r="M194" s="9">
        <v>234.0</v>
      </c>
      <c r="N194" s="9">
        <v>32500.0</v>
      </c>
      <c r="O194" s="9">
        <v>3970.0</v>
      </c>
      <c r="P194" s="9">
        <v>1.0</v>
      </c>
      <c r="Q194" s="9">
        <v>1.0</v>
      </c>
      <c r="R194" s="9">
        <v>1.0</v>
      </c>
      <c r="S194" s="9">
        <v>0.0</v>
      </c>
      <c r="T194" s="9">
        <v>0.0</v>
      </c>
      <c r="U194" s="9">
        <v>0.0</v>
      </c>
      <c r="V194" s="9">
        <v>0.0</v>
      </c>
      <c r="W194" s="9">
        <v>0.0</v>
      </c>
      <c r="X194" s="9">
        <v>0.0</v>
      </c>
      <c r="Y194" s="9" t="s">
        <v>143</v>
      </c>
    </row>
    <row r="195" ht="14.25" customHeight="1">
      <c r="M195" s="9">
        <v>245.0</v>
      </c>
      <c r="N195" s="9">
        <v>32500.0</v>
      </c>
      <c r="O195" s="9">
        <v>3970.0</v>
      </c>
      <c r="P195" s="9">
        <v>3.0</v>
      </c>
      <c r="Q195" s="9">
        <v>1.0</v>
      </c>
      <c r="R195" s="9">
        <v>2.0</v>
      </c>
      <c r="S195" s="9">
        <v>1.0</v>
      </c>
      <c r="T195" s="9">
        <v>0.0</v>
      </c>
      <c r="U195" s="9">
        <v>1.0</v>
      </c>
      <c r="V195" s="9">
        <v>0.0</v>
      </c>
      <c r="W195" s="9">
        <v>0.0</v>
      </c>
      <c r="X195" s="9">
        <v>0.0</v>
      </c>
      <c r="Y195" s="9" t="s">
        <v>143</v>
      </c>
    </row>
    <row r="196" ht="14.25" customHeight="1">
      <c r="M196" s="9">
        <v>20.0</v>
      </c>
      <c r="N196" s="9">
        <v>45000.0</v>
      </c>
      <c r="O196" s="9">
        <v>3986.0</v>
      </c>
      <c r="P196" s="9">
        <v>2.0</v>
      </c>
      <c r="Q196" s="9">
        <v>2.0</v>
      </c>
      <c r="R196" s="9">
        <v>1.0</v>
      </c>
      <c r="S196" s="9">
        <v>0.0</v>
      </c>
      <c r="T196" s="9">
        <v>1.0</v>
      </c>
      <c r="U196" s="9">
        <v>1.0</v>
      </c>
      <c r="V196" s="9">
        <v>0.0</v>
      </c>
      <c r="W196" s="9">
        <v>0.0</v>
      </c>
      <c r="X196" s="9">
        <v>1.0</v>
      </c>
      <c r="Y196" s="9" t="s">
        <v>143</v>
      </c>
    </row>
    <row r="197" ht="14.25" customHeight="1">
      <c r="M197" s="9">
        <v>182.0</v>
      </c>
      <c r="N197" s="9">
        <v>50000.0</v>
      </c>
      <c r="O197" s="9">
        <v>3990.0</v>
      </c>
      <c r="P197" s="9">
        <v>3.0</v>
      </c>
      <c r="Q197" s="9">
        <v>1.0</v>
      </c>
      <c r="R197" s="9">
        <v>2.0</v>
      </c>
      <c r="S197" s="9">
        <v>1.0</v>
      </c>
      <c r="T197" s="9">
        <v>0.0</v>
      </c>
      <c r="U197" s="9">
        <v>0.0</v>
      </c>
      <c r="V197" s="9">
        <v>0.0</v>
      </c>
      <c r="W197" s="9">
        <v>0.0</v>
      </c>
      <c r="X197" s="9">
        <v>0.0</v>
      </c>
      <c r="Y197" s="9" t="s">
        <v>143</v>
      </c>
    </row>
    <row r="198" ht="14.25" customHeight="1">
      <c r="M198" s="9">
        <v>2.0</v>
      </c>
      <c r="N198" s="9">
        <v>38500.0</v>
      </c>
      <c r="O198" s="9">
        <v>4000.0</v>
      </c>
      <c r="P198" s="9">
        <v>2.0</v>
      </c>
      <c r="Q198" s="9">
        <v>1.0</v>
      </c>
      <c r="R198" s="9">
        <v>1.0</v>
      </c>
      <c r="S198" s="9">
        <v>1.0</v>
      </c>
      <c r="T198" s="9">
        <v>0.0</v>
      </c>
      <c r="U198" s="9">
        <v>0.0</v>
      </c>
      <c r="V198" s="9">
        <v>0.0</v>
      </c>
      <c r="W198" s="9">
        <v>0.0</v>
      </c>
      <c r="X198" s="9">
        <v>0.0</v>
      </c>
      <c r="Y198" s="9" t="s">
        <v>143</v>
      </c>
    </row>
    <row r="199" ht="14.25" customHeight="1">
      <c r="M199" s="9">
        <v>23.0</v>
      </c>
      <c r="N199" s="9">
        <v>37900.0</v>
      </c>
      <c r="O199" s="9">
        <v>4000.0</v>
      </c>
      <c r="P199" s="9">
        <v>3.0</v>
      </c>
      <c r="Q199" s="9">
        <v>1.0</v>
      </c>
      <c r="R199" s="9">
        <v>2.0</v>
      </c>
      <c r="S199" s="9">
        <v>1.0</v>
      </c>
      <c r="T199" s="9">
        <v>0.0</v>
      </c>
      <c r="U199" s="9">
        <v>0.0</v>
      </c>
      <c r="V199" s="9">
        <v>0.0</v>
      </c>
      <c r="W199" s="9">
        <v>1.0</v>
      </c>
      <c r="X199" s="9">
        <v>0.0</v>
      </c>
      <c r="Y199" s="9" t="s">
        <v>143</v>
      </c>
    </row>
    <row r="200" ht="14.25" customHeight="1">
      <c r="M200" s="9">
        <v>33.0</v>
      </c>
      <c r="N200" s="9">
        <v>49000.0</v>
      </c>
      <c r="O200" s="9">
        <v>4000.0</v>
      </c>
      <c r="P200" s="9">
        <v>2.0</v>
      </c>
      <c r="Q200" s="9">
        <v>1.0</v>
      </c>
      <c r="R200" s="9">
        <v>1.0</v>
      </c>
      <c r="S200" s="9">
        <v>1.0</v>
      </c>
      <c r="T200" s="9">
        <v>0.0</v>
      </c>
      <c r="U200" s="9">
        <v>0.0</v>
      </c>
      <c r="V200" s="9">
        <v>0.0</v>
      </c>
      <c r="W200" s="9">
        <v>0.0</v>
      </c>
      <c r="X200" s="9">
        <v>0.0</v>
      </c>
      <c r="Y200" s="9" t="s">
        <v>143</v>
      </c>
    </row>
    <row r="201" ht="14.25" customHeight="1">
      <c r="M201" s="9">
        <v>118.0</v>
      </c>
      <c r="N201" s="9">
        <v>94500.0</v>
      </c>
      <c r="O201" s="9">
        <v>4000.0</v>
      </c>
      <c r="P201" s="9">
        <v>3.0</v>
      </c>
      <c r="Q201" s="9">
        <v>2.0</v>
      </c>
      <c r="R201" s="9">
        <v>2.0</v>
      </c>
      <c r="S201" s="9">
        <v>1.0</v>
      </c>
      <c r="T201" s="9">
        <v>0.0</v>
      </c>
      <c r="U201" s="9">
        <v>1.0</v>
      </c>
      <c r="V201" s="9">
        <v>0.0</v>
      </c>
      <c r="W201" s="9">
        <v>1.0</v>
      </c>
      <c r="X201" s="9">
        <v>1.0</v>
      </c>
      <c r="Y201" s="9" t="s">
        <v>143</v>
      </c>
    </row>
    <row r="202" ht="14.25" customHeight="1">
      <c r="M202" s="9">
        <v>206.0</v>
      </c>
      <c r="N202" s="9">
        <v>60000.0</v>
      </c>
      <c r="O202" s="9">
        <v>4000.0</v>
      </c>
      <c r="P202" s="9">
        <v>4.0</v>
      </c>
      <c r="Q202" s="9">
        <v>2.0</v>
      </c>
      <c r="R202" s="9">
        <v>2.0</v>
      </c>
      <c r="S202" s="9">
        <v>0.0</v>
      </c>
      <c r="T202" s="9">
        <v>0.0</v>
      </c>
      <c r="U202" s="9">
        <v>0.0</v>
      </c>
      <c r="V202" s="9">
        <v>0.0</v>
      </c>
      <c r="W202" s="9">
        <v>0.0</v>
      </c>
      <c r="X202" s="9">
        <v>0.0</v>
      </c>
      <c r="Y202" s="9" t="s">
        <v>143</v>
      </c>
    </row>
    <row r="203" ht="14.25" customHeight="1">
      <c r="M203" s="9">
        <v>278.0</v>
      </c>
      <c r="N203" s="9">
        <v>65500.0</v>
      </c>
      <c r="O203" s="9">
        <v>4000.0</v>
      </c>
      <c r="P203" s="9">
        <v>3.0</v>
      </c>
      <c r="Q203" s="9">
        <v>1.0</v>
      </c>
      <c r="R203" s="9">
        <v>2.0</v>
      </c>
      <c r="S203" s="9">
        <v>1.0</v>
      </c>
      <c r="T203" s="9">
        <v>0.0</v>
      </c>
      <c r="U203" s="9">
        <v>0.0</v>
      </c>
      <c r="V203" s="9">
        <v>0.0</v>
      </c>
      <c r="W203" s="9">
        <v>0.0</v>
      </c>
      <c r="X203" s="9">
        <v>1.0</v>
      </c>
      <c r="Y203" s="9" t="s">
        <v>143</v>
      </c>
    </row>
    <row r="204" ht="14.25" customHeight="1">
      <c r="M204" s="9">
        <v>291.0</v>
      </c>
      <c r="N204" s="9">
        <v>38000.0</v>
      </c>
      <c r="O204" s="9">
        <v>4000.0</v>
      </c>
      <c r="P204" s="9">
        <v>3.0</v>
      </c>
      <c r="Q204" s="9">
        <v>1.0</v>
      </c>
      <c r="R204" s="9">
        <v>1.0</v>
      </c>
      <c r="S204" s="9">
        <v>1.0</v>
      </c>
      <c r="T204" s="9">
        <v>0.0</v>
      </c>
      <c r="U204" s="9">
        <v>0.0</v>
      </c>
      <c r="V204" s="9">
        <v>0.0</v>
      </c>
      <c r="W204" s="9">
        <v>0.0</v>
      </c>
      <c r="X204" s="9">
        <v>0.0</v>
      </c>
      <c r="Y204" s="9" t="s">
        <v>143</v>
      </c>
    </row>
    <row r="205" ht="14.25" customHeight="1">
      <c r="M205" s="9">
        <v>292.0</v>
      </c>
      <c r="N205" s="9">
        <v>39000.0</v>
      </c>
      <c r="O205" s="9">
        <v>4000.0</v>
      </c>
      <c r="P205" s="9">
        <v>3.0</v>
      </c>
      <c r="Q205" s="9">
        <v>1.0</v>
      </c>
      <c r="R205" s="9">
        <v>2.0</v>
      </c>
      <c r="S205" s="9">
        <v>1.0</v>
      </c>
      <c r="T205" s="9">
        <v>0.0</v>
      </c>
      <c r="U205" s="9">
        <v>0.0</v>
      </c>
      <c r="V205" s="9">
        <v>0.0</v>
      </c>
      <c r="W205" s="9">
        <v>0.0</v>
      </c>
      <c r="X205" s="9">
        <v>1.0</v>
      </c>
      <c r="Y205" s="9" t="s">
        <v>143</v>
      </c>
    </row>
    <row r="206" ht="14.25" customHeight="1">
      <c r="M206" s="9">
        <v>350.0</v>
      </c>
      <c r="N206" s="9">
        <v>64000.0</v>
      </c>
      <c r="O206" s="9">
        <v>4000.0</v>
      </c>
      <c r="P206" s="9">
        <v>3.0</v>
      </c>
      <c r="Q206" s="9">
        <v>1.0</v>
      </c>
      <c r="R206" s="9">
        <v>2.0</v>
      </c>
      <c r="S206" s="9">
        <v>1.0</v>
      </c>
      <c r="T206" s="9">
        <v>0.0</v>
      </c>
      <c r="U206" s="9">
        <v>0.0</v>
      </c>
      <c r="V206" s="9">
        <v>0.0</v>
      </c>
      <c r="W206" s="9">
        <v>0.0</v>
      </c>
      <c r="X206" s="9">
        <v>2.0</v>
      </c>
      <c r="Y206" s="9" t="s">
        <v>143</v>
      </c>
    </row>
    <row r="207" ht="14.25" customHeight="1">
      <c r="M207" s="9">
        <v>380.0</v>
      </c>
      <c r="N207" s="9">
        <v>97000.0</v>
      </c>
      <c r="O207" s="9">
        <v>4000.0</v>
      </c>
      <c r="P207" s="9">
        <v>3.0</v>
      </c>
      <c r="Q207" s="9">
        <v>2.0</v>
      </c>
      <c r="R207" s="9">
        <v>2.0</v>
      </c>
      <c r="S207" s="9">
        <v>1.0</v>
      </c>
      <c r="T207" s="9">
        <v>0.0</v>
      </c>
      <c r="U207" s="9">
        <v>1.0</v>
      </c>
      <c r="V207" s="9">
        <v>0.0</v>
      </c>
      <c r="W207" s="9">
        <v>1.0</v>
      </c>
      <c r="X207" s="9">
        <v>0.0</v>
      </c>
      <c r="Y207" s="9" t="s">
        <v>144</v>
      </c>
    </row>
    <row r="208" ht="14.25" customHeight="1">
      <c r="M208" s="9">
        <v>484.0</v>
      </c>
      <c r="N208" s="9">
        <v>51500.0</v>
      </c>
      <c r="O208" s="9">
        <v>4000.0</v>
      </c>
      <c r="P208" s="9">
        <v>2.0</v>
      </c>
      <c r="Q208" s="9">
        <v>1.0</v>
      </c>
      <c r="R208" s="9">
        <v>1.0</v>
      </c>
      <c r="S208" s="9">
        <v>1.0</v>
      </c>
      <c r="T208" s="9">
        <v>0.0</v>
      </c>
      <c r="U208" s="9">
        <v>0.0</v>
      </c>
      <c r="V208" s="9">
        <v>0.0</v>
      </c>
      <c r="W208" s="9">
        <v>0.0</v>
      </c>
      <c r="X208" s="9">
        <v>0.0</v>
      </c>
      <c r="Y208" s="9" t="s">
        <v>144</v>
      </c>
    </row>
    <row r="209" ht="14.25" customHeight="1">
      <c r="M209" s="9">
        <v>37.0</v>
      </c>
      <c r="N209" s="9">
        <v>61700.0</v>
      </c>
      <c r="O209" s="9">
        <v>4032.0</v>
      </c>
      <c r="P209" s="9">
        <v>2.0</v>
      </c>
      <c r="Q209" s="9">
        <v>1.0</v>
      </c>
      <c r="R209" s="9">
        <v>1.0</v>
      </c>
      <c r="S209" s="9">
        <v>1.0</v>
      </c>
      <c r="T209" s="9">
        <v>0.0</v>
      </c>
      <c r="U209" s="9">
        <v>1.0</v>
      </c>
      <c r="V209" s="9">
        <v>0.0</v>
      </c>
      <c r="W209" s="9">
        <v>0.0</v>
      </c>
      <c r="X209" s="9">
        <v>0.0</v>
      </c>
      <c r="Y209" s="9" t="s">
        <v>143</v>
      </c>
    </row>
    <row r="210" ht="14.25" customHeight="1">
      <c r="M210" s="9">
        <v>54.0</v>
      </c>
      <c r="N210" s="9">
        <v>95000.0</v>
      </c>
      <c r="O210" s="9">
        <v>4040.0</v>
      </c>
      <c r="P210" s="9">
        <v>3.0</v>
      </c>
      <c r="Q210" s="9">
        <v>1.0</v>
      </c>
      <c r="R210" s="9">
        <v>2.0</v>
      </c>
      <c r="S210" s="9">
        <v>1.0</v>
      </c>
      <c r="T210" s="9">
        <v>0.0</v>
      </c>
      <c r="U210" s="9">
        <v>1.0</v>
      </c>
      <c r="V210" s="9">
        <v>1.0</v>
      </c>
      <c r="W210" s="9">
        <v>0.0</v>
      </c>
      <c r="X210" s="9">
        <v>1.0</v>
      </c>
      <c r="Y210" s="9" t="s">
        <v>143</v>
      </c>
    </row>
    <row r="211" ht="14.25" customHeight="1">
      <c r="M211" s="9">
        <v>264.0</v>
      </c>
      <c r="N211" s="9">
        <v>48900.0</v>
      </c>
      <c r="O211" s="9">
        <v>4040.0</v>
      </c>
      <c r="P211" s="9">
        <v>2.0</v>
      </c>
      <c r="Q211" s="9">
        <v>1.0</v>
      </c>
      <c r="R211" s="9">
        <v>1.0</v>
      </c>
      <c r="S211" s="9">
        <v>1.0</v>
      </c>
      <c r="T211" s="9">
        <v>0.0</v>
      </c>
      <c r="U211" s="9">
        <v>0.0</v>
      </c>
      <c r="V211" s="9">
        <v>0.0</v>
      </c>
      <c r="W211" s="9">
        <v>0.0</v>
      </c>
      <c r="X211" s="9">
        <v>0.0</v>
      </c>
      <c r="Y211" s="9" t="s">
        <v>143</v>
      </c>
    </row>
    <row r="212" ht="14.25" customHeight="1">
      <c r="M212" s="9">
        <v>294.0</v>
      </c>
      <c r="N212" s="9">
        <v>47000.0</v>
      </c>
      <c r="O212" s="9">
        <v>4040.0</v>
      </c>
      <c r="P212" s="9">
        <v>2.0</v>
      </c>
      <c r="Q212" s="9">
        <v>1.0</v>
      </c>
      <c r="R212" s="9">
        <v>1.0</v>
      </c>
      <c r="S212" s="9">
        <v>1.0</v>
      </c>
      <c r="T212" s="9">
        <v>0.0</v>
      </c>
      <c r="U212" s="9">
        <v>0.0</v>
      </c>
      <c r="V212" s="9">
        <v>0.0</v>
      </c>
      <c r="W212" s="9">
        <v>0.0</v>
      </c>
      <c r="X212" s="9">
        <v>0.0</v>
      </c>
      <c r="Y212" s="9" t="s">
        <v>143</v>
      </c>
    </row>
    <row r="213" ht="14.25" customHeight="1">
      <c r="M213" s="9">
        <v>295.0</v>
      </c>
      <c r="N213" s="9">
        <v>47500.0</v>
      </c>
      <c r="O213" s="9">
        <v>4040.0</v>
      </c>
      <c r="P213" s="9">
        <v>2.0</v>
      </c>
      <c r="Q213" s="9">
        <v>1.0</v>
      </c>
      <c r="R213" s="9">
        <v>1.0</v>
      </c>
      <c r="S213" s="9">
        <v>1.0</v>
      </c>
      <c r="T213" s="9">
        <v>0.0</v>
      </c>
      <c r="U213" s="9">
        <v>0.0</v>
      </c>
      <c r="V213" s="9">
        <v>0.0</v>
      </c>
      <c r="W213" s="9">
        <v>0.0</v>
      </c>
      <c r="X213" s="9">
        <v>1.0</v>
      </c>
      <c r="Y213" s="9" t="s">
        <v>143</v>
      </c>
    </row>
    <row r="214" ht="14.25" customHeight="1">
      <c r="M214" s="9">
        <v>300.0</v>
      </c>
      <c r="N214" s="9">
        <v>53000.0</v>
      </c>
      <c r="O214" s="9">
        <v>4040.0</v>
      </c>
      <c r="P214" s="9">
        <v>2.0</v>
      </c>
      <c r="Q214" s="9">
        <v>1.0</v>
      </c>
      <c r="R214" s="9">
        <v>1.0</v>
      </c>
      <c r="S214" s="9">
        <v>1.0</v>
      </c>
      <c r="T214" s="9">
        <v>0.0</v>
      </c>
      <c r="U214" s="9">
        <v>0.0</v>
      </c>
      <c r="V214" s="9">
        <v>0.0</v>
      </c>
      <c r="W214" s="9">
        <v>0.0</v>
      </c>
      <c r="X214" s="9">
        <v>0.0</v>
      </c>
      <c r="Y214" s="9" t="s">
        <v>143</v>
      </c>
    </row>
    <row r="215" ht="14.25" customHeight="1">
      <c r="M215" s="9">
        <v>303.0</v>
      </c>
      <c r="N215" s="9">
        <v>58500.0</v>
      </c>
      <c r="O215" s="9">
        <v>4040.0</v>
      </c>
      <c r="P215" s="9">
        <v>2.0</v>
      </c>
      <c r="Q215" s="9">
        <v>1.0</v>
      </c>
      <c r="R215" s="9">
        <v>2.0</v>
      </c>
      <c r="S215" s="9">
        <v>1.0</v>
      </c>
      <c r="T215" s="9">
        <v>0.0</v>
      </c>
      <c r="U215" s="9">
        <v>0.0</v>
      </c>
      <c r="V215" s="9">
        <v>0.0</v>
      </c>
      <c r="W215" s="9">
        <v>0.0</v>
      </c>
      <c r="X215" s="9">
        <v>1.0</v>
      </c>
      <c r="Y215" s="9" t="s">
        <v>143</v>
      </c>
    </row>
    <row r="216" ht="14.25" customHeight="1">
      <c r="M216" s="9">
        <v>510.0</v>
      </c>
      <c r="N216" s="9">
        <v>64000.0</v>
      </c>
      <c r="O216" s="9">
        <v>4040.0</v>
      </c>
      <c r="P216" s="9">
        <v>3.0</v>
      </c>
      <c r="Q216" s="9">
        <v>1.0</v>
      </c>
      <c r="R216" s="9">
        <v>2.0</v>
      </c>
      <c r="S216" s="9">
        <v>1.0</v>
      </c>
      <c r="T216" s="9">
        <v>0.0</v>
      </c>
      <c r="U216" s="9">
        <v>0.0</v>
      </c>
      <c r="V216" s="9">
        <v>0.0</v>
      </c>
      <c r="W216" s="9">
        <v>0.0</v>
      </c>
      <c r="X216" s="9">
        <v>1.0</v>
      </c>
      <c r="Y216" s="9" t="s">
        <v>143</v>
      </c>
    </row>
    <row r="217" ht="14.25" customHeight="1">
      <c r="M217" s="9">
        <v>348.0</v>
      </c>
      <c r="N217" s="9">
        <v>59500.0</v>
      </c>
      <c r="O217" s="9">
        <v>4046.0</v>
      </c>
      <c r="P217" s="9">
        <v>3.0</v>
      </c>
      <c r="Q217" s="9">
        <v>1.0</v>
      </c>
      <c r="R217" s="9">
        <v>2.0</v>
      </c>
      <c r="S217" s="9">
        <v>1.0</v>
      </c>
      <c r="T217" s="9">
        <v>0.0</v>
      </c>
      <c r="U217" s="9">
        <v>1.0</v>
      </c>
      <c r="V217" s="9">
        <v>0.0</v>
      </c>
      <c r="W217" s="9">
        <v>0.0</v>
      </c>
      <c r="X217" s="9">
        <v>1.0</v>
      </c>
      <c r="Y217" s="9" t="s">
        <v>143</v>
      </c>
    </row>
    <row r="218" ht="14.25" customHeight="1">
      <c r="M218" s="9">
        <v>442.0</v>
      </c>
      <c r="N218" s="9">
        <v>57000.0</v>
      </c>
      <c r="O218" s="9">
        <v>4050.0</v>
      </c>
      <c r="P218" s="9">
        <v>2.0</v>
      </c>
      <c r="Q218" s="9">
        <v>1.0</v>
      </c>
      <c r="R218" s="9">
        <v>2.0</v>
      </c>
      <c r="S218" s="9">
        <v>1.0</v>
      </c>
      <c r="T218" s="9">
        <v>1.0</v>
      </c>
      <c r="U218" s="9">
        <v>1.0</v>
      </c>
      <c r="V218" s="9">
        <v>0.0</v>
      </c>
      <c r="W218" s="9">
        <v>0.0</v>
      </c>
      <c r="X218" s="9">
        <v>0.0</v>
      </c>
      <c r="Y218" s="9" t="s">
        <v>144</v>
      </c>
    </row>
    <row r="219" ht="14.25" customHeight="1">
      <c r="M219" s="9">
        <v>493.0</v>
      </c>
      <c r="N219" s="9">
        <v>53000.0</v>
      </c>
      <c r="O219" s="9">
        <v>4050.0</v>
      </c>
      <c r="P219" s="9">
        <v>2.0</v>
      </c>
      <c r="Q219" s="9">
        <v>1.0</v>
      </c>
      <c r="R219" s="9">
        <v>1.0</v>
      </c>
      <c r="S219" s="9">
        <v>1.0</v>
      </c>
      <c r="T219" s="9">
        <v>0.0</v>
      </c>
      <c r="U219" s="9">
        <v>0.0</v>
      </c>
      <c r="V219" s="9">
        <v>0.0</v>
      </c>
      <c r="W219" s="9">
        <v>0.0</v>
      </c>
      <c r="X219" s="9">
        <v>0.0</v>
      </c>
      <c r="Y219" s="9" t="s">
        <v>143</v>
      </c>
    </row>
    <row r="220" ht="14.25" customHeight="1">
      <c r="M220" s="9">
        <v>166.0</v>
      </c>
      <c r="N220" s="9">
        <v>62000.0</v>
      </c>
      <c r="O220" s="9">
        <v>4075.0</v>
      </c>
      <c r="P220" s="9">
        <v>3.0</v>
      </c>
      <c r="Q220" s="9">
        <v>1.0</v>
      </c>
      <c r="R220" s="9">
        <v>1.0</v>
      </c>
      <c r="S220" s="9">
        <v>1.0</v>
      </c>
      <c r="T220" s="9">
        <v>1.0</v>
      </c>
      <c r="U220" s="9">
        <v>1.0</v>
      </c>
      <c r="V220" s="9">
        <v>0.0</v>
      </c>
      <c r="W220" s="9">
        <v>0.0</v>
      </c>
      <c r="X220" s="9">
        <v>2.0</v>
      </c>
      <c r="Y220" s="9" t="s">
        <v>143</v>
      </c>
    </row>
    <row r="221" ht="14.25" customHeight="1">
      <c r="M221" s="9">
        <v>349.0</v>
      </c>
      <c r="N221" s="9">
        <v>60000.0</v>
      </c>
      <c r="O221" s="9">
        <v>4079.0</v>
      </c>
      <c r="P221" s="9">
        <v>3.0</v>
      </c>
      <c r="Q221" s="9">
        <v>1.0</v>
      </c>
      <c r="R221" s="9">
        <v>3.0</v>
      </c>
      <c r="S221" s="9">
        <v>1.0</v>
      </c>
      <c r="T221" s="9">
        <v>0.0</v>
      </c>
      <c r="U221" s="9">
        <v>0.0</v>
      </c>
      <c r="V221" s="9">
        <v>0.0</v>
      </c>
      <c r="W221" s="9">
        <v>0.0</v>
      </c>
      <c r="X221" s="9">
        <v>0.0</v>
      </c>
      <c r="Y221" s="9" t="s">
        <v>143</v>
      </c>
    </row>
    <row r="222" ht="14.25" customHeight="1">
      <c r="M222" s="9">
        <v>301.0</v>
      </c>
      <c r="N222" s="9">
        <v>55000.0</v>
      </c>
      <c r="O222" s="9">
        <v>4080.0</v>
      </c>
      <c r="P222" s="9">
        <v>2.0</v>
      </c>
      <c r="Q222" s="9">
        <v>1.0</v>
      </c>
      <c r="R222" s="9">
        <v>1.0</v>
      </c>
      <c r="S222" s="9">
        <v>1.0</v>
      </c>
      <c r="T222" s="9">
        <v>0.0</v>
      </c>
      <c r="U222" s="9">
        <v>0.0</v>
      </c>
      <c r="V222" s="9">
        <v>0.0</v>
      </c>
      <c r="W222" s="9">
        <v>0.0</v>
      </c>
      <c r="X222" s="9">
        <v>0.0</v>
      </c>
      <c r="Y222" s="9" t="s">
        <v>143</v>
      </c>
    </row>
    <row r="223" ht="14.25" customHeight="1">
      <c r="M223" s="9">
        <v>304.0</v>
      </c>
      <c r="N223" s="9">
        <v>59500.0</v>
      </c>
      <c r="O223" s="9">
        <v>4080.0</v>
      </c>
      <c r="P223" s="9">
        <v>3.0</v>
      </c>
      <c r="Q223" s="9">
        <v>1.0</v>
      </c>
      <c r="R223" s="9">
        <v>2.0</v>
      </c>
      <c r="S223" s="9">
        <v>1.0</v>
      </c>
      <c r="T223" s="9">
        <v>0.0</v>
      </c>
      <c r="U223" s="9">
        <v>0.0</v>
      </c>
      <c r="V223" s="9">
        <v>0.0</v>
      </c>
      <c r="W223" s="9">
        <v>0.0</v>
      </c>
      <c r="X223" s="9">
        <v>2.0</v>
      </c>
      <c r="Y223" s="9" t="s">
        <v>143</v>
      </c>
    </row>
    <row r="224" ht="14.25" customHeight="1">
      <c r="M224" s="9">
        <v>70.0</v>
      </c>
      <c r="N224" s="9">
        <v>70000.0</v>
      </c>
      <c r="O224" s="9">
        <v>4095.0</v>
      </c>
      <c r="P224" s="9">
        <v>3.0</v>
      </c>
      <c r="Q224" s="9">
        <v>1.0</v>
      </c>
      <c r="R224" s="9">
        <v>2.0</v>
      </c>
      <c r="S224" s="9">
        <v>0.0</v>
      </c>
      <c r="T224" s="9">
        <v>1.0</v>
      </c>
      <c r="U224" s="9">
        <v>1.0</v>
      </c>
      <c r="V224" s="9">
        <v>0.0</v>
      </c>
      <c r="W224" s="9">
        <v>1.0</v>
      </c>
      <c r="X224" s="9">
        <v>0.0</v>
      </c>
      <c r="Y224" s="9" t="s">
        <v>143</v>
      </c>
    </row>
    <row r="225" ht="14.25" customHeight="1">
      <c r="M225" s="9">
        <v>71.0</v>
      </c>
      <c r="N225" s="9">
        <v>45000.0</v>
      </c>
      <c r="O225" s="9">
        <v>4095.0</v>
      </c>
      <c r="P225" s="9">
        <v>2.0</v>
      </c>
      <c r="Q225" s="9">
        <v>1.0</v>
      </c>
      <c r="R225" s="9">
        <v>1.0</v>
      </c>
      <c r="S225" s="9">
        <v>1.0</v>
      </c>
      <c r="T225" s="9">
        <v>0.0</v>
      </c>
      <c r="U225" s="9">
        <v>0.0</v>
      </c>
      <c r="V225" s="9">
        <v>0.0</v>
      </c>
      <c r="W225" s="9">
        <v>0.0</v>
      </c>
      <c r="X225" s="9">
        <v>2.0</v>
      </c>
      <c r="Y225" s="9" t="s">
        <v>143</v>
      </c>
    </row>
    <row r="226" ht="14.25" customHeight="1">
      <c r="M226" s="9">
        <v>52.0</v>
      </c>
      <c r="N226" s="9">
        <v>57000.0</v>
      </c>
      <c r="O226" s="9">
        <v>4100.0</v>
      </c>
      <c r="P226" s="9">
        <v>4.0</v>
      </c>
      <c r="Q226" s="9">
        <v>1.0</v>
      </c>
      <c r="R226" s="9">
        <v>1.0</v>
      </c>
      <c r="S226" s="9">
        <v>0.0</v>
      </c>
      <c r="T226" s="9">
        <v>0.0</v>
      </c>
      <c r="U226" s="9">
        <v>1.0</v>
      </c>
      <c r="V226" s="9">
        <v>0.0</v>
      </c>
      <c r="W226" s="9">
        <v>0.0</v>
      </c>
      <c r="X226" s="9">
        <v>0.0</v>
      </c>
      <c r="Y226" s="9" t="s">
        <v>143</v>
      </c>
    </row>
    <row r="227" ht="14.25" customHeight="1">
      <c r="M227" s="9">
        <v>274.0</v>
      </c>
      <c r="N227" s="9">
        <v>64900.0</v>
      </c>
      <c r="O227" s="9">
        <v>4100.0</v>
      </c>
      <c r="P227" s="9">
        <v>2.0</v>
      </c>
      <c r="Q227" s="9">
        <v>2.0</v>
      </c>
      <c r="R227" s="9">
        <v>1.0</v>
      </c>
      <c r="S227" s="9">
        <v>1.0</v>
      </c>
      <c r="T227" s="9">
        <v>1.0</v>
      </c>
      <c r="U227" s="9">
        <v>1.0</v>
      </c>
      <c r="V227" s="9">
        <v>0.0</v>
      </c>
      <c r="W227" s="9">
        <v>0.0</v>
      </c>
      <c r="X227" s="9">
        <v>0.0</v>
      </c>
      <c r="Y227" s="9" t="s">
        <v>143</v>
      </c>
    </row>
    <row r="228" ht="14.25" customHeight="1">
      <c r="M228" s="9">
        <v>283.0</v>
      </c>
      <c r="N228" s="9">
        <v>90000.0</v>
      </c>
      <c r="O228" s="9">
        <v>4100.0</v>
      </c>
      <c r="P228" s="9">
        <v>3.0</v>
      </c>
      <c r="Q228" s="9">
        <v>2.0</v>
      </c>
      <c r="R228" s="9">
        <v>3.0</v>
      </c>
      <c r="S228" s="9">
        <v>1.0</v>
      </c>
      <c r="T228" s="9">
        <v>0.0</v>
      </c>
      <c r="U228" s="9">
        <v>0.0</v>
      </c>
      <c r="V228" s="9">
        <v>0.0</v>
      </c>
      <c r="W228" s="9">
        <v>1.0</v>
      </c>
      <c r="X228" s="9">
        <v>2.0</v>
      </c>
      <c r="Y228" s="9" t="s">
        <v>143</v>
      </c>
    </row>
    <row r="229" ht="14.25" customHeight="1">
      <c r="M229" s="9">
        <v>61.0</v>
      </c>
      <c r="N229" s="9">
        <v>48000.0</v>
      </c>
      <c r="O229" s="9">
        <v>4120.0</v>
      </c>
      <c r="P229" s="9">
        <v>2.0</v>
      </c>
      <c r="Q229" s="9">
        <v>1.0</v>
      </c>
      <c r="R229" s="9">
        <v>2.0</v>
      </c>
      <c r="S229" s="9">
        <v>1.0</v>
      </c>
      <c r="T229" s="9">
        <v>0.0</v>
      </c>
      <c r="U229" s="9">
        <v>0.0</v>
      </c>
      <c r="V229" s="9">
        <v>0.0</v>
      </c>
      <c r="W229" s="9">
        <v>0.0</v>
      </c>
      <c r="X229" s="9">
        <v>0.0</v>
      </c>
      <c r="Y229" s="9" t="s">
        <v>143</v>
      </c>
    </row>
    <row r="230" ht="14.25" customHeight="1">
      <c r="M230" s="9">
        <v>125.0</v>
      </c>
      <c r="N230" s="9">
        <v>70000.0</v>
      </c>
      <c r="O230" s="9">
        <v>4120.0</v>
      </c>
      <c r="P230" s="9">
        <v>2.0</v>
      </c>
      <c r="Q230" s="9">
        <v>1.0</v>
      </c>
      <c r="R230" s="9">
        <v>1.0</v>
      </c>
      <c r="S230" s="9">
        <v>1.0</v>
      </c>
      <c r="T230" s="9">
        <v>0.0</v>
      </c>
      <c r="U230" s="9">
        <v>1.0</v>
      </c>
      <c r="V230" s="9">
        <v>0.0</v>
      </c>
      <c r="W230" s="9">
        <v>0.0</v>
      </c>
      <c r="X230" s="9">
        <v>1.0</v>
      </c>
      <c r="Y230" s="9" t="s">
        <v>143</v>
      </c>
    </row>
    <row r="231" ht="14.25" customHeight="1">
      <c r="M231" s="9">
        <v>347.0</v>
      </c>
      <c r="N231" s="9">
        <v>52000.0</v>
      </c>
      <c r="O231" s="9">
        <v>4130.0</v>
      </c>
      <c r="P231" s="9">
        <v>3.0</v>
      </c>
      <c r="Q231" s="9">
        <v>2.0</v>
      </c>
      <c r="R231" s="9">
        <v>2.0</v>
      </c>
      <c r="S231" s="9">
        <v>1.0</v>
      </c>
      <c r="T231" s="9">
        <v>0.0</v>
      </c>
      <c r="U231" s="9">
        <v>0.0</v>
      </c>
      <c r="V231" s="9">
        <v>0.0</v>
      </c>
      <c r="W231" s="9">
        <v>0.0</v>
      </c>
      <c r="X231" s="9">
        <v>2.0</v>
      </c>
      <c r="Y231" s="9" t="s">
        <v>143</v>
      </c>
    </row>
    <row r="232" ht="14.25" customHeight="1">
      <c r="M232" s="9">
        <v>6.0</v>
      </c>
      <c r="N232" s="9">
        <v>66000.0</v>
      </c>
      <c r="O232" s="9">
        <v>4160.0</v>
      </c>
      <c r="P232" s="9">
        <v>3.0</v>
      </c>
      <c r="Q232" s="9">
        <v>1.0</v>
      </c>
      <c r="R232" s="9">
        <v>1.0</v>
      </c>
      <c r="S232" s="9">
        <v>1.0</v>
      </c>
      <c r="T232" s="9">
        <v>1.0</v>
      </c>
      <c r="U232" s="9">
        <v>1.0</v>
      </c>
      <c r="V232" s="9">
        <v>0.0</v>
      </c>
      <c r="W232" s="9">
        <v>1.0</v>
      </c>
      <c r="X232" s="9">
        <v>0.0</v>
      </c>
      <c r="Y232" s="9" t="s">
        <v>143</v>
      </c>
    </row>
    <row r="233" ht="14.25" customHeight="1">
      <c r="M233" s="9">
        <v>8.0</v>
      </c>
      <c r="N233" s="9">
        <v>69000.0</v>
      </c>
      <c r="O233" s="9">
        <v>4160.0</v>
      </c>
      <c r="P233" s="9">
        <v>3.0</v>
      </c>
      <c r="Q233" s="9">
        <v>1.0</v>
      </c>
      <c r="R233" s="9">
        <v>3.0</v>
      </c>
      <c r="S233" s="9">
        <v>1.0</v>
      </c>
      <c r="T233" s="9">
        <v>0.0</v>
      </c>
      <c r="U233" s="9">
        <v>0.0</v>
      </c>
      <c r="V233" s="9">
        <v>0.0</v>
      </c>
      <c r="W233" s="9">
        <v>0.0</v>
      </c>
      <c r="X233" s="9">
        <v>0.0</v>
      </c>
      <c r="Y233" s="9" t="s">
        <v>143</v>
      </c>
    </row>
    <row r="234" ht="14.25" customHeight="1">
      <c r="M234" s="9">
        <v>223.0</v>
      </c>
      <c r="N234" s="9">
        <v>70100.0</v>
      </c>
      <c r="O234" s="9">
        <v>4200.0</v>
      </c>
      <c r="P234" s="9">
        <v>3.0</v>
      </c>
      <c r="Q234" s="9">
        <v>1.0</v>
      </c>
      <c r="R234" s="9">
        <v>2.0</v>
      </c>
      <c r="S234" s="9">
        <v>1.0</v>
      </c>
      <c r="T234" s="9">
        <v>0.0</v>
      </c>
      <c r="U234" s="9">
        <v>0.0</v>
      </c>
      <c r="V234" s="9">
        <v>0.0</v>
      </c>
      <c r="W234" s="9">
        <v>0.0</v>
      </c>
      <c r="X234" s="9">
        <v>1.0</v>
      </c>
      <c r="Y234" s="9" t="s">
        <v>143</v>
      </c>
    </row>
    <row r="235" ht="14.25" customHeight="1">
      <c r="M235" s="9">
        <v>81.0</v>
      </c>
      <c r="N235" s="9">
        <v>50000.0</v>
      </c>
      <c r="O235" s="9">
        <v>4240.0</v>
      </c>
      <c r="P235" s="9">
        <v>3.0</v>
      </c>
      <c r="Q235" s="9">
        <v>1.0</v>
      </c>
      <c r="R235" s="9">
        <v>2.0</v>
      </c>
      <c r="S235" s="9">
        <v>1.0</v>
      </c>
      <c r="T235" s="9">
        <v>0.0</v>
      </c>
      <c r="U235" s="9">
        <v>0.0</v>
      </c>
      <c r="V235" s="9">
        <v>0.0</v>
      </c>
      <c r="W235" s="9">
        <v>1.0</v>
      </c>
      <c r="X235" s="9">
        <v>0.0</v>
      </c>
      <c r="Y235" s="9" t="s">
        <v>143</v>
      </c>
    </row>
    <row r="236" ht="14.25" customHeight="1">
      <c r="M236" s="9">
        <v>114.0</v>
      </c>
      <c r="N236" s="9">
        <v>75000.0</v>
      </c>
      <c r="O236" s="9">
        <v>4260.0</v>
      </c>
      <c r="P236" s="9">
        <v>4.0</v>
      </c>
      <c r="Q236" s="9">
        <v>1.0</v>
      </c>
      <c r="R236" s="9">
        <v>2.0</v>
      </c>
      <c r="S236" s="9">
        <v>1.0</v>
      </c>
      <c r="T236" s="9">
        <v>0.0</v>
      </c>
      <c r="U236" s="9">
        <v>1.0</v>
      </c>
      <c r="V236" s="9">
        <v>0.0</v>
      </c>
      <c r="W236" s="9">
        <v>1.0</v>
      </c>
      <c r="X236" s="9">
        <v>0.0</v>
      </c>
      <c r="Y236" s="9" t="s">
        <v>143</v>
      </c>
    </row>
    <row r="237" ht="14.25" customHeight="1">
      <c r="M237" s="9">
        <v>126.0</v>
      </c>
      <c r="N237" s="9">
        <v>95000.0</v>
      </c>
      <c r="O237" s="9">
        <v>4260.0</v>
      </c>
      <c r="P237" s="9">
        <v>4.0</v>
      </c>
      <c r="Q237" s="9">
        <v>2.0</v>
      </c>
      <c r="R237" s="9">
        <v>2.0</v>
      </c>
      <c r="S237" s="9">
        <v>1.0</v>
      </c>
      <c r="T237" s="9">
        <v>0.0</v>
      </c>
      <c r="U237" s="9">
        <v>0.0</v>
      </c>
      <c r="V237" s="9">
        <v>1.0</v>
      </c>
      <c r="W237" s="9">
        <v>0.0</v>
      </c>
      <c r="X237" s="9">
        <v>0.0</v>
      </c>
      <c r="Y237" s="9" t="s">
        <v>143</v>
      </c>
    </row>
    <row r="238" ht="14.25" customHeight="1">
      <c r="M238" s="9">
        <v>63.0</v>
      </c>
      <c r="N238" s="9">
        <v>52000.0</v>
      </c>
      <c r="O238" s="9">
        <v>4280.0</v>
      </c>
      <c r="P238" s="9">
        <v>2.0</v>
      </c>
      <c r="Q238" s="9">
        <v>1.0</v>
      </c>
      <c r="R238" s="9">
        <v>1.0</v>
      </c>
      <c r="S238" s="9">
        <v>1.0</v>
      </c>
      <c r="T238" s="9">
        <v>0.0</v>
      </c>
      <c r="U238" s="9">
        <v>0.0</v>
      </c>
      <c r="V238" s="9">
        <v>0.0</v>
      </c>
      <c r="W238" s="9">
        <v>1.0</v>
      </c>
      <c r="X238" s="9">
        <v>2.0</v>
      </c>
      <c r="Y238" s="9" t="s">
        <v>143</v>
      </c>
    </row>
    <row r="239" ht="14.25" customHeight="1">
      <c r="M239" s="9">
        <v>119.0</v>
      </c>
      <c r="N239" s="9">
        <v>106500.0</v>
      </c>
      <c r="O239" s="9">
        <v>4300.0</v>
      </c>
      <c r="P239" s="9">
        <v>3.0</v>
      </c>
      <c r="Q239" s="9">
        <v>2.0</v>
      </c>
      <c r="R239" s="9">
        <v>2.0</v>
      </c>
      <c r="S239" s="9">
        <v>1.0</v>
      </c>
      <c r="T239" s="9">
        <v>0.0</v>
      </c>
      <c r="U239" s="9">
        <v>1.0</v>
      </c>
      <c r="V239" s="9">
        <v>0.0</v>
      </c>
      <c r="W239" s="9">
        <v>0.0</v>
      </c>
      <c r="X239" s="9">
        <v>1.0</v>
      </c>
      <c r="Y239" s="9" t="s">
        <v>143</v>
      </c>
    </row>
    <row r="240" ht="14.25" customHeight="1">
      <c r="M240" s="9">
        <v>355.0</v>
      </c>
      <c r="N240" s="9">
        <v>86900.0</v>
      </c>
      <c r="O240" s="9">
        <v>4300.0</v>
      </c>
      <c r="P240" s="9">
        <v>6.0</v>
      </c>
      <c r="Q240" s="9">
        <v>2.0</v>
      </c>
      <c r="R240" s="9">
        <v>2.0</v>
      </c>
      <c r="S240" s="9">
        <v>1.0</v>
      </c>
      <c r="T240" s="9">
        <v>0.0</v>
      </c>
      <c r="U240" s="9">
        <v>0.0</v>
      </c>
      <c r="V240" s="9">
        <v>0.0</v>
      </c>
      <c r="W240" s="9">
        <v>0.0</v>
      </c>
      <c r="X240" s="9">
        <v>0.0</v>
      </c>
      <c r="Y240" s="9" t="s">
        <v>143</v>
      </c>
    </row>
    <row r="241" ht="14.25" customHeight="1">
      <c r="M241" s="9">
        <v>103.0</v>
      </c>
      <c r="N241" s="9">
        <v>125000.0</v>
      </c>
      <c r="O241" s="9">
        <v>4320.0</v>
      </c>
      <c r="P241" s="9">
        <v>3.0</v>
      </c>
      <c r="Q241" s="9">
        <v>1.0</v>
      </c>
      <c r="R241" s="9">
        <v>2.0</v>
      </c>
      <c r="S241" s="9">
        <v>1.0</v>
      </c>
      <c r="T241" s="9">
        <v>0.0</v>
      </c>
      <c r="U241" s="9">
        <v>1.0</v>
      </c>
      <c r="V241" s="9">
        <v>1.0</v>
      </c>
      <c r="W241" s="9">
        <v>0.0</v>
      </c>
      <c r="X241" s="9">
        <v>2.0</v>
      </c>
      <c r="Y241" s="9" t="s">
        <v>143</v>
      </c>
    </row>
    <row r="242" ht="14.25" customHeight="1">
      <c r="M242" s="9">
        <v>174.0</v>
      </c>
      <c r="N242" s="9">
        <v>46000.0</v>
      </c>
      <c r="O242" s="9">
        <v>4320.0</v>
      </c>
      <c r="P242" s="9">
        <v>3.0</v>
      </c>
      <c r="Q242" s="9">
        <v>1.0</v>
      </c>
      <c r="R242" s="9">
        <v>1.0</v>
      </c>
      <c r="S242" s="9">
        <v>0.0</v>
      </c>
      <c r="T242" s="9">
        <v>0.0</v>
      </c>
      <c r="U242" s="9">
        <v>0.0</v>
      </c>
      <c r="V242" s="9">
        <v>0.0</v>
      </c>
      <c r="W242" s="9">
        <v>0.0</v>
      </c>
      <c r="X242" s="9">
        <v>1.0</v>
      </c>
      <c r="Y242" s="9" t="s">
        <v>143</v>
      </c>
    </row>
    <row r="243" ht="14.25" customHeight="1">
      <c r="M243" s="9">
        <v>449.0</v>
      </c>
      <c r="N243" s="9">
        <v>58000.0</v>
      </c>
      <c r="O243" s="9">
        <v>4320.0</v>
      </c>
      <c r="P243" s="9">
        <v>3.0</v>
      </c>
      <c r="Q243" s="9">
        <v>1.0</v>
      </c>
      <c r="R243" s="9">
        <v>2.0</v>
      </c>
      <c r="S243" s="9">
        <v>1.0</v>
      </c>
      <c r="T243" s="9">
        <v>0.0</v>
      </c>
      <c r="U243" s="9">
        <v>0.0</v>
      </c>
      <c r="V243" s="9">
        <v>0.0</v>
      </c>
      <c r="W243" s="9">
        <v>0.0</v>
      </c>
      <c r="X243" s="9">
        <v>2.0</v>
      </c>
      <c r="Y243" s="9" t="s">
        <v>144</v>
      </c>
    </row>
    <row r="244" ht="14.25" customHeight="1">
      <c r="M244" s="9">
        <v>451.0</v>
      </c>
      <c r="N244" s="9">
        <v>67000.0</v>
      </c>
      <c r="O244" s="9">
        <v>4320.0</v>
      </c>
      <c r="P244" s="9">
        <v>3.0</v>
      </c>
      <c r="Q244" s="9">
        <v>1.0</v>
      </c>
      <c r="R244" s="9">
        <v>1.0</v>
      </c>
      <c r="S244" s="9">
        <v>1.0</v>
      </c>
      <c r="T244" s="9">
        <v>0.0</v>
      </c>
      <c r="U244" s="9">
        <v>0.0</v>
      </c>
      <c r="V244" s="9">
        <v>0.0</v>
      </c>
      <c r="W244" s="9">
        <v>0.0</v>
      </c>
      <c r="X244" s="9">
        <v>0.0</v>
      </c>
      <c r="Y244" s="9" t="s">
        <v>144</v>
      </c>
    </row>
    <row r="245" ht="14.25" customHeight="1">
      <c r="M245" s="9">
        <v>183.0</v>
      </c>
      <c r="N245" s="9">
        <v>58000.0</v>
      </c>
      <c r="O245" s="9">
        <v>4340.0</v>
      </c>
      <c r="P245" s="9">
        <v>3.0</v>
      </c>
      <c r="Q245" s="9">
        <v>1.0</v>
      </c>
      <c r="R245" s="9">
        <v>1.0</v>
      </c>
      <c r="S245" s="9">
        <v>1.0</v>
      </c>
      <c r="T245" s="9">
        <v>0.0</v>
      </c>
      <c r="U245" s="9">
        <v>0.0</v>
      </c>
      <c r="V245" s="9">
        <v>0.0</v>
      </c>
      <c r="W245" s="9">
        <v>0.0</v>
      </c>
      <c r="X245" s="9">
        <v>0.0</v>
      </c>
      <c r="Y245" s="9" t="s">
        <v>143</v>
      </c>
    </row>
    <row r="246" ht="14.25" customHeight="1">
      <c r="M246" s="9">
        <v>198.0</v>
      </c>
      <c r="N246" s="9">
        <v>40500.0</v>
      </c>
      <c r="O246" s="9">
        <v>4350.0</v>
      </c>
      <c r="P246" s="9">
        <v>3.0</v>
      </c>
      <c r="Q246" s="9">
        <v>1.0</v>
      </c>
      <c r="R246" s="9">
        <v>2.0</v>
      </c>
      <c r="S246" s="9">
        <v>0.0</v>
      </c>
      <c r="T246" s="9">
        <v>0.0</v>
      </c>
      <c r="U246" s="9">
        <v>0.0</v>
      </c>
      <c r="V246" s="9">
        <v>1.0</v>
      </c>
      <c r="W246" s="9">
        <v>0.0</v>
      </c>
      <c r="X246" s="9">
        <v>1.0</v>
      </c>
      <c r="Y246" s="9" t="s">
        <v>143</v>
      </c>
    </row>
    <row r="247" ht="14.25" customHeight="1">
      <c r="M247" s="9">
        <v>208.0</v>
      </c>
      <c r="N247" s="9">
        <v>69500.0</v>
      </c>
      <c r="O247" s="9">
        <v>4350.0</v>
      </c>
      <c r="P247" s="9">
        <v>2.0</v>
      </c>
      <c r="Q247" s="9">
        <v>1.0</v>
      </c>
      <c r="R247" s="9">
        <v>1.0</v>
      </c>
      <c r="S247" s="9">
        <v>1.0</v>
      </c>
      <c r="T247" s="9">
        <v>0.0</v>
      </c>
      <c r="U247" s="9">
        <v>1.0</v>
      </c>
      <c r="V247" s="9">
        <v>0.0</v>
      </c>
      <c r="W247" s="9">
        <v>0.0</v>
      </c>
      <c r="X247" s="9">
        <v>0.0</v>
      </c>
      <c r="Y247" s="9" t="s">
        <v>143</v>
      </c>
    </row>
    <row r="248" ht="14.25" customHeight="1">
      <c r="M248" s="9">
        <v>236.0</v>
      </c>
      <c r="N248" s="9">
        <v>42500.0</v>
      </c>
      <c r="O248" s="9">
        <v>4352.0</v>
      </c>
      <c r="P248" s="9">
        <v>4.0</v>
      </c>
      <c r="Q248" s="9">
        <v>1.0</v>
      </c>
      <c r="R248" s="9">
        <v>2.0</v>
      </c>
      <c r="S248" s="9">
        <v>0.0</v>
      </c>
      <c r="T248" s="9">
        <v>0.0</v>
      </c>
      <c r="U248" s="9">
        <v>0.0</v>
      </c>
      <c r="V248" s="9">
        <v>0.0</v>
      </c>
      <c r="W248" s="9">
        <v>0.0</v>
      </c>
      <c r="X248" s="9">
        <v>1.0</v>
      </c>
      <c r="Y248" s="9" t="s">
        <v>143</v>
      </c>
    </row>
    <row r="249" ht="14.25" customHeight="1">
      <c r="M249" s="9">
        <v>255.0</v>
      </c>
      <c r="N249" s="9">
        <v>61000.0</v>
      </c>
      <c r="O249" s="9">
        <v>4360.0</v>
      </c>
      <c r="P249" s="9">
        <v>4.0</v>
      </c>
      <c r="Q249" s="9">
        <v>1.0</v>
      </c>
      <c r="R249" s="9">
        <v>2.0</v>
      </c>
      <c r="S249" s="9">
        <v>1.0</v>
      </c>
      <c r="T249" s="9">
        <v>0.0</v>
      </c>
      <c r="U249" s="9">
        <v>0.0</v>
      </c>
      <c r="V249" s="9">
        <v>0.0</v>
      </c>
      <c r="W249" s="9">
        <v>0.0</v>
      </c>
      <c r="X249" s="9">
        <v>0.0</v>
      </c>
      <c r="Y249" s="9" t="s">
        <v>143</v>
      </c>
    </row>
    <row r="250" ht="14.25" customHeight="1">
      <c r="M250" s="9">
        <v>137.0</v>
      </c>
      <c r="N250" s="9">
        <v>46000.0</v>
      </c>
      <c r="O250" s="9">
        <v>4370.0</v>
      </c>
      <c r="P250" s="9">
        <v>3.0</v>
      </c>
      <c r="Q250" s="9">
        <v>1.0</v>
      </c>
      <c r="R250" s="9">
        <v>2.0</v>
      </c>
      <c r="S250" s="9">
        <v>1.0</v>
      </c>
      <c r="T250" s="9">
        <v>0.0</v>
      </c>
      <c r="U250" s="9">
        <v>0.0</v>
      </c>
      <c r="V250" s="9">
        <v>0.0</v>
      </c>
      <c r="W250" s="9">
        <v>0.0</v>
      </c>
      <c r="X250" s="9">
        <v>0.0</v>
      </c>
      <c r="Y250" s="9" t="s">
        <v>143</v>
      </c>
    </row>
    <row r="251" ht="14.25" customHeight="1">
      <c r="M251" s="9">
        <v>59.0</v>
      </c>
      <c r="N251" s="9">
        <v>35500.0</v>
      </c>
      <c r="O251" s="9">
        <v>4400.0</v>
      </c>
      <c r="P251" s="9">
        <v>3.0</v>
      </c>
      <c r="Q251" s="9">
        <v>1.0</v>
      </c>
      <c r="R251" s="9">
        <v>2.0</v>
      </c>
      <c r="S251" s="9">
        <v>1.0</v>
      </c>
      <c r="T251" s="9">
        <v>0.0</v>
      </c>
      <c r="U251" s="9">
        <v>0.0</v>
      </c>
      <c r="V251" s="9">
        <v>0.0</v>
      </c>
      <c r="W251" s="9">
        <v>0.0</v>
      </c>
      <c r="X251" s="9">
        <v>0.0</v>
      </c>
      <c r="Y251" s="9" t="s">
        <v>143</v>
      </c>
    </row>
    <row r="252" ht="14.25" customHeight="1">
      <c r="M252" s="9">
        <v>121.0</v>
      </c>
      <c r="N252" s="9">
        <v>61500.0</v>
      </c>
      <c r="O252" s="9">
        <v>4400.0</v>
      </c>
      <c r="P252" s="9">
        <v>2.0</v>
      </c>
      <c r="Q252" s="9">
        <v>1.0</v>
      </c>
      <c r="R252" s="9">
        <v>1.0</v>
      </c>
      <c r="S252" s="9">
        <v>1.0</v>
      </c>
      <c r="T252" s="9">
        <v>0.0</v>
      </c>
      <c r="U252" s="9">
        <v>0.0</v>
      </c>
      <c r="V252" s="9">
        <v>0.0</v>
      </c>
      <c r="W252" s="9">
        <v>0.0</v>
      </c>
      <c r="X252" s="9">
        <v>1.0</v>
      </c>
      <c r="Y252" s="9" t="s">
        <v>143</v>
      </c>
    </row>
    <row r="253" ht="14.25" customHeight="1">
      <c r="M253" s="9">
        <v>123.0</v>
      </c>
      <c r="N253" s="9">
        <v>37000.0</v>
      </c>
      <c r="O253" s="9">
        <v>4400.0</v>
      </c>
      <c r="P253" s="9">
        <v>2.0</v>
      </c>
      <c r="Q253" s="9">
        <v>1.0</v>
      </c>
      <c r="R253" s="9">
        <v>1.0</v>
      </c>
      <c r="S253" s="9">
        <v>1.0</v>
      </c>
      <c r="T253" s="9">
        <v>0.0</v>
      </c>
      <c r="U253" s="9">
        <v>0.0</v>
      </c>
      <c r="V253" s="9">
        <v>0.0</v>
      </c>
      <c r="W253" s="9">
        <v>0.0</v>
      </c>
      <c r="X253" s="9">
        <v>0.0</v>
      </c>
      <c r="Y253" s="9" t="s">
        <v>143</v>
      </c>
    </row>
    <row r="254" ht="14.25" customHeight="1">
      <c r="M254" s="9">
        <v>444.0</v>
      </c>
      <c r="N254" s="9">
        <v>79500.0</v>
      </c>
      <c r="O254" s="9">
        <v>4400.0</v>
      </c>
      <c r="P254" s="9">
        <v>4.0</v>
      </c>
      <c r="Q254" s="9">
        <v>1.0</v>
      </c>
      <c r="R254" s="9">
        <v>2.0</v>
      </c>
      <c r="S254" s="9">
        <v>1.0</v>
      </c>
      <c r="T254" s="9">
        <v>0.0</v>
      </c>
      <c r="U254" s="9">
        <v>0.0</v>
      </c>
      <c r="V254" s="9">
        <v>0.0</v>
      </c>
      <c r="W254" s="9">
        <v>1.0</v>
      </c>
      <c r="X254" s="9">
        <v>2.0</v>
      </c>
      <c r="Y254" s="9" t="s">
        <v>144</v>
      </c>
    </row>
    <row r="255" ht="14.25" customHeight="1">
      <c r="M255" s="9">
        <v>181.0</v>
      </c>
      <c r="N255" s="9">
        <v>60000.0</v>
      </c>
      <c r="O255" s="9">
        <v>4410.0</v>
      </c>
      <c r="P255" s="9">
        <v>2.0</v>
      </c>
      <c r="Q255" s="9">
        <v>1.0</v>
      </c>
      <c r="R255" s="9">
        <v>1.0</v>
      </c>
      <c r="S255" s="9">
        <v>0.0</v>
      </c>
      <c r="T255" s="9">
        <v>0.0</v>
      </c>
      <c r="U255" s="9">
        <v>0.0</v>
      </c>
      <c r="V255" s="9">
        <v>0.0</v>
      </c>
      <c r="W255" s="9">
        <v>0.0</v>
      </c>
      <c r="X255" s="9">
        <v>1.0</v>
      </c>
      <c r="Y255" s="9" t="s">
        <v>143</v>
      </c>
    </row>
    <row r="256" ht="14.25" customHeight="1">
      <c r="M256" s="9">
        <v>257.0</v>
      </c>
      <c r="N256" s="9">
        <v>71000.0</v>
      </c>
      <c r="O256" s="9">
        <v>4410.0</v>
      </c>
      <c r="P256" s="9">
        <v>4.0</v>
      </c>
      <c r="Q256" s="9">
        <v>3.0</v>
      </c>
      <c r="R256" s="9">
        <v>2.0</v>
      </c>
      <c r="S256" s="9">
        <v>1.0</v>
      </c>
      <c r="T256" s="9">
        <v>0.0</v>
      </c>
      <c r="U256" s="9">
        <v>1.0</v>
      </c>
      <c r="V256" s="9">
        <v>0.0</v>
      </c>
      <c r="W256" s="9">
        <v>0.0</v>
      </c>
      <c r="X256" s="9">
        <v>2.0</v>
      </c>
      <c r="Y256" s="9" t="s">
        <v>143</v>
      </c>
    </row>
    <row r="257" ht="14.25" customHeight="1">
      <c r="M257" s="9">
        <v>30.0</v>
      </c>
      <c r="N257" s="9">
        <v>44900.0</v>
      </c>
      <c r="O257" s="9">
        <v>4500.0</v>
      </c>
      <c r="P257" s="9">
        <v>3.0</v>
      </c>
      <c r="Q257" s="9">
        <v>1.0</v>
      </c>
      <c r="R257" s="9">
        <v>2.0</v>
      </c>
      <c r="S257" s="9">
        <v>1.0</v>
      </c>
      <c r="T257" s="9">
        <v>0.0</v>
      </c>
      <c r="U257" s="9">
        <v>0.0</v>
      </c>
      <c r="V257" s="9">
        <v>0.0</v>
      </c>
      <c r="W257" s="9">
        <v>1.0</v>
      </c>
      <c r="X257" s="9">
        <v>0.0</v>
      </c>
      <c r="Y257" s="9" t="s">
        <v>143</v>
      </c>
    </row>
    <row r="258" ht="14.25" customHeight="1">
      <c r="M258" s="9">
        <v>34.0</v>
      </c>
      <c r="N258" s="9">
        <v>51500.0</v>
      </c>
      <c r="O258" s="9">
        <v>4500.0</v>
      </c>
      <c r="P258" s="9">
        <v>2.0</v>
      </c>
      <c r="Q258" s="9">
        <v>1.0</v>
      </c>
      <c r="R258" s="9">
        <v>1.0</v>
      </c>
      <c r="S258" s="9">
        <v>1.0</v>
      </c>
      <c r="T258" s="9">
        <v>0.0</v>
      </c>
      <c r="U258" s="9">
        <v>0.0</v>
      </c>
      <c r="V258" s="9">
        <v>0.0</v>
      </c>
      <c r="W258" s="9">
        <v>0.0</v>
      </c>
      <c r="X258" s="9">
        <v>0.0</v>
      </c>
      <c r="Y258" s="9" t="s">
        <v>143</v>
      </c>
    </row>
    <row r="259" ht="14.25" customHeight="1">
      <c r="M259" s="9">
        <v>36.0</v>
      </c>
      <c r="N259" s="9">
        <v>61000.0</v>
      </c>
      <c r="O259" s="9">
        <v>4500.0</v>
      </c>
      <c r="P259" s="9">
        <v>2.0</v>
      </c>
      <c r="Q259" s="9">
        <v>1.0</v>
      </c>
      <c r="R259" s="9">
        <v>1.0</v>
      </c>
      <c r="S259" s="9">
        <v>1.0</v>
      </c>
      <c r="T259" s="9">
        <v>0.0</v>
      </c>
      <c r="U259" s="9">
        <v>0.0</v>
      </c>
      <c r="V259" s="9">
        <v>0.0</v>
      </c>
      <c r="W259" s="9">
        <v>1.0</v>
      </c>
      <c r="X259" s="9">
        <v>2.0</v>
      </c>
      <c r="Y259" s="9" t="s">
        <v>143</v>
      </c>
    </row>
    <row r="260" ht="14.25" customHeight="1">
      <c r="M260" s="9">
        <v>101.0</v>
      </c>
      <c r="N260" s="9">
        <v>57000.0</v>
      </c>
      <c r="O260" s="9">
        <v>4500.0</v>
      </c>
      <c r="P260" s="9">
        <v>3.0</v>
      </c>
      <c r="Q260" s="9">
        <v>2.0</v>
      </c>
      <c r="R260" s="9">
        <v>2.0</v>
      </c>
      <c r="S260" s="9">
        <v>0.0</v>
      </c>
      <c r="T260" s="9">
        <v>0.0</v>
      </c>
      <c r="U260" s="9">
        <v>1.0</v>
      </c>
      <c r="V260" s="9">
        <v>0.0</v>
      </c>
      <c r="W260" s="9">
        <v>1.0</v>
      </c>
      <c r="X260" s="9">
        <v>0.0</v>
      </c>
      <c r="Y260" s="9" t="s">
        <v>143</v>
      </c>
    </row>
    <row r="261" ht="14.25" customHeight="1">
      <c r="M261" s="9">
        <v>112.0</v>
      </c>
      <c r="N261" s="9">
        <v>46500.0</v>
      </c>
      <c r="O261" s="9">
        <v>4500.0</v>
      </c>
      <c r="P261" s="9">
        <v>2.0</v>
      </c>
      <c r="Q261" s="9">
        <v>1.0</v>
      </c>
      <c r="R261" s="9">
        <v>1.0</v>
      </c>
      <c r="S261" s="9">
        <v>0.0</v>
      </c>
      <c r="T261" s="9">
        <v>0.0</v>
      </c>
      <c r="U261" s="9">
        <v>0.0</v>
      </c>
      <c r="V261" s="9">
        <v>0.0</v>
      </c>
      <c r="W261" s="9">
        <v>0.0</v>
      </c>
      <c r="X261" s="9">
        <v>0.0</v>
      </c>
      <c r="Y261" s="9" t="s">
        <v>143</v>
      </c>
    </row>
    <row r="262" ht="14.25" customHeight="1">
      <c r="M262" s="9">
        <v>143.0</v>
      </c>
      <c r="N262" s="9">
        <v>51000.0</v>
      </c>
      <c r="O262" s="9">
        <v>4500.0</v>
      </c>
      <c r="P262" s="9">
        <v>4.0</v>
      </c>
      <c r="Q262" s="9">
        <v>2.0</v>
      </c>
      <c r="R262" s="9">
        <v>2.0</v>
      </c>
      <c r="S262" s="9">
        <v>1.0</v>
      </c>
      <c r="T262" s="9">
        <v>0.0</v>
      </c>
      <c r="U262" s="9">
        <v>1.0</v>
      </c>
      <c r="V262" s="9">
        <v>0.0</v>
      </c>
      <c r="W262" s="9">
        <v>0.0</v>
      </c>
      <c r="X262" s="9">
        <v>2.0</v>
      </c>
      <c r="Y262" s="9" t="s">
        <v>143</v>
      </c>
    </row>
    <row r="263" ht="14.25" customHeight="1">
      <c r="M263" s="9">
        <v>144.0</v>
      </c>
      <c r="N263" s="9">
        <v>51000.0</v>
      </c>
      <c r="O263" s="9">
        <v>4500.0</v>
      </c>
      <c r="P263" s="9">
        <v>2.0</v>
      </c>
      <c r="Q263" s="9">
        <v>1.0</v>
      </c>
      <c r="R263" s="9">
        <v>1.0</v>
      </c>
      <c r="S263" s="9">
        <v>0.0</v>
      </c>
      <c r="T263" s="9">
        <v>0.0</v>
      </c>
      <c r="U263" s="9">
        <v>0.0</v>
      </c>
      <c r="V263" s="9">
        <v>0.0</v>
      </c>
      <c r="W263" s="9">
        <v>0.0</v>
      </c>
      <c r="X263" s="9">
        <v>0.0</v>
      </c>
      <c r="Y263" s="9" t="s">
        <v>143</v>
      </c>
    </row>
    <row r="264" ht="14.25" customHeight="1">
      <c r="M264" s="9">
        <v>145.0</v>
      </c>
      <c r="N264" s="9">
        <v>57250.0</v>
      </c>
      <c r="O264" s="9">
        <v>4500.0</v>
      </c>
      <c r="P264" s="9">
        <v>3.0</v>
      </c>
      <c r="Q264" s="9">
        <v>1.0</v>
      </c>
      <c r="R264" s="9">
        <v>2.0</v>
      </c>
      <c r="S264" s="9">
        <v>0.0</v>
      </c>
      <c r="T264" s="9">
        <v>0.0</v>
      </c>
      <c r="U264" s="9">
        <v>1.0</v>
      </c>
      <c r="V264" s="9">
        <v>0.0</v>
      </c>
      <c r="W264" s="9">
        <v>1.0</v>
      </c>
      <c r="X264" s="9">
        <v>0.0</v>
      </c>
      <c r="Y264" s="9" t="s">
        <v>143</v>
      </c>
    </row>
    <row r="265" ht="14.25" customHeight="1">
      <c r="M265" s="9">
        <v>146.0</v>
      </c>
      <c r="N265" s="9">
        <v>44000.0</v>
      </c>
      <c r="O265" s="9">
        <v>4500.0</v>
      </c>
      <c r="P265" s="9">
        <v>2.0</v>
      </c>
      <c r="Q265" s="9">
        <v>1.0</v>
      </c>
      <c r="R265" s="9">
        <v>2.0</v>
      </c>
      <c r="S265" s="9">
        <v>1.0</v>
      </c>
      <c r="T265" s="9">
        <v>0.0</v>
      </c>
      <c r="U265" s="9">
        <v>0.0</v>
      </c>
      <c r="V265" s="9">
        <v>1.0</v>
      </c>
      <c r="W265" s="9">
        <v>0.0</v>
      </c>
      <c r="X265" s="9">
        <v>1.0</v>
      </c>
      <c r="Y265" s="9" t="s">
        <v>143</v>
      </c>
    </row>
    <row r="266" ht="14.25" customHeight="1">
      <c r="M266" s="9">
        <v>148.0</v>
      </c>
      <c r="N266" s="9">
        <v>62000.0</v>
      </c>
      <c r="O266" s="9">
        <v>4500.0</v>
      </c>
      <c r="P266" s="9">
        <v>3.0</v>
      </c>
      <c r="Q266" s="9">
        <v>2.0</v>
      </c>
      <c r="R266" s="9">
        <v>3.0</v>
      </c>
      <c r="S266" s="9">
        <v>1.0</v>
      </c>
      <c r="T266" s="9">
        <v>0.0</v>
      </c>
      <c r="U266" s="9">
        <v>0.0</v>
      </c>
      <c r="V266" s="9">
        <v>1.0</v>
      </c>
      <c r="W266" s="9">
        <v>0.0</v>
      </c>
      <c r="X266" s="9">
        <v>1.0</v>
      </c>
      <c r="Y266" s="9" t="s">
        <v>143</v>
      </c>
    </row>
    <row r="267" ht="14.25" customHeight="1">
      <c r="M267" s="9">
        <v>282.0</v>
      </c>
      <c r="N267" s="9">
        <v>74500.0</v>
      </c>
      <c r="O267" s="9">
        <v>4500.0</v>
      </c>
      <c r="P267" s="9">
        <v>4.0</v>
      </c>
      <c r="Q267" s="9">
        <v>2.0</v>
      </c>
      <c r="R267" s="9">
        <v>1.0</v>
      </c>
      <c r="S267" s="9">
        <v>0.0</v>
      </c>
      <c r="T267" s="9">
        <v>0.0</v>
      </c>
      <c r="U267" s="9">
        <v>1.0</v>
      </c>
      <c r="V267" s="9">
        <v>0.0</v>
      </c>
      <c r="W267" s="9">
        <v>1.0</v>
      </c>
      <c r="X267" s="9">
        <v>2.0</v>
      </c>
      <c r="Y267" s="9" t="s">
        <v>143</v>
      </c>
    </row>
    <row r="268" ht="14.25" customHeight="1">
      <c r="M268" s="9">
        <v>345.0</v>
      </c>
      <c r="N268" s="9">
        <v>88000.0</v>
      </c>
      <c r="O268" s="9">
        <v>4500.0</v>
      </c>
      <c r="P268" s="9">
        <v>3.0</v>
      </c>
      <c r="Q268" s="9">
        <v>1.0</v>
      </c>
      <c r="R268" s="9">
        <v>4.0</v>
      </c>
      <c r="S268" s="9">
        <v>1.0</v>
      </c>
      <c r="T268" s="9">
        <v>0.0</v>
      </c>
      <c r="U268" s="9">
        <v>0.0</v>
      </c>
      <c r="V268" s="9">
        <v>0.0</v>
      </c>
      <c r="W268" s="9">
        <v>1.0</v>
      </c>
      <c r="X268" s="9">
        <v>0.0</v>
      </c>
      <c r="Y268" s="9" t="s">
        <v>143</v>
      </c>
    </row>
    <row r="269" ht="14.25" customHeight="1">
      <c r="M269" s="9">
        <v>497.0</v>
      </c>
      <c r="N269" s="9">
        <v>60000.0</v>
      </c>
      <c r="O269" s="9">
        <v>4500.0</v>
      </c>
      <c r="P269" s="9">
        <v>3.0</v>
      </c>
      <c r="Q269" s="9">
        <v>1.0</v>
      </c>
      <c r="R269" s="9">
        <v>1.0</v>
      </c>
      <c r="S269" s="9">
        <v>1.0</v>
      </c>
      <c r="T269" s="9">
        <v>0.0</v>
      </c>
      <c r="U269" s="9">
        <v>1.0</v>
      </c>
      <c r="V269" s="9">
        <v>0.0</v>
      </c>
      <c r="W269" s="9">
        <v>0.0</v>
      </c>
      <c r="X269" s="9">
        <v>0.0</v>
      </c>
      <c r="Y269" s="9" t="s">
        <v>143</v>
      </c>
    </row>
    <row r="270" ht="14.25" customHeight="1">
      <c r="M270" s="9">
        <v>22.0</v>
      </c>
      <c r="N270" s="9">
        <v>65900.0</v>
      </c>
      <c r="O270" s="9">
        <v>4510.0</v>
      </c>
      <c r="P270" s="9">
        <v>4.0</v>
      </c>
      <c r="Q270" s="9">
        <v>2.0</v>
      </c>
      <c r="R270" s="9">
        <v>2.0</v>
      </c>
      <c r="S270" s="9">
        <v>1.0</v>
      </c>
      <c r="T270" s="9">
        <v>0.0</v>
      </c>
      <c r="U270" s="9">
        <v>1.0</v>
      </c>
      <c r="V270" s="9">
        <v>0.0</v>
      </c>
      <c r="W270" s="9">
        <v>0.0</v>
      </c>
      <c r="X270" s="9">
        <v>0.0</v>
      </c>
      <c r="Y270" s="9" t="s">
        <v>143</v>
      </c>
    </row>
    <row r="271" ht="14.25" customHeight="1">
      <c r="M271" s="9">
        <v>273.0</v>
      </c>
      <c r="N271" s="9">
        <v>64000.0</v>
      </c>
      <c r="O271" s="9">
        <v>4510.0</v>
      </c>
      <c r="P271" s="9">
        <v>4.0</v>
      </c>
      <c r="Q271" s="9">
        <v>1.0</v>
      </c>
      <c r="R271" s="9">
        <v>2.0</v>
      </c>
      <c r="S271" s="9">
        <v>1.0</v>
      </c>
      <c r="T271" s="9">
        <v>0.0</v>
      </c>
      <c r="U271" s="9">
        <v>0.0</v>
      </c>
      <c r="V271" s="9">
        <v>0.0</v>
      </c>
      <c r="W271" s="9">
        <v>1.0</v>
      </c>
      <c r="X271" s="9">
        <v>2.0</v>
      </c>
      <c r="Y271" s="9" t="s">
        <v>143</v>
      </c>
    </row>
    <row r="272" ht="14.25" customHeight="1">
      <c r="M272" s="9">
        <v>42.0</v>
      </c>
      <c r="N272" s="9">
        <v>70000.0</v>
      </c>
      <c r="O272" s="9">
        <v>4520.0</v>
      </c>
      <c r="P272" s="9">
        <v>3.0</v>
      </c>
      <c r="Q272" s="9">
        <v>1.0</v>
      </c>
      <c r="R272" s="9">
        <v>2.0</v>
      </c>
      <c r="S272" s="9">
        <v>1.0</v>
      </c>
      <c r="T272" s="9">
        <v>0.0</v>
      </c>
      <c r="U272" s="9">
        <v>1.0</v>
      </c>
      <c r="V272" s="9">
        <v>0.0</v>
      </c>
      <c r="W272" s="9">
        <v>1.0</v>
      </c>
      <c r="X272" s="9">
        <v>0.0</v>
      </c>
      <c r="Y272" s="9" t="s">
        <v>143</v>
      </c>
    </row>
    <row r="273" ht="14.25" customHeight="1">
      <c r="M273" s="9">
        <v>129.0</v>
      </c>
      <c r="N273" s="9">
        <v>123500.0</v>
      </c>
      <c r="O273" s="9">
        <v>4560.0</v>
      </c>
      <c r="P273" s="9">
        <v>3.0</v>
      </c>
      <c r="Q273" s="9">
        <v>2.0</v>
      </c>
      <c r="R273" s="9">
        <v>2.0</v>
      </c>
      <c r="S273" s="9">
        <v>1.0</v>
      </c>
      <c r="T273" s="9">
        <v>1.0</v>
      </c>
      <c r="U273" s="9">
        <v>1.0</v>
      </c>
      <c r="V273" s="9">
        <v>0.0</v>
      </c>
      <c r="W273" s="9">
        <v>1.0</v>
      </c>
      <c r="X273" s="9">
        <v>1.0</v>
      </c>
      <c r="Y273" s="9" t="s">
        <v>143</v>
      </c>
    </row>
    <row r="274" ht="14.25" customHeight="1">
      <c r="M274" s="9">
        <v>106.0</v>
      </c>
      <c r="N274" s="9">
        <v>43000.0</v>
      </c>
      <c r="O274" s="9">
        <v>4600.0</v>
      </c>
      <c r="P274" s="9">
        <v>2.0</v>
      </c>
      <c r="Q274" s="9">
        <v>1.0</v>
      </c>
      <c r="R274" s="9">
        <v>1.0</v>
      </c>
      <c r="S274" s="9">
        <v>1.0</v>
      </c>
      <c r="T274" s="9">
        <v>0.0</v>
      </c>
      <c r="U274" s="9">
        <v>0.0</v>
      </c>
      <c r="V274" s="9">
        <v>0.0</v>
      </c>
      <c r="W274" s="9">
        <v>0.0</v>
      </c>
      <c r="X274" s="9">
        <v>0.0</v>
      </c>
      <c r="Y274" s="9" t="s">
        <v>143</v>
      </c>
    </row>
    <row r="275" ht="14.25" customHeight="1">
      <c r="M275" s="9">
        <v>130.0</v>
      </c>
      <c r="N275" s="9">
        <v>127000.0</v>
      </c>
      <c r="O275" s="9">
        <v>4600.0</v>
      </c>
      <c r="P275" s="9">
        <v>3.0</v>
      </c>
      <c r="Q275" s="9">
        <v>2.0</v>
      </c>
      <c r="R275" s="9">
        <v>2.0</v>
      </c>
      <c r="S275" s="9">
        <v>1.0</v>
      </c>
      <c r="T275" s="9">
        <v>1.0</v>
      </c>
      <c r="U275" s="9">
        <v>0.0</v>
      </c>
      <c r="V275" s="9">
        <v>0.0</v>
      </c>
      <c r="W275" s="9">
        <v>1.0</v>
      </c>
      <c r="X275" s="9">
        <v>2.0</v>
      </c>
      <c r="Y275" s="9" t="s">
        <v>143</v>
      </c>
    </row>
    <row r="276" ht="14.25" customHeight="1">
      <c r="M276" s="9">
        <v>150.0</v>
      </c>
      <c r="N276" s="9">
        <v>50000.0</v>
      </c>
      <c r="O276" s="9">
        <v>4600.0</v>
      </c>
      <c r="P276" s="9">
        <v>4.0</v>
      </c>
      <c r="Q276" s="9">
        <v>1.0</v>
      </c>
      <c r="R276" s="9">
        <v>2.0</v>
      </c>
      <c r="S276" s="9">
        <v>1.0</v>
      </c>
      <c r="T276" s="9">
        <v>0.0</v>
      </c>
      <c r="U276" s="9">
        <v>0.0</v>
      </c>
      <c r="V276" s="9">
        <v>0.0</v>
      </c>
      <c r="W276" s="9">
        <v>0.0</v>
      </c>
      <c r="X276" s="9">
        <v>0.0</v>
      </c>
      <c r="Y276" s="9" t="s">
        <v>143</v>
      </c>
    </row>
    <row r="277" ht="14.25" customHeight="1">
      <c r="M277" s="9">
        <v>254.0</v>
      </c>
      <c r="N277" s="9">
        <v>60000.0</v>
      </c>
      <c r="O277" s="9">
        <v>4600.0</v>
      </c>
      <c r="P277" s="9">
        <v>3.0</v>
      </c>
      <c r="Q277" s="9">
        <v>2.0</v>
      </c>
      <c r="R277" s="9">
        <v>2.0</v>
      </c>
      <c r="S277" s="9">
        <v>1.0</v>
      </c>
      <c r="T277" s="9">
        <v>0.0</v>
      </c>
      <c r="U277" s="9">
        <v>0.0</v>
      </c>
      <c r="V277" s="9">
        <v>0.0</v>
      </c>
      <c r="W277" s="9">
        <v>1.0</v>
      </c>
      <c r="X277" s="9">
        <v>1.0</v>
      </c>
      <c r="Y277" s="9" t="s">
        <v>143</v>
      </c>
    </row>
    <row r="278" ht="14.25" customHeight="1">
      <c r="M278" s="9">
        <v>258.0</v>
      </c>
      <c r="N278" s="9">
        <v>75500.0</v>
      </c>
      <c r="O278" s="9">
        <v>4600.0</v>
      </c>
      <c r="P278" s="9">
        <v>2.0</v>
      </c>
      <c r="Q278" s="9">
        <v>2.0</v>
      </c>
      <c r="R278" s="9">
        <v>1.0</v>
      </c>
      <c r="S278" s="9">
        <v>1.0</v>
      </c>
      <c r="T278" s="9">
        <v>0.0</v>
      </c>
      <c r="U278" s="9">
        <v>0.0</v>
      </c>
      <c r="V278" s="9">
        <v>0.0</v>
      </c>
      <c r="W278" s="9">
        <v>1.0</v>
      </c>
      <c r="X278" s="9">
        <v>2.0</v>
      </c>
      <c r="Y278" s="9" t="s">
        <v>143</v>
      </c>
    </row>
    <row r="279" ht="14.25" customHeight="1">
      <c r="M279" s="9">
        <v>270.0</v>
      </c>
      <c r="N279" s="9">
        <v>59000.0</v>
      </c>
      <c r="O279" s="9">
        <v>4632.0</v>
      </c>
      <c r="P279" s="9">
        <v>4.0</v>
      </c>
      <c r="Q279" s="9">
        <v>1.0</v>
      </c>
      <c r="R279" s="9">
        <v>2.0</v>
      </c>
      <c r="S279" s="9">
        <v>1.0</v>
      </c>
      <c r="T279" s="9">
        <v>0.0</v>
      </c>
      <c r="U279" s="9">
        <v>0.0</v>
      </c>
      <c r="V279" s="9">
        <v>0.0</v>
      </c>
      <c r="W279" s="9">
        <v>1.0</v>
      </c>
      <c r="X279" s="9">
        <v>0.0</v>
      </c>
      <c r="Y279" s="9" t="s">
        <v>143</v>
      </c>
    </row>
    <row r="280" ht="14.25" customHeight="1">
      <c r="M280" s="9">
        <v>43.0</v>
      </c>
      <c r="N280" s="9">
        <v>82000.0</v>
      </c>
      <c r="O280" s="9">
        <v>4640.0</v>
      </c>
      <c r="P280" s="9">
        <v>4.0</v>
      </c>
      <c r="Q280" s="9">
        <v>1.0</v>
      </c>
      <c r="R280" s="9">
        <v>2.0</v>
      </c>
      <c r="S280" s="9">
        <v>1.0</v>
      </c>
      <c r="T280" s="9">
        <v>0.0</v>
      </c>
      <c r="U280" s="9">
        <v>0.0</v>
      </c>
      <c r="V280" s="9">
        <v>0.0</v>
      </c>
      <c r="W280" s="9">
        <v>0.0</v>
      </c>
      <c r="X280" s="9">
        <v>1.0</v>
      </c>
      <c r="Y280" s="9" t="s">
        <v>143</v>
      </c>
    </row>
    <row r="281" ht="14.25" customHeight="1">
      <c r="M281" s="9">
        <v>511.0</v>
      </c>
      <c r="N281" s="9">
        <v>70000.0</v>
      </c>
      <c r="O281" s="9">
        <v>4646.0</v>
      </c>
      <c r="P281" s="9">
        <v>3.0</v>
      </c>
      <c r="Q281" s="9">
        <v>1.0</v>
      </c>
      <c r="R281" s="9">
        <v>2.0</v>
      </c>
      <c r="S281" s="9">
        <v>1.0</v>
      </c>
      <c r="T281" s="9">
        <v>1.0</v>
      </c>
      <c r="U281" s="9">
        <v>1.0</v>
      </c>
      <c r="V281" s="9">
        <v>0.0</v>
      </c>
      <c r="W281" s="9">
        <v>0.0</v>
      </c>
      <c r="X281" s="9">
        <v>2.0</v>
      </c>
      <c r="Y281" s="9" t="s">
        <v>143</v>
      </c>
    </row>
    <row r="282" ht="14.25" customHeight="1">
      <c r="M282" s="9">
        <v>231.0</v>
      </c>
      <c r="N282" s="9">
        <v>80000.0</v>
      </c>
      <c r="O282" s="9">
        <v>4700.0</v>
      </c>
      <c r="P282" s="9">
        <v>4.0</v>
      </c>
      <c r="Q282" s="9">
        <v>1.0</v>
      </c>
      <c r="R282" s="9">
        <v>2.0</v>
      </c>
      <c r="S282" s="9">
        <v>1.0</v>
      </c>
      <c r="T282" s="9">
        <v>1.0</v>
      </c>
      <c r="U282" s="9">
        <v>1.0</v>
      </c>
      <c r="V282" s="9">
        <v>0.0</v>
      </c>
      <c r="W282" s="9">
        <v>1.0</v>
      </c>
      <c r="X282" s="9">
        <v>1.0</v>
      </c>
      <c r="Y282" s="9" t="s">
        <v>143</v>
      </c>
    </row>
    <row r="283" ht="14.25" customHeight="1">
      <c r="M283" s="9">
        <v>62.0</v>
      </c>
      <c r="N283" s="9">
        <v>48000.0</v>
      </c>
      <c r="O283" s="9">
        <v>4750.0</v>
      </c>
      <c r="P283" s="9">
        <v>2.0</v>
      </c>
      <c r="Q283" s="9">
        <v>1.0</v>
      </c>
      <c r="R283" s="9">
        <v>1.0</v>
      </c>
      <c r="S283" s="9">
        <v>1.0</v>
      </c>
      <c r="T283" s="9">
        <v>0.0</v>
      </c>
      <c r="U283" s="9">
        <v>0.0</v>
      </c>
      <c r="V283" s="9">
        <v>0.0</v>
      </c>
      <c r="W283" s="9">
        <v>0.0</v>
      </c>
      <c r="X283" s="9">
        <v>0.0</v>
      </c>
      <c r="Y283" s="9" t="s">
        <v>143</v>
      </c>
    </row>
    <row r="284" ht="14.25" customHeight="1">
      <c r="M284" s="9">
        <v>243.0</v>
      </c>
      <c r="N284" s="9">
        <v>70000.0</v>
      </c>
      <c r="O284" s="9">
        <v>4770.0</v>
      </c>
      <c r="P284" s="9">
        <v>3.0</v>
      </c>
      <c r="Q284" s="9">
        <v>1.0</v>
      </c>
      <c r="R284" s="9">
        <v>1.0</v>
      </c>
      <c r="S284" s="9">
        <v>1.0</v>
      </c>
      <c r="T284" s="9">
        <v>1.0</v>
      </c>
      <c r="U284" s="9">
        <v>1.0</v>
      </c>
      <c r="V284" s="9">
        <v>0.0</v>
      </c>
      <c r="W284" s="9">
        <v>0.0</v>
      </c>
      <c r="X284" s="9">
        <v>0.0</v>
      </c>
      <c r="Y284" s="9" t="s">
        <v>143</v>
      </c>
    </row>
    <row r="285" ht="14.25" customHeight="1">
      <c r="M285" s="9">
        <v>512.0</v>
      </c>
      <c r="N285" s="9">
        <v>47500.0</v>
      </c>
      <c r="O285" s="9">
        <v>4775.0</v>
      </c>
      <c r="P285" s="9">
        <v>4.0</v>
      </c>
      <c r="Q285" s="9">
        <v>1.0</v>
      </c>
      <c r="R285" s="9">
        <v>2.0</v>
      </c>
      <c r="S285" s="9">
        <v>1.0</v>
      </c>
      <c r="T285" s="9">
        <v>0.0</v>
      </c>
      <c r="U285" s="9">
        <v>0.0</v>
      </c>
      <c r="V285" s="9">
        <v>0.0</v>
      </c>
      <c r="W285" s="9">
        <v>0.0</v>
      </c>
      <c r="X285" s="9">
        <v>0.0</v>
      </c>
      <c r="Y285" s="9" t="s">
        <v>143</v>
      </c>
    </row>
    <row r="286" ht="14.25" customHeight="1">
      <c r="M286" s="9">
        <v>21.0</v>
      </c>
      <c r="N286" s="9">
        <v>48500.0</v>
      </c>
      <c r="O286" s="9">
        <v>4785.0</v>
      </c>
      <c r="P286" s="9">
        <v>3.0</v>
      </c>
      <c r="Q286" s="9">
        <v>1.0</v>
      </c>
      <c r="R286" s="9">
        <v>2.0</v>
      </c>
      <c r="S286" s="9">
        <v>1.0</v>
      </c>
      <c r="T286" s="9">
        <v>1.0</v>
      </c>
      <c r="U286" s="9">
        <v>1.0</v>
      </c>
      <c r="V286" s="9">
        <v>0.0</v>
      </c>
      <c r="W286" s="9">
        <v>1.0</v>
      </c>
      <c r="X286" s="9">
        <v>1.0</v>
      </c>
      <c r="Y286" s="9" t="s">
        <v>143</v>
      </c>
    </row>
    <row r="287" ht="14.25" customHeight="1">
      <c r="M287" s="9">
        <v>9.0</v>
      </c>
      <c r="N287" s="9">
        <v>83800.0</v>
      </c>
      <c r="O287" s="9">
        <v>4800.0</v>
      </c>
      <c r="P287" s="9">
        <v>3.0</v>
      </c>
      <c r="Q287" s="9">
        <v>1.0</v>
      </c>
      <c r="R287" s="9">
        <v>1.0</v>
      </c>
      <c r="S287" s="9">
        <v>1.0</v>
      </c>
      <c r="T287" s="9">
        <v>1.0</v>
      </c>
      <c r="U287" s="9">
        <v>1.0</v>
      </c>
      <c r="V287" s="9">
        <v>0.0</v>
      </c>
      <c r="W287" s="9">
        <v>0.0</v>
      </c>
      <c r="X287" s="9">
        <v>0.0</v>
      </c>
      <c r="Y287" s="9" t="s">
        <v>143</v>
      </c>
    </row>
    <row r="288" ht="14.25" customHeight="1">
      <c r="M288" s="9">
        <v>149.0</v>
      </c>
      <c r="N288" s="9">
        <v>80000.0</v>
      </c>
      <c r="O288" s="9">
        <v>4800.0</v>
      </c>
      <c r="P288" s="9">
        <v>5.0</v>
      </c>
      <c r="Q288" s="9">
        <v>2.0</v>
      </c>
      <c r="R288" s="9">
        <v>3.0</v>
      </c>
      <c r="S288" s="9">
        <v>0.0</v>
      </c>
      <c r="T288" s="9">
        <v>0.0</v>
      </c>
      <c r="U288" s="9">
        <v>1.0</v>
      </c>
      <c r="V288" s="9">
        <v>1.0</v>
      </c>
      <c r="W288" s="9">
        <v>0.0</v>
      </c>
      <c r="X288" s="9">
        <v>0.0</v>
      </c>
      <c r="Y288" s="9" t="s">
        <v>143</v>
      </c>
    </row>
    <row r="289" ht="14.25" customHeight="1">
      <c r="M289" s="9">
        <v>506.0</v>
      </c>
      <c r="N289" s="9">
        <v>71900.0</v>
      </c>
      <c r="O289" s="9">
        <v>4800.0</v>
      </c>
      <c r="P289" s="9">
        <v>2.0</v>
      </c>
      <c r="Q289" s="9">
        <v>1.0</v>
      </c>
      <c r="R289" s="9">
        <v>1.0</v>
      </c>
      <c r="S289" s="9">
        <v>1.0</v>
      </c>
      <c r="T289" s="9">
        <v>1.0</v>
      </c>
      <c r="U289" s="9">
        <v>1.0</v>
      </c>
      <c r="V289" s="9">
        <v>0.0</v>
      </c>
      <c r="W289" s="9">
        <v>0.0</v>
      </c>
      <c r="X289" s="9">
        <v>0.0</v>
      </c>
      <c r="Y289" s="9" t="s">
        <v>143</v>
      </c>
    </row>
    <row r="290" ht="14.25" customHeight="1">
      <c r="M290" s="9">
        <v>538.0</v>
      </c>
      <c r="N290" s="9">
        <v>83000.0</v>
      </c>
      <c r="O290" s="9">
        <v>4800.0</v>
      </c>
      <c r="P290" s="9">
        <v>3.0</v>
      </c>
      <c r="Q290" s="9">
        <v>1.0</v>
      </c>
      <c r="R290" s="9">
        <v>3.0</v>
      </c>
      <c r="S290" s="9">
        <v>1.0</v>
      </c>
      <c r="T290" s="9">
        <v>0.0</v>
      </c>
      <c r="U290" s="9">
        <v>0.0</v>
      </c>
      <c r="V290" s="9">
        <v>0.0</v>
      </c>
      <c r="W290" s="9">
        <v>1.0</v>
      </c>
      <c r="X290" s="9">
        <v>0.0</v>
      </c>
      <c r="Y290" s="9" t="s">
        <v>143</v>
      </c>
    </row>
    <row r="291" ht="14.25" customHeight="1">
      <c r="M291" s="9">
        <v>542.0</v>
      </c>
      <c r="N291" s="9">
        <v>91500.0</v>
      </c>
      <c r="O291" s="9">
        <v>4800.0</v>
      </c>
      <c r="P291" s="9">
        <v>3.0</v>
      </c>
      <c r="Q291" s="9">
        <v>2.0</v>
      </c>
      <c r="R291" s="9">
        <v>4.0</v>
      </c>
      <c r="S291" s="9">
        <v>1.0</v>
      </c>
      <c r="T291" s="9">
        <v>1.0</v>
      </c>
      <c r="U291" s="9">
        <v>0.0</v>
      </c>
      <c r="V291" s="9">
        <v>0.0</v>
      </c>
      <c r="W291" s="9">
        <v>1.0</v>
      </c>
      <c r="X291" s="9">
        <v>0.0</v>
      </c>
      <c r="Y291" s="9" t="s">
        <v>143</v>
      </c>
    </row>
    <row r="292" ht="14.25" customHeight="1">
      <c r="M292" s="9">
        <v>452.0</v>
      </c>
      <c r="N292" s="9">
        <v>69000.0</v>
      </c>
      <c r="O292" s="9">
        <v>4815.0</v>
      </c>
      <c r="P292" s="9">
        <v>2.0</v>
      </c>
      <c r="Q292" s="9">
        <v>1.0</v>
      </c>
      <c r="R292" s="9">
        <v>1.0</v>
      </c>
      <c r="S292" s="9">
        <v>1.0</v>
      </c>
      <c r="T292" s="9">
        <v>0.0</v>
      </c>
      <c r="U292" s="9">
        <v>0.0</v>
      </c>
      <c r="V292" s="9">
        <v>0.0</v>
      </c>
      <c r="W292" s="9">
        <v>1.0</v>
      </c>
      <c r="X292" s="9">
        <v>0.0</v>
      </c>
      <c r="Y292" s="9" t="s">
        <v>144</v>
      </c>
    </row>
    <row r="293" ht="14.25" customHeight="1">
      <c r="M293" s="9">
        <v>64.0</v>
      </c>
      <c r="N293" s="9">
        <v>54000.0</v>
      </c>
      <c r="O293" s="9">
        <v>4820.0</v>
      </c>
      <c r="P293" s="9">
        <v>3.0</v>
      </c>
      <c r="Q293" s="9">
        <v>1.0</v>
      </c>
      <c r="R293" s="9">
        <v>2.0</v>
      </c>
      <c r="S293" s="9">
        <v>1.0</v>
      </c>
      <c r="T293" s="9">
        <v>0.0</v>
      </c>
      <c r="U293" s="9">
        <v>0.0</v>
      </c>
      <c r="V293" s="9">
        <v>0.0</v>
      </c>
      <c r="W293" s="9">
        <v>0.0</v>
      </c>
      <c r="X293" s="9">
        <v>0.0</v>
      </c>
      <c r="Y293" s="9" t="s">
        <v>143</v>
      </c>
    </row>
    <row r="294" ht="14.25" customHeight="1">
      <c r="M294" s="9">
        <v>124.0</v>
      </c>
      <c r="N294" s="9">
        <v>59500.0</v>
      </c>
      <c r="O294" s="9">
        <v>4840.0</v>
      </c>
      <c r="P294" s="9">
        <v>3.0</v>
      </c>
      <c r="Q294" s="9">
        <v>1.0</v>
      </c>
      <c r="R294" s="9">
        <v>2.0</v>
      </c>
      <c r="S294" s="9">
        <v>1.0</v>
      </c>
      <c r="T294" s="9">
        <v>0.0</v>
      </c>
      <c r="U294" s="9">
        <v>0.0</v>
      </c>
      <c r="V294" s="9">
        <v>0.0</v>
      </c>
      <c r="W294" s="9">
        <v>0.0</v>
      </c>
      <c r="X294" s="9">
        <v>1.0</v>
      </c>
      <c r="Y294" s="9" t="s">
        <v>143</v>
      </c>
    </row>
    <row r="295" ht="14.25" customHeight="1">
      <c r="M295" s="9">
        <v>131.0</v>
      </c>
      <c r="N295" s="9">
        <v>35000.0</v>
      </c>
      <c r="O295" s="9">
        <v>4840.0</v>
      </c>
      <c r="P295" s="9">
        <v>2.0</v>
      </c>
      <c r="Q295" s="9">
        <v>1.0</v>
      </c>
      <c r="R295" s="9">
        <v>2.0</v>
      </c>
      <c r="S295" s="9">
        <v>1.0</v>
      </c>
      <c r="T295" s="9">
        <v>0.0</v>
      </c>
      <c r="U295" s="9">
        <v>0.0</v>
      </c>
      <c r="V295" s="9">
        <v>0.0</v>
      </c>
      <c r="W295" s="9">
        <v>0.0</v>
      </c>
      <c r="X295" s="9">
        <v>0.0</v>
      </c>
      <c r="Y295" s="9" t="s">
        <v>143</v>
      </c>
    </row>
    <row r="296" ht="14.25" customHeight="1">
      <c r="M296" s="9">
        <v>485.0</v>
      </c>
      <c r="N296" s="9">
        <v>62900.0</v>
      </c>
      <c r="O296" s="9">
        <v>4880.0</v>
      </c>
      <c r="P296" s="9">
        <v>3.0</v>
      </c>
      <c r="Q296" s="9">
        <v>1.0</v>
      </c>
      <c r="R296" s="9">
        <v>1.0</v>
      </c>
      <c r="S296" s="9">
        <v>1.0</v>
      </c>
      <c r="T296" s="9">
        <v>0.0</v>
      </c>
      <c r="U296" s="9">
        <v>0.0</v>
      </c>
      <c r="V296" s="9">
        <v>0.0</v>
      </c>
      <c r="W296" s="9">
        <v>0.0</v>
      </c>
      <c r="X296" s="9">
        <v>2.0</v>
      </c>
      <c r="Y296" s="9" t="s">
        <v>144</v>
      </c>
    </row>
    <row r="297" ht="14.25" customHeight="1">
      <c r="M297" s="9">
        <v>486.0</v>
      </c>
      <c r="N297" s="9">
        <v>118500.0</v>
      </c>
      <c r="O297" s="9">
        <v>4880.0</v>
      </c>
      <c r="P297" s="9">
        <v>4.0</v>
      </c>
      <c r="Q297" s="9">
        <v>2.0</v>
      </c>
      <c r="R297" s="9">
        <v>2.0</v>
      </c>
      <c r="S297" s="9">
        <v>1.0</v>
      </c>
      <c r="T297" s="9">
        <v>0.0</v>
      </c>
      <c r="U297" s="9">
        <v>0.0</v>
      </c>
      <c r="V297" s="9">
        <v>0.0</v>
      </c>
      <c r="W297" s="9">
        <v>1.0</v>
      </c>
      <c r="X297" s="9">
        <v>1.0</v>
      </c>
      <c r="Y297" s="9" t="s">
        <v>144</v>
      </c>
    </row>
    <row r="298" ht="14.25" customHeight="1">
      <c r="M298" s="9">
        <v>133.0</v>
      </c>
      <c r="N298" s="9">
        <v>49900.0</v>
      </c>
      <c r="O298" s="9">
        <v>4900.0</v>
      </c>
      <c r="P298" s="9">
        <v>3.0</v>
      </c>
      <c r="Q298" s="9">
        <v>1.0</v>
      </c>
      <c r="R298" s="9">
        <v>2.0</v>
      </c>
      <c r="S298" s="9">
        <v>0.0</v>
      </c>
      <c r="T298" s="9">
        <v>0.0</v>
      </c>
      <c r="U298" s="9">
        <v>0.0</v>
      </c>
      <c r="V298" s="9">
        <v>0.0</v>
      </c>
      <c r="W298" s="9">
        <v>0.0</v>
      </c>
      <c r="X298" s="9">
        <v>0.0</v>
      </c>
      <c r="Y298" s="9" t="s">
        <v>143</v>
      </c>
    </row>
    <row r="299" ht="14.25" customHeight="1">
      <c r="M299" s="9">
        <v>272.0</v>
      </c>
      <c r="N299" s="9">
        <v>63000.0</v>
      </c>
      <c r="O299" s="9">
        <v>4900.0</v>
      </c>
      <c r="P299" s="9">
        <v>2.0</v>
      </c>
      <c r="Q299" s="9">
        <v>1.0</v>
      </c>
      <c r="R299" s="9">
        <v>2.0</v>
      </c>
      <c r="S299" s="9">
        <v>1.0</v>
      </c>
      <c r="T299" s="9">
        <v>0.0</v>
      </c>
      <c r="U299" s="9">
        <v>1.0</v>
      </c>
      <c r="V299" s="9">
        <v>0.0</v>
      </c>
      <c r="W299" s="9">
        <v>0.0</v>
      </c>
      <c r="X299" s="9">
        <v>0.0</v>
      </c>
      <c r="Y299" s="9" t="s">
        <v>143</v>
      </c>
    </row>
    <row r="300" ht="14.25" customHeight="1">
      <c r="M300" s="9">
        <v>498.0</v>
      </c>
      <c r="N300" s="9">
        <v>62900.0</v>
      </c>
      <c r="O300" s="9">
        <v>4920.0</v>
      </c>
      <c r="P300" s="9">
        <v>3.0</v>
      </c>
      <c r="Q300" s="9">
        <v>1.0</v>
      </c>
      <c r="R300" s="9">
        <v>2.0</v>
      </c>
      <c r="S300" s="9">
        <v>1.0</v>
      </c>
      <c r="T300" s="9">
        <v>0.0</v>
      </c>
      <c r="U300" s="9">
        <v>0.0</v>
      </c>
      <c r="V300" s="9">
        <v>0.0</v>
      </c>
      <c r="W300" s="9">
        <v>0.0</v>
      </c>
      <c r="X300" s="9">
        <v>1.0</v>
      </c>
      <c r="Y300" s="9" t="s">
        <v>143</v>
      </c>
    </row>
    <row r="301" ht="14.25" customHeight="1">
      <c r="M301" s="9">
        <v>513.0</v>
      </c>
      <c r="N301" s="9">
        <v>62600.0</v>
      </c>
      <c r="O301" s="9">
        <v>4950.0</v>
      </c>
      <c r="P301" s="9">
        <v>4.0</v>
      </c>
      <c r="Q301" s="9">
        <v>1.0</v>
      </c>
      <c r="R301" s="9">
        <v>2.0</v>
      </c>
      <c r="S301" s="9">
        <v>1.0</v>
      </c>
      <c r="T301" s="9">
        <v>0.0</v>
      </c>
      <c r="U301" s="9">
        <v>0.0</v>
      </c>
      <c r="V301" s="9">
        <v>0.0</v>
      </c>
      <c r="W301" s="9">
        <v>1.0</v>
      </c>
      <c r="X301" s="9">
        <v>0.0</v>
      </c>
      <c r="Y301" s="9" t="s">
        <v>143</v>
      </c>
    </row>
    <row r="302" ht="14.25" customHeight="1">
      <c r="M302" s="9">
        <v>25.0</v>
      </c>
      <c r="N302" s="9">
        <v>42000.0</v>
      </c>
      <c r="O302" s="9">
        <v>4960.0</v>
      </c>
      <c r="P302" s="9">
        <v>2.0</v>
      </c>
      <c r="Q302" s="9">
        <v>1.0</v>
      </c>
      <c r="R302" s="9">
        <v>1.0</v>
      </c>
      <c r="S302" s="9">
        <v>1.0</v>
      </c>
      <c r="T302" s="9">
        <v>0.0</v>
      </c>
      <c r="U302" s="9">
        <v>0.0</v>
      </c>
      <c r="V302" s="9">
        <v>0.0</v>
      </c>
      <c r="W302" s="9">
        <v>0.0</v>
      </c>
      <c r="X302" s="9">
        <v>0.0</v>
      </c>
      <c r="Y302" s="9" t="s">
        <v>143</v>
      </c>
    </row>
    <row r="303" ht="14.25" customHeight="1">
      <c r="M303" s="9">
        <v>28.0</v>
      </c>
      <c r="N303" s="9">
        <v>44000.0</v>
      </c>
      <c r="O303" s="9">
        <v>4960.0</v>
      </c>
      <c r="P303" s="9">
        <v>2.0</v>
      </c>
      <c r="Q303" s="9">
        <v>1.0</v>
      </c>
      <c r="R303" s="9">
        <v>1.0</v>
      </c>
      <c r="S303" s="9">
        <v>1.0</v>
      </c>
      <c r="T303" s="9">
        <v>0.0</v>
      </c>
      <c r="U303" s="9">
        <v>1.0</v>
      </c>
      <c r="V303" s="9">
        <v>0.0</v>
      </c>
      <c r="W303" s="9">
        <v>1.0</v>
      </c>
      <c r="X303" s="9">
        <v>0.0</v>
      </c>
      <c r="Y303" s="9" t="s">
        <v>143</v>
      </c>
    </row>
    <row r="304" ht="14.25" customHeight="1">
      <c r="M304" s="9">
        <v>49.0</v>
      </c>
      <c r="N304" s="9">
        <v>48000.0</v>
      </c>
      <c r="O304" s="9">
        <v>4960.0</v>
      </c>
      <c r="P304" s="9">
        <v>4.0</v>
      </c>
      <c r="Q304" s="9">
        <v>1.0</v>
      </c>
      <c r="R304" s="9">
        <v>3.0</v>
      </c>
      <c r="S304" s="9">
        <v>0.0</v>
      </c>
      <c r="T304" s="9">
        <v>0.0</v>
      </c>
      <c r="U304" s="9">
        <v>0.0</v>
      </c>
      <c r="V304" s="9">
        <v>0.0</v>
      </c>
      <c r="W304" s="9">
        <v>0.0</v>
      </c>
      <c r="X304" s="9">
        <v>0.0</v>
      </c>
      <c r="Y304" s="9" t="s">
        <v>143</v>
      </c>
    </row>
    <row r="305" ht="14.25" customHeight="1">
      <c r="M305" s="9">
        <v>474.0</v>
      </c>
      <c r="N305" s="9">
        <v>64900.0</v>
      </c>
      <c r="O305" s="9">
        <v>4990.0</v>
      </c>
      <c r="P305" s="9">
        <v>4.0</v>
      </c>
      <c r="Q305" s="9">
        <v>2.0</v>
      </c>
      <c r="R305" s="9">
        <v>2.0</v>
      </c>
      <c r="S305" s="9">
        <v>1.0</v>
      </c>
      <c r="T305" s="9">
        <v>1.0</v>
      </c>
      <c r="U305" s="9">
        <v>1.0</v>
      </c>
      <c r="V305" s="9">
        <v>0.0</v>
      </c>
      <c r="W305" s="9">
        <v>0.0</v>
      </c>
      <c r="X305" s="9">
        <v>0.0</v>
      </c>
      <c r="Y305" s="9" t="s">
        <v>144</v>
      </c>
    </row>
    <row r="306" ht="14.25" customHeight="1">
      <c r="M306" s="9">
        <v>105.0</v>
      </c>
      <c r="N306" s="9">
        <v>58000.0</v>
      </c>
      <c r="O306" s="9">
        <v>4992.0</v>
      </c>
      <c r="P306" s="9">
        <v>3.0</v>
      </c>
      <c r="Q306" s="9">
        <v>2.0</v>
      </c>
      <c r="R306" s="9">
        <v>2.0</v>
      </c>
      <c r="S306" s="9">
        <v>1.0</v>
      </c>
      <c r="T306" s="9">
        <v>0.0</v>
      </c>
      <c r="U306" s="9">
        <v>0.0</v>
      </c>
      <c r="V306" s="9">
        <v>0.0</v>
      </c>
      <c r="W306" s="9">
        <v>0.0</v>
      </c>
      <c r="X306" s="9">
        <v>2.0</v>
      </c>
      <c r="Y306" s="9" t="s">
        <v>143</v>
      </c>
    </row>
    <row r="307" ht="14.25" customHeight="1">
      <c r="M307" s="9">
        <v>312.0</v>
      </c>
      <c r="N307" s="9">
        <v>69900.0</v>
      </c>
      <c r="O307" s="9">
        <v>4995.0</v>
      </c>
      <c r="P307" s="9">
        <v>4.0</v>
      </c>
      <c r="Q307" s="9">
        <v>2.0</v>
      </c>
      <c r="R307" s="9">
        <v>1.0</v>
      </c>
      <c r="S307" s="9">
        <v>1.0</v>
      </c>
      <c r="T307" s="9">
        <v>0.0</v>
      </c>
      <c r="U307" s="9">
        <v>1.0</v>
      </c>
      <c r="V307" s="9">
        <v>0.0</v>
      </c>
      <c r="W307" s="9">
        <v>0.0</v>
      </c>
      <c r="X307" s="9">
        <v>0.0</v>
      </c>
      <c r="Y307" s="9" t="s">
        <v>143</v>
      </c>
    </row>
    <row r="308" ht="14.25" customHeight="1">
      <c r="M308" s="9">
        <v>113.0</v>
      </c>
      <c r="N308" s="9">
        <v>92000.0</v>
      </c>
      <c r="O308" s="9">
        <v>5000.0</v>
      </c>
      <c r="P308" s="9">
        <v>3.0</v>
      </c>
      <c r="Q308" s="9">
        <v>1.0</v>
      </c>
      <c r="R308" s="9">
        <v>2.0</v>
      </c>
      <c r="S308" s="9">
        <v>1.0</v>
      </c>
      <c r="T308" s="9">
        <v>0.0</v>
      </c>
      <c r="U308" s="9">
        <v>0.0</v>
      </c>
      <c r="V308" s="9">
        <v>0.0</v>
      </c>
      <c r="W308" s="9">
        <v>1.0</v>
      </c>
      <c r="X308" s="9">
        <v>0.0</v>
      </c>
      <c r="Y308" s="9" t="s">
        <v>143</v>
      </c>
    </row>
    <row r="309" ht="14.25" customHeight="1">
      <c r="M309" s="9">
        <v>317.0</v>
      </c>
      <c r="N309" s="9">
        <v>80000.0</v>
      </c>
      <c r="O309" s="9">
        <v>5000.0</v>
      </c>
      <c r="P309" s="9">
        <v>3.0</v>
      </c>
      <c r="Q309" s="9">
        <v>1.0</v>
      </c>
      <c r="R309" s="9">
        <v>4.0</v>
      </c>
      <c r="S309" s="9">
        <v>1.0</v>
      </c>
      <c r="T309" s="9">
        <v>0.0</v>
      </c>
      <c r="U309" s="9">
        <v>0.0</v>
      </c>
      <c r="V309" s="9">
        <v>0.0</v>
      </c>
      <c r="W309" s="9">
        <v>0.0</v>
      </c>
      <c r="X309" s="9">
        <v>0.0</v>
      </c>
      <c r="Y309" s="9" t="s">
        <v>143</v>
      </c>
    </row>
    <row r="310" ht="14.25" customHeight="1">
      <c r="M310" s="9">
        <v>318.0</v>
      </c>
      <c r="N310" s="9">
        <v>82000.0</v>
      </c>
      <c r="O310" s="9">
        <v>5000.0</v>
      </c>
      <c r="P310" s="9">
        <v>3.0</v>
      </c>
      <c r="Q310" s="9">
        <v>1.0</v>
      </c>
      <c r="R310" s="9">
        <v>3.0</v>
      </c>
      <c r="S310" s="9">
        <v>1.0</v>
      </c>
      <c r="T310" s="9">
        <v>0.0</v>
      </c>
      <c r="U310" s="9">
        <v>0.0</v>
      </c>
      <c r="V310" s="9">
        <v>0.0</v>
      </c>
      <c r="W310" s="9">
        <v>1.0</v>
      </c>
      <c r="X310" s="9">
        <v>0.0</v>
      </c>
      <c r="Y310" s="9" t="s">
        <v>143</v>
      </c>
    </row>
    <row r="311" ht="14.25" customHeight="1">
      <c r="M311" s="9">
        <v>535.0</v>
      </c>
      <c r="N311" s="9">
        <v>82000.0</v>
      </c>
      <c r="O311" s="9">
        <v>5000.0</v>
      </c>
      <c r="P311" s="9">
        <v>3.0</v>
      </c>
      <c r="Q311" s="9">
        <v>1.0</v>
      </c>
      <c r="R311" s="9">
        <v>3.0</v>
      </c>
      <c r="S311" s="9">
        <v>1.0</v>
      </c>
      <c r="T311" s="9">
        <v>0.0</v>
      </c>
      <c r="U311" s="9">
        <v>0.0</v>
      </c>
      <c r="V311" s="9">
        <v>0.0</v>
      </c>
      <c r="W311" s="9">
        <v>1.0</v>
      </c>
      <c r="X311" s="9">
        <v>0.0</v>
      </c>
      <c r="Y311" s="9" t="s">
        <v>143</v>
      </c>
    </row>
    <row r="312" ht="14.25" customHeight="1">
      <c r="M312" s="9">
        <v>514.0</v>
      </c>
      <c r="N312" s="9">
        <v>66000.0</v>
      </c>
      <c r="O312" s="9">
        <v>5010.0</v>
      </c>
      <c r="P312" s="9">
        <v>3.0</v>
      </c>
      <c r="Q312" s="9">
        <v>1.0</v>
      </c>
      <c r="R312" s="9">
        <v>2.0</v>
      </c>
      <c r="S312" s="9">
        <v>1.0</v>
      </c>
      <c r="T312" s="9">
        <v>0.0</v>
      </c>
      <c r="U312" s="9">
        <v>1.0</v>
      </c>
      <c r="V312" s="9">
        <v>0.0</v>
      </c>
      <c r="W312" s="9">
        <v>0.0</v>
      </c>
      <c r="X312" s="9">
        <v>0.0</v>
      </c>
      <c r="Y312" s="9" t="s">
        <v>143</v>
      </c>
    </row>
    <row r="313" ht="14.25" customHeight="1">
      <c r="M313" s="9">
        <v>393.0</v>
      </c>
      <c r="N313" s="9">
        <v>96000.0</v>
      </c>
      <c r="O313" s="9">
        <v>5020.0</v>
      </c>
      <c r="P313" s="9">
        <v>3.0</v>
      </c>
      <c r="Q313" s="9">
        <v>1.0</v>
      </c>
      <c r="R313" s="9">
        <v>4.0</v>
      </c>
      <c r="S313" s="9">
        <v>1.0</v>
      </c>
      <c r="T313" s="9">
        <v>0.0</v>
      </c>
      <c r="U313" s="9">
        <v>0.0</v>
      </c>
      <c r="V313" s="9">
        <v>0.0</v>
      </c>
      <c r="W313" s="9">
        <v>1.0</v>
      </c>
      <c r="X313" s="9">
        <v>0.0</v>
      </c>
      <c r="Y313" s="9" t="s">
        <v>144</v>
      </c>
    </row>
    <row r="314" ht="14.25" customHeight="1">
      <c r="M314" s="9">
        <v>67.0</v>
      </c>
      <c r="N314" s="9">
        <v>60000.0</v>
      </c>
      <c r="O314" s="9">
        <v>5040.0</v>
      </c>
      <c r="P314" s="9">
        <v>3.0</v>
      </c>
      <c r="Q314" s="9">
        <v>1.0</v>
      </c>
      <c r="R314" s="9">
        <v>2.0</v>
      </c>
      <c r="S314" s="9">
        <v>1.0</v>
      </c>
      <c r="T314" s="9">
        <v>0.0</v>
      </c>
      <c r="U314" s="9">
        <v>1.0</v>
      </c>
      <c r="V314" s="9">
        <v>0.0</v>
      </c>
      <c r="W314" s="9">
        <v>1.0</v>
      </c>
      <c r="X314" s="9">
        <v>0.0</v>
      </c>
      <c r="Y314" s="9" t="s">
        <v>143</v>
      </c>
    </row>
    <row r="315" ht="14.25" customHeight="1">
      <c r="M315" s="9">
        <v>111.0</v>
      </c>
      <c r="N315" s="9">
        <v>43000.0</v>
      </c>
      <c r="O315" s="9">
        <v>5076.0</v>
      </c>
      <c r="P315" s="9">
        <v>3.0</v>
      </c>
      <c r="Q315" s="9">
        <v>1.0</v>
      </c>
      <c r="R315" s="9">
        <v>1.0</v>
      </c>
      <c r="S315" s="9">
        <v>0.0</v>
      </c>
      <c r="T315" s="9">
        <v>0.0</v>
      </c>
      <c r="U315" s="9">
        <v>0.0</v>
      </c>
      <c r="V315" s="9">
        <v>0.0</v>
      </c>
      <c r="W315" s="9">
        <v>0.0</v>
      </c>
      <c r="X315" s="9">
        <v>0.0</v>
      </c>
      <c r="Y315" s="9" t="s">
        <v>143</v>
      </c>
    </row>
    <row r="316" ht="14.25" customHeight="1">
      <c r="M316" s="9">
        <v>422.0</v>
      </c>
      <c r="N316" s="9">
        <v>80000.0</v>
      </c>
      <c r="O316" s="9">
        <v>5136.0</v>
      </c>
      <c r="P316" s="9">
        <v>3.0</v>
      </c>
      <c r="Q316" s="9">
        <v>1.0</v>
      </c>
      <c r="R316" s="9">
        <v>2.0</v>
      </c>
      <c r="S316" s="9">
        <v>1.0</v>
      </c>
      <c r="T316" s="9">
        <v>1.0</v>
      </c>
      <c r="U316" s="9">
        <v>1.0</v>
      </c>
      <c r="V316" s="9">
        <v>0.0</v>
      </c>
      <c r="W316" s="9">
        <v>1.0</v>
      </c>
      <c r="X316" s="9">
        <v>0.0</v>
      </c>
      <c r="Y316" s="9" t="s">
        <v>144</v>
      </c>
    </row>
    <row r="317" ht="14.25" customHeight="1">
      <c r="M317" s="9">
        <v>527.0</v>
      </c>
      <c r="N317" s="9">
        <v>105000.0</v>
      </c>
      <c r="O317" s="9">
        <v>5150.0</v>
      </c>
      <c r="P317" s="9">
        <v>3.0</v>
      </c>
      <c r="Q317" s="9">
        <v>2.0</v>
      </c>
      <c r="R317" s="9">
        <v>4.0</v>
      </c>
      <c r="S317" s="9">
        <v>1.0</v>
      </c>
      <c r="T317" s="9">
        <v>0.0</v>
      </c>
      <c r="U317" s="9">
        <v>0.0</v>
      </c>
      <c r="V317" s="9">
        <v>0.0</v>
      </c>
      <c r="W317" s="9">
        <v>1.0</v>
      </c>
      <c r="X317" s="9">
        <v>2.0</v>
      </c>
      <c r="Y317" s="9" t="s">
        <v>143</v>
      </c>
    </row>
    <row r="318" ht="14.25" customHeight="1">
      <c r="M318" s="9">
        <v>38.0</v>
      </c>
      <c r="N318" s="9">
        <v>67000.0</v>
      </c>
      <c r="O318" s="9">
        <v>5170.0</v>
      </c>
      <c r="P318" s="9">
        <v>3.0</v>
      </c>
      <c r="Q318" s="9">
        <v>1.0</v>
      </c>
      <c r="R318" s="9">
        <v>4.0</v>
      </c>
      <c r="S318" s="9">
        <v>1.0</v>
      </c>
      <c r="T318" s="9">
        <v>0.0</v>
      </c>
      <c r="U318" s="9">
        <v>0.0</v>
      </c>
      <c r="V318" s="9">
        <v>0.0</v>
      </c>
      <c r="W318" s="9">
        <v>1.0</v>
      </c>
      <c r="X318" s="9">
        <v>0.0</v>
      </c>
      <c r="Y318" s="9" t="s">
        <v>143</v>
      </c>
    </row>
    <row r="319" ht="14.25" customHeight="1">
      <c r="M319" s="9">
        <v>18.0</v>
      </c>
      <c r="N319" s="9">
        <v>40750.0</v>
      </c>
      <c r="O319" s="9">
        <v>5200.0</v>
      </c>
      <c r="P319" s="9">
        <v>4.0</v>
      </c>
      <c r="Q319" s="9">
        <v>1.0</v>
      </c>
      <c r="R319" s="9">
        <v>3.0</v>
      </c>
      <c r="S319" s="9">
        <v>1.0</v>
      </c>
      <c r="T319" s="9">
        <v>0.0</v>
      </c>
      <c r="U319" s="9">
        <v>0.0</v>
      </c>
      <c r="V319" s="9">
        <v>0.0</v>
      </c>
      <c r="W319" s="9">
        <v>0.0</v>
      </c>
      <c r="X319" s="9">
        <v>0.0</v>
      </c>
      <c r="Y319" s="9" t="s">
        <v>143</v>
      </c>
    </row>
    <row r="320" ht="14.25" customHeight="1">
      <c r="M320" s="9">
        <v>320.0</v>
      </c>
      <c r="N320" s="9">
        <v>83000.0</v>
      </c>
      <c r="O320" s="9">
        <v>5200.0</v>
      </c>
      <c r="P320" s="9">
        <v>3.0</v>
      </c>
      <c r="Q320" s="9">
        <v>1.0</v>
      </c>
      <c r="R320" s="9">
        <v>3.0</v>
      </c>
      <c r="S320" s="9">
        <v>1.0</v>
      </c>
      <c r="T320" s="9">
        <v>0.0</v>
      </c>
      <c r="U320" s="9">
        <v>0.0</v>
      </c>
      <c r="V320" s="9">
        <v>0.0</v>
      </c>
      <c r="W320" s="9">
        <v>1.0</v>
      </c>
      <c r="X320" s="9">
        <v>0.0</v>
      </c>
      <c r="Y320" s="9" t="s">
        <v>143</v>
      </c>
    </row>
    <row r="321" ht="14.25" customHeight="1">
      <c r="M321" s="9">
        <v>51.0</v>
      </c>
      <c r="N321" s="9">
        <v>55000.0</v>
      </c>
      <c r="O321" s="9">
        <v>5300.0</v>
      </c>
      <c r="P321" s="9">
        <v>5.0</v>
      </c>
      <c r="Q321" s="9">
        <v>2.0</v>
      </c>
      <c r="R321" s="9">
        <v>2.0</v>
      </c>
      <c r="S321" s="9">
        <v>1.0</v>
      </c>
      <c r="T321" s="9">
        <v>0.0</v>
      </c>
      <c r="U321" s="9">
        <v>0.0</v>
      </c>
      <c r="V321" s="9">
        <v>0.0</v>
      </c>
      <c r="W321" s="9">
        <v>0.0</v>
      </c>
      <c r="X321" s="9">
        <v>0.0</v>
      </c>
      <c r="Y321" s="9" t="s">
        <v>143</v>
      </c>
    </row>
    <row r="322" ht="14.25" customHeight="1">
      <c r="M322" s="9">
        <v>414.0</v>
      </c>
      <c r="N322" s="9">
        <v>31900.0</v>
      </c>
      <c r="O322" s="9">
        <v>5300.0</v>
      </c>
      <c r="P322" s="9">
        <v>3.0</v>
      </c>
      <c r="Q322" s="9">
        <v>1.0</v>
      </c>
      <c r="R322" s="9">
        <v>1.0</v>
      </c>
      <c r="S322" s="9">
        <v>0.0</v>
      </c>
      <c r="T322" s="9">
        <v>0.0</v>
      </c>
      <c r="U322" s="9">
        <v>0.0</v>
      </c>
      <c r="V322" s="9">
        <v>0.0</v>
      </c>
      <c r="W322" s="9">
        <v>1.0</v>
      </c>
      <c r="X322" s="9">
        <v>0.0</v>
      </c>
      <c r="Y322" s="9" t="s">
        <v>144</v>
      </c>
    </row>
    <row r="323" ht="14.25" customHeight="1">
      <c r="M323" s="9">
        <v>436.0</v>
      </c>
      <c r="N323" s="9">
        <v>75000.0</v>
      </c>
      <c r="O323" s="9">
        <v>5300.0</v>
      </c>
      <c r="P323" s="9">
        <v>4.0</v>
      </c>
      <c r="Q323" s="9">
        <v>2.0</v>
      </c>
      <c r="R323" s="9">
        <v>1.0</v>
      </c>
      <c r="S323" s="9">
        <v>1.0</v>
      </c>
      <c r="T323" s="9">
        <v>0.0</v>
      </c>
      <c r="U323" s="9">
        <v>0.0</v>
      </c>
      <c r="V323" s="9">
        <v>0.0</v>
      </c>
      <c r="W323" s="9">
        <v>1.0</v>
      </c>
      <c r="X323" s="9">
        <v>0.0</v>
      </c>
      <c r="Y323" s="9" t="s">
        <v>144</v>
      </c>
    </row>
    <row r="324" ht="14.25" customHeight="1">
      <c r="M324" s="9">
        <v>427.0</v>
      </c>
      <c r="N324" s="9">
        <v>49500.0</v>
      </c>
      <c r="O324" s="9">
        <v>5320.0</v>
      </c>
      <c r="P324" s="9">
        <v>2.0</v>
      </c>
      <c r="Q324" s="9">
        <v>1.0</v>
      </c>
      <c r="R324" s="9">
        <v>1.0</v>
      </c>
      <c r="S324" s="9">
        <v>1.0</v>
      </c>
      <c r="T324" s="9">
        <v>0.0</v>
      </c>
      <c r="U324" s="9">
        <v>0.0</v>
      </c>
      <c r="V324" s="9">
        <v>0.0</v>
      </c>
      <c r="W324" s="9">
        <v>0.0</v>
      </c>
      <c r="X324" s="9">
        <v>1.0</v>
      </c>
      <c r="Y324" s="9" t="s">
        <v>144</v>
      </c>
    </row>
    <row r="325" ht="14.25" customHeight="1">
      <c r="M325" s="9">
        <v>432.0</v>
      </c>
      <c r="N325" s="9">
        <v>65000.0</v>
      </c>
      <c r="O325" s="9">
        <v>5320.0</v>
      </c>
      <c r="P325" s="9">
        <v>3.0</v>
      </c>
      <c r="Q325" s="9">
        <v>1.0</v>
      </c>
      <c r="R325" s="9">
        <v>2.0</v>
      </c>
      <c r="S325" s="9">
        <v>1.0</v>
      </c>
      <c r="T325" s="9">
        <v>1.0</v>
      </c>
      <c r="U325" s="9">
        <v>1.0</v>
      </c>
      <c r="V325" s="9">
        <v>0.0</v>
      </c>
      <c r="W325" s="9">
        <v>0.0</v>
      </c>
      <c r="X325" s="9">
        <v>0.0</v>
      </c>
      <c r="Y325" s="9" t="s">
        <v>144</v>
      </c>
    </row>
    <row r="326" ht="14.25" customHeight="1">
      <c r="M326" s="9">
        <v>439.0</v>
      </c>
      <c r="N326" s="9">
        <v>65000.0</v>
      </c>
      <c r="O326" s="9">
        <v>5360.0</v>
      </c>
      <c r="P326" s="9">
        <v>3.0</v>
      </c>
      <c r="Q326" s="9">
        <v>1.0</v>
      </c>
      <c r="R326" s="9">
        <v>2.0</v>
      </c>
      <c r="S326" s="9">
        <v>1.0</v>
      </c>
      <c r="T326" s="9">
        <v>0.0</v>
      </c>
      <c r="U326" s="9">
        <v>0.0</v>
      </c>
      <c r="V326" s="9">
        <v>0.0</v>
      </c>
      <c r="W326" s="9">
        <v>0.0</v>
      </c>
      <c r="X326" s="9">
        <v>2.0</v>
      </c>
      <c r="Y326" s="9" t="s">
        <v>144</v>
      </c>
    </row>
    <row r="327" ht="14.25" customHeight="1">
      <c r="M327" s="9">
        <v>39.0</v>
      </c>
      <c r="N327" s="9">
        <v>82000.0</v>
      </c>
      <c r="O327" s="9">
        <v>5400.0</v>
      </c>
      <c r="P327" s="9">
        <v>4.0</v>
      </c>
      <c r="Q327" s="9">
        <v>2.0</v>
      </c>
      <c r="R327" s="9">
        <v>2.0</v>
      </c>
      <c r="S327" s="9">
        <v>1.0</v>
      </c>
      <c r="T327" s="9">
        <v>0.0</v>
      </c>
      <c r="U327" s="9">
        <v>0.0</v>
      </c>
      <c r="V327" s="9">
        <v>0.0</v>
      </c>
      <c r="W327" s="9">
        <v>1.0</v>
      </c>
      <c r="X327" s="9">
        <v>2.0</v>
      </c>
      <c r="Y327" s="9" t="s">
        <v>143</v>
      </c>
    </row>
    <row r="328" ht="14.25" customHeight="1">
      <c r="M328" s="9">
        <v>177.0</v>
      </c>
      <c r="N328" s="9">
        <v>70000.0</v>
      </c>
      <c r="O328" s="9">
        <v>5400.0</v>
      </c>
      <c r="P328" s="9">
        <v>4.0</v>
      </c>
      <c r="Q328" s="9">
        <v>1.0</v>
      </c>
      <c r="R328" s="9">
        <v>2.0</v>
      </c>
      <c r="S328" s="9">
        <v>1.0</v>
      </c>
      <c r="T328" s="9">
        <v>0.0</v>
      </c>
      <c r="U328" s="9">
        <v>0.0</v>
      </c>
      <c r="V328" s="9">
        <v>0.0</v>
      </c>
      <c r="W328" s="9">
        <v>0.0</v>
      </c>
      <c r="X328" s="9">
        <v>0.0</v>
      </c>
      <c r="Y328" s="9" t="s">
        <v>143</v>
      </c>
    </row>
    <row r="329" ht="14.25" customHeight="1">
      <c r="M329" s="9">
        <v>261.0</v>
      </c>
      <c r="N329" s="9">
        <v>41000.0</v>
      </c>
      <c r="O329" s="9">
        <v>5400.0</v>
      </c>
      <c r="P329" s="9">
        <v>4.0</v>
      </c>
      <c r="Q329" s="9">
        <v>1.0</v>
      </c>
      <c r="R329" s="9">
        <v>2.0</v>
      </c>
      <c r="S329" s="9">
        <v>1.0</v>
      </c>
      <c r="T329" s="9">
        <v>0.0</v>
      </c>
      <c r="U329" s="9">
        <v>0.0</v>
      </c>
      <c r="V329" s="9">
        <v>0.0</v>
      </c>
      <c r="W329" s="9">
        <v>0.0</v>
      </c>
      <c r="X329" s="9">
        <v>0.0</v>
      </c>
      <c r="Y329" s="9" t="s">
        <v>143</v>
      </c>
    </row>
    <row r="330" ht="14.25" customHeight="1">
      <c r="M330" s="9">
        <v>311.0</v>
      </c>
      <c r="N330" s="9">
        <v>57500.0</v>
      </c>
      <c r="O330" s="9">
        <v>5400.0</v>
      </c>
      <c r="P330" s="9">
        <v>3.0</v>
      </c>
      <c r="Q330" s="9">
        <v>1.0</v>
      </c>
      <c r="R330" s="9">
        <v>1.0</v>
      </c>
      <c r="S330" s="9">
        <v>1.0</v>
      </c>
      <c r="T330" s="9">
        <v>0.0</v>
      </c>
      <c r="U330" s="9">
        <v>0.0</v>
      </c>
      <c r="V330" s="9">
        <v>0.0</v>
      </c>
      <c r="W330" s="9">
        <v>0.0</v>
      </c>
      <c r="X330" s="9">
        <v>3.0</v>
      </c>
      <c r="Y330" s="9" t="s">
        <v>143</v>
      </c>
    </row>
    <row r="331" ht="14.25" customHeight="1">
      <c r="M331" s="9">
        <v>450.0</v>
      </c>
      <c r="N331" s="9">
        <v>67000.0</v>
      </c>
      <c r="O331" s="9">
        <v>5400.0</v>
      </c>
      <c r="P331" s="9">
        <v>2.0</v>
      </c>
      <c r="Q331" s="9">
        <v>1.0</v>
      </c>
      <c r="R331" s="9">
        <v>2.0</v>
      </c>
      <c r="S331" s="9">
        <v>1.0</v>
      </c>
      <c r="T331" s="9">
        <v>0.0</v>
      </c>
      <c r="U331" s="9">
        <v>0.0</v>
      </c>
      <c r="V331" s="9">
        <v>0.0</v>
      </c>
      <c r="W331" s="9">
        <v>0.0</v>
      </c>
      <c r="X331" s="9">
        <v>0.0</v>
      </c>
      <c r="Y331" s="9" t="s">
        <v>144</v>
      </c>
    </row>
    <row r="332" ht="14.25" customHeight="1">
      <c r="M332" s="9">
        <v>457.0</v>
      </c>
      <c r="N332" s="9">
        <v>79500.0</v>
      </c>
      <c r="O332" s="9">
        <v>5400.0</v>
      </c>
      <c r="P332" s="9">
        <v>5.0</v>
      </c>
      <c r="Q332" s="9">
        <v>1.0</v>
      </c>
      <c r="R332" s="9">
        <v>2.0</v>
      </c>
      <c r="S332" s="9">
        <v>1.0</v>
      </c>
      <c r="T332" s="9">
        <v>1.0</v>
      </c>
      <c r="U332" s="9">
        <v>1.0</v>
      </c>
      <c r="V332" s="9">
        <v>0.0</v>
      </c>
      <c r="W332" s="9">
        <v>1.0</v>
      </c>
      <c r="X332" s="9">
        <v>0.0</v>
      </c>
      <c r="Y332" s="9" t="s">
        <v>144</v>
      </c>
    </row>
    <row r="333" ht="14.25" customHeight="1">
      <c r="M333" s="9">
        <v>299.0</v>
      </c>
      <c r="N333" s="9">
        <v>52900.0</v>
      </c>
      <c r="O333" s="9">
        <v>5450.0</v>
      </c>
      <c r="P333" s="9">
        <v>2.0</v>
      </c>
      <c r="Q333" s="9">
        <v>1.0</v>
      </c>
      <c r="R333" s="9">
        <v>1.0</v>
      </c>
      <c r="S333" s="9">
        <v>1.0</v>
      </c>
      <c r="T333" s="9">
        <v>0.0</v>
      </c>
      <c r="U333" s="9">
        <v>0.0</v>
      </c>
      <c r="V333" s="9">
        <v>0.0</v>
      </c>
      <c r="W333" s="9">
        <v>0.0</v>
      </c>
      <c r="X333" s="9">
        <v>0.0</v>
      </c>
      <c r="Y333" s="9" t="s">
        <v>143</v>
      </c>
    </row>
    <row r="334" ht="14.25" customHeight="1">
      <c r="M334" s="9">
        <v>479.0</v>
      </c>
      <c r="N334" s="9">
        <v>88000.0</v>
      </c>
      <c r="O334" s="9">
        <v>5450.0</v>
      </c>
      <c r="P334" s="9">
        <v>4.0</v>
      </c>
      <c r="Q334" s="9">
        <v>2.0</v>
      </c>
      <c r="R334" s="9">
        <v>1.0</v>
      </c>
      <c r="S334" s="9">
        <v>1.0</v>
      </c>
      <c r="T334" s="9">
        <v>0.0</v>
      </c>
      <c r="U334" s="9">
        <v>1.0</v>
      </c>
      <c r="V334" s="9">
        <v>0.0</v>
      </c>
      <c r="W334" s="9">
        <v>1.0</v>
      </c>
      <c r="X334" s="9">
        <v>0.0</v>
      </c>
      <c r="Y334" s="9" t="s">
        <v>144</v>
      </c>
    </row>
    <row r="335" ht="14.25" customHeight="1">
      <c r="M335" s="9">
        <v>187.0</v>
      </c>
      <c r="N335" s="9">
        <v>44700.0</v>
      </c>
      <c r="O335" s="9">
        <v>5495.0</v>
      </c>
      <c r="P335" s="9">
        <v>3.0</v>
      </c>
      <c r="Q335" s="9">
        <v>1.0</v>
      </c>
      <c r="R335" s="9">
        <v>1.0</v>
      </c>
      <c r="S335" s="9">
        <v>1.0</v>
      </c>
      <c r="T335" s="9">
        <v>0.0</v>
      </c>
      <c r="U335" s="9">
        <v>1.0</v>
      </c>
      <c r="V335" s="9">
        <v>0.0</v>
      </c>
      <c r="W335" s="9">
        <v>0.0</v>
      </c>
      <c r="X335" s="9">
        <v>0.0</v>
      </c>
      <c r="Y335" s="9" t="s">
        <v>143</v>
      </c>
    </row>
    <row r="336" ht="14.25" customHeight="1">
      <c r="M336" s="9">
        <v>10.0</v>
      </c>
      <c r="N336" s="9">
        <v>88500.0</v>
      </c>
      <c r="O336" s="9">
        <v>5500.0</v>
      </c>
      <c r="P336" s="9">
        <v>3.0</v>
      </c>
      <c r="Q336" s="9">
        <v>2.0</v>
      </c>
      <c r="R336" s="9">
        <v>4.0</v>
      </c>
      <c r="S336" s="9">
        <v>1.0</v>
      </c>
      <c r="T336" s="9">
        <v>1.0</v>
      </c>
      <c r="U336" s="9">
        <v>0.0</v>
      </c>
      <c r="V336" s="9">
        <v>0.0</v>
      </c>
      <c r="W336" s="9">
        <v>1.0</v>
      </c>
      <c r="X336" s="9">
        <v>1.0</v>
      </c>
      <c r="Y336" s="9" t="s">
        <v>143</v>
      </c>
    </row>
    <row r="337" ht="14.25" customHeight="1">
      <c r="M337" s="9">
        <v>65.0</v>
      </c>
      <c r="N337" s="9">
        <v>56000.0</v>
      </c>
      <c r="O337" s="9">
        <v>5500.0</v>
      </c>
      <c r="P337" s="9">
        <v>4.0</v>
      </c>
      <c r="Q337" s="9">
        <v>1.0</v>
      </c>
      <c r="R337" s="9">
        <v>2.0</v>
      </c>
      <c r="S337" s="9">
        <v>1.0</v>
      </c>
      <c r="T337" s="9">
        <v>1.0</v>
      </c>
      <c r="U337" s="9">
        <v>1.0</v>
      </c>
      <c r="V337" s="9">
        <v>0.0</v>
      </c>
      <c r="W337" s="9">
        <v>0.0</v>
      </c>
      <c r="X337" s="9">
        <v>0.0</v>
      </c>
      <c r="Y337" s="9" t="s">
        <v>143</v>
      </c>
    </row>
    <row r="338" ht="14.25" customHeight="1">
      <c r="M338" s="9">
        <v>66.0</v>
      </c>
      <c r="N338" s="9">
        <v>60000.0</v>
      </c>
      <c r="O338" s="9">
        <v>5500.0</v>
      </c>
      <c r="P338" s="9">
        <v>3.0</v>
      </c>
      <c r="Q338" s="9">
        <v>1.0</v>
      </c>
      <c r="R338" s="9">
        <v>2.0</v>
      </c>
      <c r="S338" s="9">
        <v>1.0</v>
      </c>
      <c r="T338" s="9">
        <v>0.0</v>
      </c>
      <c r="U338" s="9">
        <v>0.0</v>
      </c>
      <c r="V338" s="9">
        <v>0.0</v>
      </c>
      <c r="W338" s="9">
        <v>1.0</v>
      </c>
      <c r="X338" s="9">
        <v>0.0</v>
      </c>
      <c r="Y338" s="9" t="s">
        <v>143</v>
      </c>
    </row>
    <row r="339" ht="14.25" customHeight="1">
      <c r="M339" s="9">
        <v>314.0</v>
      </c>
      <c r="N339" s="9">
        <v>75000.0</v>
      </c>
      <c r="O339" s="9">
        <v>5500.0</v>
      </c>
      <c r="P339" s="9">
        <v>3.0</v>
      </c>
      <c r="Q339" s="9">
        <v>2.0</v>
      </c>
      <c r="R339" s="9">
        <v>1.0</v>
      </c>
      <c r="S339" s="9">
        <v>1.0</v>
      </c>
      <c r="T339" s="9">
        <v>0.0</v>
      </c>
      <c r="U339" s="9">
        <v>1.0</v>
      </c>
      <c r="V339" s="9">
        <v>0.0</v>
      </c>
      <c r="W339" s="9">
        <v>0.0</v>
      </c>
      <c r="X339" s="9">
        <v>0.0</v>
      </c>
      <c r="Y339" s="9" t="s">
        <v>143</v>
      </c>
    </row>
    <row r="340" ht="14.25" customHeight="1">
      <c r="M340" s="9">
        <v>321.0</v>
      </c>
      <c r="N340" s="9">
        <v>83900.0</v>
      </c>
      <c r="O340" s="9">
        <v>5500.0</v>
      </c>
      <c r="P340" s="9">
        <v>3.0</v>
      </c>
      <c r="Q340" s="9">
        <v>1.0</v>
      </c>
      <c r="R340" s="9">
        <v>3.0</v>
      </c>
      <c r="S340" s="9">
        <v>1.0</v>
      </c>
      <c r="T340" s="9">
        <v>1.0</v>
      </c>
      <c r="U340" s="9">
        <v>0.0</v>
      </c>
      <c r="V340" s="9">
        <v>0.0</v>
      </c>
      <c r="W340" s="9">
        <v>1.0</v>
      </c>
      <c r="X340" s="9">
        <v>1.0</v>
      </c>
      <c r="Y340" s="9" t="s">
        <v>143</v>
      </c>
    </row>
    <row r="341" ht="14.25" customHeight="1">
      <c r="M341" s="9">
        <v>344.0</v>
      </c>
      <c r="N341" s="9">
        <v>80000.0</v>
      </c>
      <c r="O341" s="9">
        <v>5500.0</v>
      </c>
      <c r="P341" s="9">
        <v>3.0</v>
      </c>
      <c r="Q341" s="9">
        <v>2.0</v>
      </c>
      <c r="R341" s="9">
        <v>2.0</v>
      </c>
      <c r="S341" s="9">
        <v>1.0</v>
      </c>
      <c r="T341" s="9">
        <v>0.0</v>
      </c>
      <c r="U341" s="9">
        <v>0.0</v>
      </c>
      <c r="V341" s="9">
        <v>0.0</v>
      </c>
      <c r="W341" s="9">
        <v>0.0</v>
      </c>
      <c r="X341" s="9">
        <v>1.0</v>
      </c>
      <c r="Y341" s="9" t="s">
        <v>143</v>
      </c>
    </row>
    <row r="342" ht="14.25" customHeight="1">
      <c r="M342" s="9">
        <v>448.0</v>
      </c>
      <c r="N342" s="9">
        <v>120000.0</v>
      </c>
      <c r="O342" s="9">
        <v>5500.0</v>
      </c>
      <c r="P342" s="9">
        <v>4.0</v>
      </c>
      <c r="Q342" s="9">
        <v>2.0</v>
      </c>
      <c r="R342" s="9">
        <v>2.0</v>
      </c>
      <c r="S342" s="9">
        <v>1.0</v>
      </c>
      <c r="T342" s="9">
        <v>0.0</v>
      </c>
      <c r="U342" s="9">
        <v>1.0</v>
      </c>
      <c r="V342" s="9">
        <v>0.0</v>
      </c>
      <c r="W342" s="9">
        <v>1.0</v>
      </c>
      <c r="X342" s="9">
        <v>1.0</v>
      </c>
      <c r="Y342" s="9" t="s">
        <v>144</v>
      </c>
    </row>
    <row r="343" ht="14.25" customHeight="1">
      <c r="M343" s="9">
        <v>478.0</v>
      </c>
      <c r="N343" s="9">
        <v>88500.0</v>
      </c>
      <c r="O343" s="9">
        <v>5500.0</v>
      </c>
      <c r="P343" s="9">
        <v>3.0</v>
      </c>
      <c r="Q343" s="9">
        <v>2.0</v>
      </c>
      <c r="R343" s="9">
        <v>1.0</v>
      </c>
      <c r="S343" s="9">
        <v>1.0</v>
      </c>
      <c r="T343" s="9">
        <v>1.0</v>
      </c>
      <c r="U343" s="9">
        <v>1.0</v>
      </c>
      <c r="V343" s="9">
        <v>0.0</v>
      </c>
      <c r="W343" s="9">
        <v>0.0</v>
      </c>
      <c r="X343" s="9">
        <v>2.0</v>
      </c>
      <c r="Y343" s="9" t="s">
        <v>144</v>
      </c>
    </row>
    <row r="344" ht="14.25" customHeight="1">
      <c r="M344" s="9">
        <v>480.0</v>
      </c>
      <c r="N344" s="9">
        <v>89000.0</v>
      </c>
      <c r="O344" s="9">
        <v>5500.0</v>
      </c>
      <c r="P344" s="9">
        <v>3.0</v>
      </c>
      <c r="Q344" s="9">
        <v>1.0</v>
      </c>
      <c r="R344" s="9">
        <v>3.0</v>
      </c>
      <c r="S344" s="9">
        <v>1.0</v>
      </c>
      <c r="T344" s="9">
        <v>0.0</v>
      </c>
      <c r="U344" s="9">
        <v>0.0</v>
      </c>
      <c r="V344" s="9">
        <v>0.0</v>
      </c>
      <c r="W344" s="9">
        <v>0.0</v>
      </c>
      <c r="X344" s="9">
        <v>1.0</v>
      </c>
      <c r="Y344" s="9" t="s">
        <v>144</v>
      </c>
    </row>
    <row r="345" ht="14.25" customHeight="1">
      <c r="M345" s="9">
        <v>495.0</v>
      </c>
      <c r="N345" s="9">
        <v>58500.0</v>
      </c>
      <c r="O345" s="9">
        <v>5600.0</v>
      </c>
      <c r="P345" s="9">
        <v>2.0</v>
      </c>
      <c r="Q345" s="9">
        <v>1.0</v>
      </c>
      <c r="R345" s="9">
        <v>1.0</v>
      </c>
      <c r="S345" s="9">
        <v>1.0</v>
      </c>
      <c r="T345" s="9">
        <v>0.0</v>
      </c>
      <c r="U345" s="9">
        <v>0.0</v>
      </c>
      <c r="V345" s="9">
        <v>0.0</v>
      </c>
      <c r="W345" s="9">
        <v>1.0</v>
      </c>
      <c r="X345" s="9">
        <v>0.0</v>
      </c>
      <c r="Y345" s="9" t="s">
        <v>143</v>
      </c>
    </row>
    <row r="346" ht="14.25" customHeight="1">
      <c r="M346" s="9">
        <v>267.0</v>
      </c>
      <c r="N346" s="9">
        <v>52500.0</v>
      </c>
      <c r="O346" s="9">
        <v>5640.0</v>
      </c>
      <c r="P346" s="9">
        <v>2.0</v>
      </c>
      <c r="Q346" s="9">
        <v>1.0</v>
      </c>
      <c r="R346" s="9">
        <v>1.0</v>
      </c>
      <c r="S346" s="9">
        <v>0.0</v>
      </c>
      <c r="T346" s="9">
        <v>0.0</v>
      </c>
      <c r="U346" s="9">
        <v>0.0</v>
      </c>
      <c r="V346" s="9">
        <v>0.0</v>
      </c>
      <c r="W346" s="9">
        <v>0.0</v>
      </c>
      <c r="X346" s="9">
        <v>0.0</v>
      </c>
      <c r="Y346" s="9" t="s">
        <v>143</v>
      </c>
    </row>
    <row r="347" ht="14.25" customHeight="1">
      <c r="M347" s="9">
        <v>276.0</v>
      </c>
      <c r="N347" s="9">
        <v>66000.0</v>
      </c>
      <c r="O347" s="9">
        <v>5680.0</v>
      </c>
      <c r="P347" s="9">
        <v>3.0</v>
      </c>
      <c r="Q347" s="9">
        <v>1.0</v>
      </c>
      <c r="R347" s="9">
        <v>2.0</v>
      </c>
      <c r="S347" s="9">
        <v>1.0</v>
      </c>
      <c r="T347" s="9">
        <v>1.0</v>
      </c>
      <c r="U347" s="9">
        <v>0.0</v>
      </c>
      <c r="V347" s="9">
        <v>0.0</v>
      </c>
      <c r="W347" s="9">
        <v>1.0</v>
      </c>
      <c r="X347" s="9">
        <v>1.0</v>
      </c>
      <c r="Y347" s="9" t="s">
        <v>143</v>
      </c>
    </row>
    <row r="348" ht="14.25" customHeight="1">
      <c r="M348" s="9">
        <v>482.0</v>
      </c>
      <c r="N348" s="9">
        <v>95000.0</v>
      </c>
      <c r="O348" s="9">
        <v>5700.0</v>
      </c>
      <c r="P348" s="9">
        <v>3.0</v>
      </c>
      <c r="Q348" s="9">
        <v>1.0</v>
      </c>
      <c r="R348" s="9">
        <v>1.0</v>
      </c>
      <c r="S348" s="9">
        <v>1.0</v>
      </c>
      <c r="T348" s="9">
        <v>1.0</v>
      </c>
      <c r="U348" s="9">
        <v>1.0</v>
      </c>
      <c r="V348" s="9">
        <v>0.0</v>
      </c>
      <c r="W348" s="9">
        <v>1.0</v>
      </c>
      <c r="X348" s="9">
        <v>2.0</v>
      </c>
      <c r="Y348" s="9" t="s">
        <v>144</v>
      </c>
    </row>
    <row r="349" ht="14.25" customHeight="1">
      <c r="M349" s="9">
        <v>445.0</v>
      </c>
      <c r="N349" s="9">
        <v>72500.0</v>
      </c>
      <c r="O349" s="9">
        <v>5720.0</v>
      </c>
      <c r="P349" s="9">
        <v>2.0</v>
      </c>
      <c r="Q349" s="9">
        <v>1.0</v>
      </c>
      <c r="R349" s="9">
        <v>2.0</v>
      </c>
      <c r="S349" s="9">
        <v>1.0</v>
      </c>
      <c r="T349" s="9">
        <v>0.0</v>
      </c>
      <c r="U349" s="9">
        <v>0.0</v>
      </c>
      <c r="V349" s="9">
        <v>0.0</v>
      </c>
      <c r="W349" s="9">
        <v>1.0</v>
      </c>
      <c r="X349" s="9">
        <v>0.0</v>
      </c>
      <c r="Y349" s="9" t="s">
        <v>144</v>
      </c>
    </row>
    <row r="350" ht="14.25" customHeight="1">
      <c r="M350" s="9">
        <v>377.0</v>
      </c>
      <c r="N350" s="9">
        <v>140000.0</v>
      </c>
      <c r="O350" s="9">
        <v>5750.0</v>
      </c>
      <c r="P350" s="9">
        <v>3.0</v>
      </c>
      <c r="Q350" s="9">
        <v>2.0</v>
      </c>
      <c r="R350" s="9">
        <v>4.0</v>
      </c>
      <c r="S350" s="9">
        <v>1.0</v>
      </c>
      <c r="T350" s="9">
        <v>1.0</v>
      </c>
      <c r="U350" s="9">
        <v>0.0</v>
      </c>
      <c r="V350" s="9">
        <v>0.0</v>
      </c>
      <c r="W350" s="9">
        <v>1.0</v>
      </c>
      <c r="X350" s="9">
        <v>1.0</v>
      </c>
      <c r="Y350" s="9" t="s">
        <v>144</v>
      </c>
    </row>
    <row r="351" ht="14.25" customHeight="1">
      <c r="M351" s="9">
        <v>305.0</v>
      </c>
      <c r="N351" s="9">
        <v>60000.0</v>
      </c>
      <c r="O351" s="9">
        <v>5800.0</v>
      </c>
      <c r="P351" s="9">
        <v>3.0</v>
      </c>
      <c r="Q351" s="9">
        <v>1.0</v>
      </c>
      <c r="R351" s="9">
        <v>1.0</v>
      </c>
      <c r="S351" s="9">
        <v>1.0</v>
      </c>
      <c r="T351" s="9">
        <v>0.0</v>
      </c>
      <c r="U351" s="9">
        <v>0.0</v>
      </c>
      <c r="V351" s="9">
        <v>1.0</v>
      </c>
      <c r="W351" s="9">
        <v>0.0</v>
      </c>
      <c r="X351" s="9">
        <v>2.0</v>
      </c>
      <c r="Y351" s="9" t="s">
        <v>143</v>
      </c>
    </row>
    <row r="352" ht="14.25" customHeight="1">
      <c r="M352" s="9">
        <v>309.0</v>
      </c>
      <c r="N352" s="9">
        <v>70000.0</v>
      </c>
      <c r="O352" s="9">
        <v>5800.0</v>
      </c>
      <c r="P352" s="9">
        <v>2.0</v>
      </c>
      <c r="Q352" s="9">
        <v>1.0</v>
      </c>
      <c r="R352" s="9">
        <v>1.0</v>
      </c>
      <c r="S352" s="9">
        <v>1.0</v>
      </c>
      <c r="T352" s="9">
        <v>1.0</v>
      </c>
      <c r="U352" s="9">
        <v>1.0</v>
      </c>
      <c r="V352" s="9">
        <v>0.0</v>
      </c>
      <c r="W352" s="9">
        <v>1.0</v>
      </c>
      <c r="X352" s="9">
        <v>0.0</v>
      </c>
      <c r="Y352" s="9" t="s">
        <v>143</v>
      </c>
    </row>
    <row r="353" ht="14.25" customHeight="1">
      <c r="M353" s="9">
        <v>536.0</v>
      </c>
      <c r="N353" s="9">
        <v>82000.0</v>
      </c>
      <c r="O353" s="9">
        <v>5800.0</v>
      </c>
      <c r="P353" s="9">
        <v>3.0</v>
      </c>
      <c r="Q353" s="9">
        <v>2.0</v>
      </c>
      <c r="R353" s="9">
        <v>4.0</v>
      </c>
      <c r="S353" s="9">
        <v>1.0</v>
      </c>
      <c r="T353" s="9">
        <v>0.0</v>
      </c>
      <c r="U353" s="9">
        <v>0.0</v>
      </c>
      <c r="V353" s="9">
        <v>0.0</v>
      </c>
      <c r="W353" s="9">
        <v>1.0</v>
      </c>
      <c r="X353" s="9">
        <v>0.0</v>
      </c>
      <c r="Y353" s="9" t="s">
        <v>143</v>
      </c>
    </row>
    <row r="354" ht="14.25" customHeight="1">
      <c r="M354" s="9">
        <v>319.0</v>
      </c>
      <c r="N354" s="9">
        <v>83000.0</v>
      </c>
      <c r="O354" s="9">
        <v>5828.0</v>
      </c>
      <c r="P354" s="9">
        <v>4.0</v>
      </c>
      <c r="Q354" s="9">
        <v>1.0</v>
      </c>
      <c r="R354" s="9">
        <v>4.0</v>
      </c>
      <c r="S354" s="9">
        <v>1.0</v>
      </c>
      <c r="T354" s="9">
        <v>1.0</v>
      </c>
      <c r="U354" s="9">
        <v>0.0</v>
      </c>
      <c r="V354" s="9">
        <v>0.0</v>
      </c>
      <c r="W354" s="9">
        <v>0.0</v>
      </c>
      <c r="X354" s="9">
        <v>0.0</v>
      </c>
      <c r="Y354" s="9" t="s">
        <v>143</v>
      </c>
    </row>
    <row r="355" ht="14.25" customHeight="1">
      <c r="M355" s="9">
        <v>281.0</v>
      </c>
      <c r="N355" s="9">
        <v>54000.0</v>
      </c>
      <c r="O355" s="9">
        <v>5830.0</v>
      </c>
      <c r="P355" s="9">
        <v>2.0</v>
      </c>
      <c r="Q355" s="9">
        <v>1.0</v>
      </c>
      <c r="R355" s="9">
        <v>1.0</v>
      </c>
      <c r="S355" s="9">
        <v>1.0</v>
      </c>
      <c r="T355" s="9">
        <v>0.0</v>
      </c>
      <c r="U355" s="9">
        <v>0.0</v>
      </c>
      <c r="V355" s="9">
        <v>0.0</v>
      </c>
      <c r="W355" s="9">
        <v>0.0</v>
      </c>
      <c r="X355" s="9">
        <v>2.0</v>
      </c>
      <c r="Y355" s="9" t="s">
        <v>143</v>
      </c>
    </row>
    <row r="356" ht="14.25" customHeight="1">
      <c r="M356" s="9">
        <v>1.0</v>
      </c>
      <c r="N356" s="9">
        <v>42000.0</v>
      </c>
      <c r="O356" s="9">
        <v>5850.0</v>
      </c>
      <c r="P356" s="9">
        <v>3.0</v>
      </c>
      <c r="Q356" s="9">
        <v>1.0</v>
      </c>
      <c r="R356" s="9">
        <v>2.0</v>
      </c>
      <c r="S356" s="9">
        <v>1.0</v>
      </c>
      <c r="T356" s="9">
        <v>0.0</v>
      </c>
      <c r="U356" s="9">
        <v>1.0</v>
      </c>
      <c r="V356" s="9">
        <v>0.0</v>
      </c>
      <c r="W356" s="9">
        <v>0.0</v>
      </c>
      <c r="X356" s="9">
        <v>1.0</v>
      </c>
      <c r="Y356" s="9" t="s">
        <v>143</v>
      </c>
    </row>
    <row r="357" ht="14.25" customHeight="1">
      <c r="M357" s="9">
        <v>87.0</v>
      </c>
      <c r="N357" s="9">
        <v>60000.0</v>
      </c>
      <c r="O357" s="9">
        <v>5850.0</v>
      </c>
      <c r="P357" s="9">
        <v>2.0</v>
      </c>
      <c r="Q357" s="9">
        <v>1.0</v>
      </c>
      <c r="R357" s="9">
        <v>1.0</v>
      </c>
      <c r="S357" s="9">
        <v>1.0</v>
      </c>
      <c r="T357" s="9">
        <v>1.0</v>
      </c>
      <c r="U357" s="9">
        <v>1.0</v>
      </c>
      <c r="V357" s="9">
        <v>0.0</v>
      </c>
      <c r="W357" s="9">
        <v>0.0</v>
      </c>
      <c r="X357" s="9">
        <v>2.0</v>
      </c>
      <c r="Y357" s="9" t="s">
        <v>143</v>
      </c>
    </row>
    <row r="358" ht="14.25" customHeight="1">
      <c r="M358" s="9">
        <v>489.0</v>
      </c>
      <c r="N358" s="9">
        <v>47000.0</v>
      </c>
      <c r="O358" s="9">
        <v>5880.0</v>
      </c>
      <c r="P358" s="9">
        <v>3.0</v>
      </c>
      <c r="Q358" s="9">
        <v>1.0</v>
      </c>
      <c r="R358" s="9">
        <v>1.0</v>
      </c>
      <c r="S358" s="9">
        <v>1.0</v>
      </c>
      <c r="T358" s="9">
        <v>0.0</v>
      </c>
      <c r="U358" s="9">
        <v>0.0</v>
      </c>
      <c r="V358" s="9">
        <v>0.0</v>
      </c>
      <c r="W358" s="9">
        <v>0.0</v>
      </c>
      <c r="X358" s="9">
        <v>1.0</v>
      </c>
      <c r="Y358" s="9" t="s">
        <v>143</v>
      </c>
    </row>
    <row r="359" ht="14.25" customHeight="1">
      <c r="M359" s="9">
        <v>490.0</v>
      </c>
      <c r="N359" s="9">
        <v>50000.0</v>
      </c>
      <c r="O359" s="9">
        <v>5880.0</v>
      </c>
      <c r="P359" s="9">
        <v>2.0</v>
      </c>
      <c r="Q359" s="9">
        <v>1.0</v>
      </c>
      <c r="R359" s="9">
        <v>1.0</v>
      </c>
      <c r="S359" s="9">
        <v>1.0</v>
      </c>
      <c r="T359" s="9">
        <v>0.0</v>
      </c>
      <c r="U359" s="9">
        <v>0.0</v>
      </c>
      <c r="V359" s="9">
        <v>0.0</v>
      </c>
      <c r="W359" s="9">
        <v>0.0</v>
      </c>
      <c r="X359" s="9">
        <v>0.0</v>
      </c>
      <c r="Y359" s="9" t="s">
        <v>143</v>
      </c>
    </row>
    <row r="360" ht="14.25" customHeight="1">
      <c r="M360" s="9">
        <v>306.0</v>
      </c>
      <c r="N360" s="9">
        <v>64000.0</v>
      </c>
      <c r="O360" s="9">
        <v>5885.0</v>
      </c>
      <c r="P360" s="9">
        <v>2.0</v>
      </c>
      <c r="Q360" s="9">
        <v>1.0</v>
      </c>
      <c r="R360" s="9">
        <v>1.0</v>
      </c>
      <c r="S360" s="9">
        <v>1.0</v>
      </c>
      <c r="T360" s="9">
        <v>0.0</v>
      </c>
      <c r="U360" s="9">
        <v>0.0</v>
      </c>
      <c r="V360" s="9">
        <v>0.0</v>
      </c>
      <c r="W360" s="9">
        <v>1.0</v>
      </c>
      <c r="X360" s="9">
        <v>1.0</v>
      </c>
      <c r="Y360" s="9" t="s">
        <v>143</v>
      </c>
    </row>
    <row r="361" ht="14.25" customHeight="1">
      <c r="M361" s="9">
        <v>92.0</v>
      </c>
      <c r="N361" s="9">
        <v>58000.0</v>
      </c>
      <c r="O361" s="9">
        <v>5900.0</v>
      </c>
      <c r="P361" s="9">
        <v>4.0</v>
      </c>
      <c r="Q361" s="9">
        <v>2.0</v>
      </c>
      <c r="R361" s="9">
        <v>2.0</v>
      </c>
      <c r="S361" s="9">
        <v>0.0</v>
      </c>
      <c r="T361" s="9">
        <v>0.0</v>
      </c>
      <c r="U361" s="9">
        <v>1.0</v>
      </c>
      <c r="V361" s="9">
        <v>0.0</v>
      </c>
      <c r="W361" s="9">
        <v>0.0</v>
      </c>
      <c r="X361" s="9">
        <v>1.0</v>
      </c>
      <c r="Y361" s="9" t="s">
        <v>143</v>
      </c>
    </row>
    <row r="362" ht="14.25" customHeight="1">
      <c r="M362" s="9">
        <v>297.0</v>
      </c>
      <c r="N362" s="9">
        <v>50000.0</v>
      </c>
      <c r="O362" s="9">
        <v>5900.0</v>
      </c>
      <c r="P362" s="9">
        <v>2.0</v>
      </c>
      <c r="Q362" s="9">
        <v>1.0</v>
      </c>
      <c r="R362" s="9">
        <v>1.0</v>
      </c>
      <c r="S362" s="9">
        <v>1.0</v>
      </c>
      <c r="T362" s="9">
        <v>0.0</v>
      </c>
      <c r="U362" s="9">
        <v>0.0</v>
      </c>
      <c r="V362" s="9">
        <v>0.0</v>
      </c>
      <c r="W362" s="9">
        <v>0.0</v>
      </c>
      <c r="X362" s="9">
        <v>1.0</v>
      </c>
      <c r="Y362" s="9" t="s">
        <v>143</v>
      </c>
    </row>
    <row r="363" ht="14.25" customHeight="1">
      <c r="M363" s="9">
        <v>504.0</v>
      </c>
      <c r="N363" s="9">
        <v>70500.0</v>
      </c>
      <c r="O363" s="9">
        <v>5948.0</v>
      </c>
      <c r="P363" s="9">
        <v>3.0</v>
      </c>
      <c r="Q363" s="9">
        <v>1.0</v>
      </c>
      <c r="R363" s="9">
        <v>2.0</v>
      </c>
      <c r="S363" s="9">
        <v>1.0</v>
      </c>
      <c r="T363" s="9">
        <v>0.0</v>
      </c>
      <c r="U363" s="9">
        <v>0.0</v>
      </c>
      <c r="V363" s="9">
        <v>0.0</v>
      </c>
      <c r="W363" s="9">
        <v>1.0</v>
      </c>
      <c r="X363" s="9">
        <v>0.0</v>
      </c>
      <c r="Y363" s="9" t="s">
        <v>143</v>
      </c>
    </row>
    <row r="364" ht="14.25" customHeight="1">
      <c r="M364" s="9">
        <v>127.0</v>
      </c>
      <c r="N364" s="9">
        <v>117000.0</v>
      </c>
      <c r="O364" s="9">
        <v>5960.0</v>
      </c>
      <c r="P364" s="9">
        <v>3.0</v>
      </c>
      <c r="Q364" s="9">
        <v>3.0</v>
      </c>
      <c r="R364" s="9">
        <v>2.0</v>
      </c>
      <c r="S364" s="9">
        <v>1.0</v>
      </c>
      <c r="T364" s="9">
        <v>1.0</v>
      </c>
      <c r="U364" s="9">
        <v>1.0</v>
      </c>
      <c r="V364" s="9">
        <v>0.0</v>
      </c>
      <c r="W364" s="9">
        <v>0.0</v>
      </c>
      <c r="X364" s="9">
        <v>1.0</v>
      </c>
      <c r="Y364" s="9" t="s">
        <v>143</v>
      </c>
    </row>
    <row r="365" ht="14.25" customHeight="1">
      <c r="M365" s="9">
        <v>280.0</v>
      </c>
      <c r="N365" s="9">
        <v>52000.0</v>
      </c>
      <c r="O365" s="9">
        <v>5960.0</v>
      </c>
      <c r="P365" s="9">
        <v>3.0</v>
      </c>
      <c r="Q365" s="9">
        <v>1.0</v>
      </c>
      <c r="R365" s="9">
        <v>2.0</v>
      </c>
      <c r="S365" s="9">
        <v>1.0</v>
      </c>
      <c r="T365" s="9">
        <v>1.0</v>
      </c>
      <c r="U365" s="9">
        <v>1.0</v>
      </c>
      <c r="V365" s="9">
        <v>0.0</v>
      </c>
      <c r="W365" s="9">
        <v>0.0</v>
      </c>
      <c r="X365" s="9">
        <v>0.0</v>
      </c>
      <c r="Y365" s="9" t="s">
        <v>143</v>
      </c>
    </row>
    <row r="366" ht="14.25" customHeight="1">
      <c r="M366" s="9">
        <v>496.0</v>
      </c>
      <c r="N366" s="9">
        <v>59000.0</v>
      </c>
      <c r="O366" s="9">
        <v>5985.0</v>
      </c>
      <c r="P366" s="9">
        <v>3.0</v>
      </c>
      <c r="Q366" s="9">
        <v>1.0</v>
      </c>
      <c r="R366" s="9">
        <v>1.0</v>
      </c>
      <c r="S366" s="9">
        <v>1.0</v>
      </c>
      <c r="T366" s="9">
        <v>0.0</v>
      </c>
      <c r="U366" s="9">
        <v>1.0</v>
      </c>
      <c r="V366" s="9">
        <v>0.0</v>
      </c>
      <c r="W366" s="9">
        <v>0.0</v>
      </c>
      <c r="X366" s="9">
        <v>0.0</v>
      </c>
      <c r="Y366" s="9" t="s">
        <v>143</v>
      </c>
    </row>
    <row r="367" ht="14.25" customHeight="1">
      <c r="M367" s="9">
        <v>68.0</v>
      </c>
      <c r="N367" s="9">
        <v>67000.0</v>
      </c>
      <c r="O367" s="9">
        <v>6000.0</v>
      </c>
      <c r="P367" s="9">
        <v>2.0</v>
      </c>
      <c r="Q367" s="9">
        <v>1.0</v>
      </c>
      <c r="R367" s="9">
        <v>1.0</v>
      </c>
      <c r="S367" s="9">
        <v>1.0</v>
      </c>
      <c r="T367" s="9">
        <v>0.0</v>
      </c>
      <c r="U367" s="9">
        <v>1.0</v>
      </c>
      <c r="V367" s="9">
        <v>0.0</v>
      </c>
      <c r="W367" s="9">
        <v>1.0</v>
      </c>
      <c r="X367" s="9">
        <v>1.0</v>
      </c>
      <c r="Y367" s="9" t="s">
        <v>143</v>
      </c>
    </row>
    <row r="368" ht="14.25" customHeight="1">
      <c r="M368" s="9">
        <v>136.0</v>
      </c>
      <c r="N368" s="9">
        <v>90000.0</v>
      </c>
      <c r="O368" s="9">
        <v>6000.0</v>
      </c>
      <c r="P368" s="9">
        <v>4.0</v>
      </c>
      <c r="Q368" s="9">
        <v>2.0</v>
      </c>
      <c r="R368" s="9">
        <v>4.0</v>
      </c>
      <c r="S368" s="9">
        <v>1.0</v>
      </c>
      <c r="T368" s="9">
        <v>0.0</v>
      </c>
      <c r="U368" s="9">
        <v>0.0</v>
      </c>
      <c r="V368" s="9">
        <v>0.0</v>
      </c>
      <c r="W368" s="9">
        <v>0.0</v>
      </c>
      <c r="X368" s="9">
        <v>1.0</v>
      </c>
      <c r="Y368" s="9" t="s">
        <v>143</v>
      </c>
    </row>
    <row r="369" ht="14.25" customHeight="1">
      <c r="M369" s="9">
        <v>162.0</v>
      </c>
      <c r="N369" s="9">
        <v>130000.0</v>
      </c>
      <c r="O369" s="9">
        <v>6000.0</v>
      </c>
      <c r="P369" s="9">
        <v>4.0</v>
      </c>
      <c r="Q369" s="9">
        <v>1.0</v>
      </c>
      <c r="R369" s="9">
        <v>2.0</v>
      </c>
      <c r="S369" s="9">
        <v>1.0</v>
      </c>
      <c r="T369" s="9">
        <v>0.0</v>
      </c>
      <c r="U369" s="9">
        <v>1.0</v>
      </c>
      <c r="V369" s="9">
        <v>0.0</v>
      </c>
      <c r="W369" s="9">
        <v>0.0</v>
      </c>
      <c r="X369" s="9">
        <v>2.0</v>
      </c>
      <c r="Y369" s="9" t="s">
        <v>143</v>
      </c>
    </row>
    <row r="370" ht="14.25" customHeight="1">
      <c r="M370" s="9">
        <v>217.0</v>
      </c>
      <c r="N370" s="9">
        <v>138300.0</v>
      </c>
      <c r="O370" s="9">
        <v>6000.0</v>
      </c>
      <c r="P370" s="9">
        <v>4.0</v>
      </c>
      <c r="Q370" s="9">
        <v>3.0</v>
      </c>
      <c r="R370" s="9">
        <v>2.0</v>
      </c>
      <c r="S370" s="9">
        <v>1.0</v>
      </c>
      <c r="T370" s="9">
        <v>1.0</v>
      </c>
      <c r="U370" s="9">
        <v>1.0</v>
      </c>
      <c r="V370" s="9">
        <v>1.0</v>
      </c>
      <c r="W370" s="9">
        <v>0.0</v>
      </c>
      <c r="X370" s="9">
        <v>2.0</v>
      </c>
      <c r="Y370" s="9" t="s">
        <v>143</v>
      </c>
    </row>
    <row r="371" ht="14.25" customHeight="1">
      <c r="M371" s="9">
        <v>260.0</v>
      </c>
      <c r="N371" s="9">
        <v>41000.0</v>
      </c>
      <c r="O371" s="9">
        <v>6000.0</v>
      </c>
      <c r="P371" s="9">
        <v>2.0</v>
      </c>
      <c r="Q371" s="9">
        <v>1.0</v>
      </c>
      <c r="R371" s="9">
        <v>1.0</v>
      </c>
      <c r="S371" s="9">
        <v>1.0</v>
      </c>
      <c r="T371" s="9">
        <v>0.0</v>
      </c>
      <c r="U371" s="9">
        <v>0.0</v>
      </c>
      <c r="V371" s="9">
        <v>0.0</v>
      </c>
      <c r="W371" s="9">
        <v>0.0</v>
      </c>
      <c r="X371" s="9">
        <v>0.0</v>
      </c>
      <c r="Y371" s="9" t="s">
        <v>143</v>
      </c>
    </row>
    <row r="372" ht="14.25" customHeight="1">
      <c r="M372" s="9">
        <v>324.0</v>
      </c>
      <c r="N372" s="9">
        <v>98000.0</v>
      </c>
      <c r="O372" s="9">
        <v>6000.0</v>
      </c>
      <c r="P372" s="9">
        <v>3.0</v>
      </c>
      <c r="Q372" s="9">
        <v>1.0</v>
      </c>
      <c r="R372" s="9">
        <v>1.0</v>
      </c>
      <c r="S372" s="9">
        <v>1.0</v>
      </c>
      <c r="T372" s="9">
        <v>0.0</v>
      </c>
      <c r="U372" s="9">
        <v>0.0</v>
      </c>
      <c r="V372" s="9">
        <v>0.0</v>
      </c>
      <c r="W372" s="9">
        <v>1.0</v>
      </c>
      <c r="X372" s="9">
        <v>1.0</v>
      </c>
      <c r="Y372" s="9" t="s">
        <v>143</v>
      </c>
    </row>
    <row r="373" ht="14.25" customHeight="1">
      <c r="M373" s="9">
        <v>420.0</v>
      </c>
      <c r="N373" s="9">
        <v>94700.0</v>
      </c>
      <c r="O373" s="9">
        <v>6000.0</v>
      </c>
      <c r="P373" s="9">
        <v>3.0</v>
      </c>
      <c r="Q373" s="9">
        <v>1.0</v>
      </c>
      <c r="R373" s="9">
        <v>2.0</v>
      </c>
      <c r="S373" s="9">
        <v>1.0</v>
      </c>
      <c r="T373" s="9">
        <v>0.0</v>
      </c>
      <c r="U373" s="9">
        <v>0.0</v>
      </c>
      <c r="V373" s="9">
        <v>1.0</v>
      </c>
      <c r="W373" s="9">
        <v>0.0</v>
      </c>
      <c r="X373" s="9">
        <v>1.0</v>
      </c>
      <c r="Y373" s="9" t="s">
        <v>144</v>
      </c>
    </row>
    <row r="374" ht="14.25" customHeight="1">
      <c r="M374" s="9">
        <v>458.0</v>
      </c>
      <c r="N374" s="9">
        <v>120900.0</v>
      </c>
      <c r="O374" s="9">
        <v>6000.0</v>
      </c>
      <c r="P374" s="9">
        <v>3.0</v>
      </c>
      <c r="Q374" s="9">
        <v>2.0</v>
      </c>
      <c r="R374" s="9">
        <v>4.0</v>
      </c>
      <c r="S374" s="9">
        <v>1.0</v>
      </c>
      <c r="T374" s="9">
        <v>1.0</v>
      </c>
      <c r="U374" s="9">
        <v>1.0</v>
      </c>
      <c r="V374" s="9">
        <v>0.0</v>
      </c>
      <c r="W374" s="9">
        <v>1.0</v>
      </c>
      <c r="X374" s="9">
        <v>0.0</v>
      </c>
      <c r="Y374" s="9" t="s">
        <v>144</v>
      </c>
    </row>
    <row r="375" ht="14.25" customHeight="1">
      <c r="M375" s="9">
        <v>481.0</v>
      </c>
      <c r="N375" s="9">
        <v>89500.0</v>
      </c>
      <c r="O375" s="9">
        <v>6000.0</v>
      </c>
      <c r="P375" s="9">
        <v>4.0</v>
      </c>
      <c r="Q375" s="9">
        <v>1.0</v>
      </c>
      <c r="R375" s="9">
        <v>3.0</v>
      </c>
      <c r="S375" s="9">
        <v>1.0</v>
      </c>
      <c r="T375" s="9">
        <v>1.0</v>
      </c>
      <c r="U375" s="9">
        <v>1.0</v>
      </c>
      <c r="V375" s="9">
        <v>0.0</v>
      </c>
      <c r="W375" s="9">
        <v>0.0</v>
      </c>
      <c r="X375" s="9">
        <v>0.0</v>
      </c>
      <c r="Y375" s="9" t="s">
        <v>144</v>
      </c>
    </row>
    <row r="376" ht="14.25" customHeight="1">
      <c r="M376" s="9">
        <v>517.0</v>
      </c>
      <c r="N376" s="9">
        <v>95000.0</v>
      </c>
      <c r="O376" s="9">
        <v>6000.0</v>
      </c>
      <c r="P376" s="9">
        <v>3.0</v>
      </c>
      <c r="Q376" s="9">
        <v>2.0</v>
      </c>
      <c r="R376" s="9">
        <v>3.0</v>
      </c>
      <c r="S376" s="9">
        <v>1.0</v>
      </c>
      <c r="T376" s="9">
        <v>1.0</v>
      </c>
      <c r="U376" s="9">
        <v>0.0</v>
      </c>
      <c r="V376" s="9">
        <v>0.0</v>
      </c>
      <c r="W376" s="9">
        <v>1.0</v>
      </c>
      <c r="X376" s="9">
        <v>0.0</v>
      </c>
      <c r="Y376" s="9" t="s">
        <v>143</v>
      </c>
    </row>
    <row r="377" ht="14.25" customHeight="1">
      <c r="M377" s="9">
        <v>518.0</v>
      </c>
      <c r="N377" s="9">
        <v>96500.0</v>
      </c>
      <c r="O377" s="9">
        <v>6000.0</v>
      </c>
      <c r="P377" s="9">
        <v>4.0</v>
      </c>
      <c r="Q377" s="9">
        <v>2.0</v>
      </c>
      <c r="R377" s="9">
        <v>4.0</v>
      </c>
      <c r="S377" s="9">
        <v>1.0</v>
      </c>
      <c r="T377" s="9">
        <v>0.0</v>
      </c>
      <c r="U377" s="9">
        <v>0.0</v>
      </c>
      <c r="V377" s="9">
        <v>0.0</v>
      </c>
      <c r="W377" s="9">
        <v>1.0</v>
      </c>
      <c r="X377" s="9">
        <v>0.0</v>
      </c>
      <c r="Y377" s="9" t="s">
        <v>143</v>
      </c>
    </row>
    <row r="378" ht="14.25" customHeight="1">
      <c r="M378" s="9">
        <v>520.0</v>
      </c>
      <c r="N378" s="9">
        <v>102000.0</v>
      </c>
      <c r="O378" s="9">
        <v>6000.0</v>
      </c>
      <c r="P378" s="9">
        <v>3.0</v>
      </c>
      <c r="Q378" s="9">
        <v>2.0</v>
      </c>
      <c r="R378" s="9">
        <v>2.0</v>
      </c>
      <c r="S378" s="9">
        <v>1.0</v>
      </c>
      <c r="T378" s="9">
        <v>1.0</v>
      </c>
      <c r="U378" s="9">
        <v>0.0</v>
      </c>
      <c r="V378" s="9">
        <v>0.0</v>
      </c>
      <c r="W378" s="9">
        <v>0.0</v>
      </c>
      <c r="X378" s="9">
        <v>1.0</v>
      </c>
      <c r="Y378" s="9" t="s">
        <v>143</v>
      </c>
    </row>
    <row r="379" ht="14.25" customHeight="1">
      <c r="M379" s="9">
        <v>522.0</v>
      </c>
      <c r="N379" s="9">
        <v>105000.0</v>
      </c>
      <c r="O379" s="9">
        <v>6000.0</v>
      </c>
      <c r="P379" s="9">
        <v>4.0</v>
      </c>
      <c r="Q379" s="9">
        <v>2.0</v>
      </c>
      <c r="R379" s="9">
        <v>4.0</v>
      </c>
      <c r="S379" s="9">
        <v>1.0</v>
      </c>
      <c r="T379" s="9">
        <v>1.0</v>
      </c>
      <c r="U379" s="9">
        <v>0.0</v>
      </c>
      <c r="V379" s="9">
        <v>0.0</v>
      </c>
      <c r="W379" s="9">
        <v>1.0</v>
      </c>
      <c r="X379" s="9">
        <v>1.0</v>
      </c>
      <c r="Y379" s="9" t="s">
        <v>143</v>
      </c>
    </row>
    <row r="380" ht="14.25" customHeight="1">
      <c r="M380" s="9">
        <v>523.0</v>
      </c>
      <c r="N380" s="9">
        <v>108000.0</v>
      </c>
      <c r="O380" s="9">
        <v>6000.0</v>
      </c>
      <c r="P380" s="9">
        <v>4.0</v>
      </c>
      <c r="Q380" s="9">
        <v>2.0</v>
      </c>
      <c r="R380" s="9">
        <v>4.0</v>
      </c>
      <c r="S380" s="9">
        <v>1.0</v>
      </c>
      <c r="T380" s="9">
        <v>0.0</v>
      </c>
      <c r="U380" s="9">
        <v>0.0</v>
      </c>
      <c r="V380" s="9">
        <v>0.0</v>
      </c>
      <c r="W380" s="9">
        <v>1.0</v>
      </c>
      <c r="X380" s="9">
        <v>1.0</v>
      </c>
      <c r="Y380" s="9" t="s">
        <v>143</v>
      </c>
    </row>
    <row r="381" ht="14.25" customHeight="1">
      <c r="M381" s="9">
        <v>524.0</v>
      </c>
      <c r="N381" s="9">
        <v>110000.0</v>
      </c>
      <c r="O381" s="9">
        <v>6000.0</v>
      </c>
      <c r="P381" s="9">
        <v>4.0</v>
      </c>
      <c r="Q381" s="9">
        <v>2.0</v>
      </c>
      <c r="R381" s="9">
        <v>4.0</v>
      </c>
      <c r="S381" s="9">
        <v>1.0</v>
      </c>
      <c r="T381" s="9">
        <v>0.0</v>
      </c>
      <c r="U381" s="9">
        <v>0.0</v>
      </c>
      <c r="V381" s="9">
        <v>0.0</v>
      </c>
      <c r="W381" s="9">
        <v>0.0</v>
      </c>
      <c r="X381" s="9">
        <v>2.0</v>
      </c>
      <c r="Y381" s="9" t="s">
        <v>143</v>
      </c>
    </row>
    <row r="382" ht="14.25" customHeight="1">
      <c r="M382" s="9">
        <v>525.0</v>
      </c>
      <c r="N382" s="9">
        <v>113000.0</v>
      </c>
      <c r="O382" s="9">
        <v>6000.0</v>
      </c>
      <c r="P382" s="9">
        <v>4.0</v>
      </c>
      <c r="Q382" s="9">
        <v>2.0</v>
      </c>
      <c r="R382" s="9">
        <v>4.0</v>
      </c>
      <c r="S382" s="9">
        <v>1.0</v>
      </c>
      <c r="T382" s="9">
        <v>0.0</v>
      </c>
      <c r="U382" s="9">
        <v>0.0</v>
      </c>
      <c r="V382" s="9">
        <v>0.0</v>
      </c>
      <c r="W382" s="9">
        <v>1.0</v>
      </c>
      <c r="X382" s="9">
        <v>1.0</v>
      </c>
      <c r="Y382" s="9" t="s">
        <v>143</v>
      </c>
    </row>
    <row r="383" ht="14.25" customHeight="1">
      <c r="M383" s="9">
        <v>529.0</v>
      </c>
      <c r="N383" s="9">
        <v>107500.0</v>
      </c>
      <c r="O383" s="9">
        <v>6000.0</v>
      </c>
      <c r="P383" s="9">
        <v>3.0</v>
      </c>
      <c r="Q383" s="9">
        <v>2.0</v>
      </c>
      <c r="R383" s="9">
        <v>4.0</v>
      </c>
      <c r="S383" s="9">
        <v>1.0</v>
      </c>
      <c r="T383" s="9">
        <v>0.0</v>
      </c>
      <c r="U383" s="9">
        <v>0.0</v>
      </c>
      <c r="V383" s="9">
        <v>0.0</v>
      </c>
      <c r="W383" s="9">
        <v>1.0</v>
      </c>
      <c r="X383" s="9">
        <v>1.0</v>
      </c>
      <c r="Y383" s="9" t="s">
        <v>143</v>
      </c>
    </row>
    <row r="384" ht="14.25" customHeight="1">
      <c r="M384" s="9">
        <v>530.0</v>
      </c>
      <c r="N384" s="9">
        <v>108000.0</v>
      </c>
      <c r="O384" s="9">
        <v>6000.0</v>
      </c>
      <c r="P384" s="9">
        <v>3.0</v>
      </c>
      <c r="Q384" s="9">
        <v>2.0</v>
      </c>
      <c r="R384" s="9">
        <v>3.0</v>
      </c>
      <c r="S384" s="9">
        <v>1.0</v>
      </c>
      <c r="T384" s="9">
        <v>0.0</v>
      </c>
      <c r="U384" s="9">
        <v>0.0</v>
      </c>
      <c r="V384" s="9">
        <v>0.0</v>
      </c>
      <c r="W384" s="9">
        <v>1.0</v>
      </c>
      <c r="X384" s="9">
        <v>0.0</v>
      </c>
      <c r="Y384" s="9" t="s">
        <v>143</v>
      </c>
    </row>
    <row r="385" ht="14.25" customHeight="1">
      <c r="M385" s="9">
        <v>531.0</v>
      </c>
      <c r="N385" s="9">
        <v>113750.0</v>
      </c>
      <c r="O385" s="9">
        <v>6000.0</v>
      </c>
      <c r="P385" s="9">
        <v>3.0</v>
      </c>
      <c r="Q385" s="9">
        <v>1.0</v>
      </c>
      <c r="R385" s="9">
        <v>4.0</v>
      </c>
      <c r="S385" s="9">
        <v>1.0</v>
      </c>
      <c r="T385" s="9">
        <v>1.0</v>
      </c>
      <c r="U385" s="9">
        <v>0.0</v>
      </c>
      <c r="V385" s="9">
        <v>0.0</v>
      </c>
      <c r="W385" s="9">
        <v>1.0</v>
      </c>
      <c r="X385" s="9">
        <v>2.0</v>
      </c>
      <c r="Y385" s="9" t="s">
        <v>143</v>
      </c>
    </row>
    <row r="386" ht="14.25" customHeight="1">
      <c r="M386" s="9">
        <v>537.0</v>
      </c>
      <c r="N386" s="9">
        <v>82500.0</v>
      </c>
      <c r="O386" s="9">
        <v>6000.0</v>
      </c>
      <c r="P386" s="9">
        <v>3.0</v>
      </c>
      <c r="Q386" s="9">
        <v>2.0</v>
      </c>
      <c r="R386" s="9">
        <v>4.0</v>
      </c>
      <c r="S386" s="9">
        <v>1.0</v>
      </c>
      <c r="T386" s="9">
        <v>0.0</v>
      </c>
      <c r="U386" s="9">
        <v>0.0</v>
      </c>
      <c r="V386" s="9">
        <v>0.0</v>
      </c>
      <c r="W386" s="9">
        <v>1.0</v>
      </c>
      <c r="X386" s="9">
        <v>0.0</v>
      </c>
      <c r="Y386" s="9" t="s">
        <v>143</v>
      </c>
    </row>
    <row r="387" ht="14.25" customHeight="1">
      <c r="M387" s="9">
        <v>543.0</v>
      </c>
      <c r="N387" s="9">
        <v>94000.0</v>
      </c>
      <c r="O387" s="9">
        <v>6000.0</v>
      </c>
      <c r="P387" s="9">
        <v>3.0</v>
      </c>
      <c r="Q387" s="9">
        <v>2.0</v>
      </c>
      <c r="R387" s="9">
        <v>4.0</v>
      </c>
      <c r="S387" s="9">
        <v>1.0</v>
      </c>
      <c r="T387" s="9">
        <v>0.0</v>
      </c>
      <c r="U387" s="9">
        <v>0.0</v>
      </c>
      <c r="V387" s="9">
        <v>0.0</v>
      </c>
      <c r="W387" s="9">
        <v>1.0</v>
      </c>
      <c r="X387" s="9">
        <v>0.0</v>
      </c>
      <c r="Y387" s="9" t="s">
        <v>143</v>
      </c>
    </row>
    <row r="388" ht="14.25" customHeight="1">
      <c r="M388" s="9">
        <v>544.0</v>
      </c>
      <c r="N388" s="9">
        <v>103000.0</v>
      </c>
      <c r="O388" s="9">
        <v>6000.0</v>
      </c>
      <c r="P388" s="9">
        <v>3.0</v>
      </c>
      <c r="Q388" s="9">
        <v>2.0</v>
      </c>
      <c r="R388" s="9">
        <v>4.0</v>
      </c>
      <c r="S388" s="9">
        <v>1.0</v>
      </c>
      <c r="T388" s="9">
        <v>1.0</v>
      </c>
      <c r="U388" s="9">
        <v>0.0</v>
      </c>
      <c r="V388" s="9">
        <v>0.0</v>
      </c>
      <c r="W388" s="9">
        <v>1.0</v>
      </c>
      <c r="X388" s="9">
        <v>1.0</v>
      </c>
      <c r="Y388" s="9" t="s">
        <v>143</v>
      </c>
    </row>
    <row r="389" ht="14.25" customHeight="1">
      <c r="M389" s="9">
        <v>545.0</v>
      </c>
      <c r="N389" s="9">
        <v>105000.0</v>
      </c>
      <c r="O389" s="9">
        <v>6000.0</v>
      </c>
      <c r="P389" s="9">
        <v>3.0</v>
      </c>
      <c r="Q389" s="9">
        <v>2.0</v>
      </c>
      <c r="R389" s="9">
        <v>2.0</v>
      </c>
      <c r="S389" s="9">
        <v>1.0</v>
      </c>
      <c r="T389" s="9">
        <v>1.0</v>
      </c>
      <c r="U389" s="9">
        <v>0.0</v>
      </c>
      <c r="V389" s="9">
        <v>0.0</v>
      </c>
      <c r="W389" s="9">
        <v>1.0</v>
      </c>
      <c r="X389" s="9">
        <v>1.0</v>
      </c>
      <c r="Y389" s="9" t="s">
        <v>143</v>
      </c>
    </row>
    <row r="390" ht="14.25" customHeight="1">
      <c r="M390" s="9">
        <v>546.0</v>
      </c>
      <c r="N390" s="9">
        <v>105000.0</v>
      </c>
      <c r="O390" s="9">
        <v>6000.0</v>
      </c>
      <c r="P390" s="9">
        <v>3.0</v>
      </c>
      <c r="Q390" s="9">
        <v>1.0</v>
      </c>
      <c r="R390" s="9">
        <v>2.0</v>
      </c>
      <c r="S390" s="9">
        <v>1.0</v>
      </c>
      <c r="T390" s="9">
        <v>0.0</v>
      </c>
      <c r="U390" s="9">
        <v>0.0</v>
      </c>
      <c r="V390" s="9">
        <v>0.0</v>
      </c>
      <c r="W390" s="9">
        <v>1.0</v>
      </c>
      <c r="X390" s="9">
        <v>1.0</v>
      </c>
      <c r="Y390" s="9" t="s">
        <v>143</v>
      </c>
    </row>
    <row r="391" ht="14.25" customHeight="1">
      <c r="M391" s="9">
        <v>492.0</v>
      </c>
      <c r="N391" s="9">
        <v>53000.0</v>
      </c>
      <c r="O391" s="9">
        <v>6020.0</v>
      </c>
      <c r="P391" s="9">
        <v>3.0</v>
      </c>
      <c r="Q391" s="9">
        <v>1.0</v>
      </c>
      <c r="R391" s="9">
        <v>1.0</v>
      </c>
      <c r="S391" s="9">
        <v>1.0</v>
      </c>
      <c r="T391" s="9">
        <v>0.0</v>
      </c>
      <c r="U391" s="9">
        <v>0.0</v>
      </c>
      <c r="V391" s="9">
        <v>0.0</v>
      </c>
      <c r="W391" s="9">
        <v>0.0</v>
      </c>
      <c r="X391" s="9">
        <v>0.0</v>
      </c>
      <c r="Y391" s="9" t="s">
        <v>143</v>
      </c>
    </row>
    <row r="392" ht="14.25" customHeight="1">
      <c r="M392" s="9">
        <v>433.0</v>
      </c>
      <c r="N392" s="9">
        <v>69000.0</v>
      </c>
      <c r="O392" s="9">
        <v>6040.0</v>
      </c>
      <c r="P392" s="9">
        <v>3.0</v>
      </c>
      <c r="Q392" s="9">
        <v>1.0</v>
      </c>
      <c r="R392" s="9">
        <v>1.0</v>
      </c>
      <c r="S392" s="9">
        <v>1.0</v>
      </c>
      <c r="T392" s="9">
        <v>0.0</v>
      </c>
      <c r="U392" s="9">
        <v>0.0</v>
      </c>
      <c r="V392" s="9">
        <v>0.0</v>
      </c>
      <c r="W392" s="9">
        <v>0.0</v>
      </c>
      <c r="X392" s="9">
        <v>2.0</v>
      </c>
      <c r="Y392" s="9" t="s">
        <v>144</v>
      </c>
    </row>
    <row r="393" ht="14.25" customHeight="1">
      <c r="M393" s="9">
        <v>455.0</v>
      </c>
      <c r="N393" s="9">
        <v>74900.0</v>
      </c>
      <c r="O393" s="9">
        <v>6050.0</v>
      </c>
      <c r="P393" s="9">
        <v>3.0</v>
      </c>
      <c r="Q393" s="9">
        <v>1.0</v>
      </c>
      <c r="R393" s="9">
        <v>1.0</v>
      </c>
      <c r="S393" s="9">
        <v>1.0</v>
      </c>
      <c r="T393" s="9">
        <v>0.0</v>
      </c>
      <c r="U393" s="9">
        <v>1.0</v>
      </c>
      <c r="V393" s="9">
        <v>0.0</v>
      </c>
      <c r="W393" s="9">
        <v>0.0</v>
      </c>
      <c r="X393" s="9">
        <v>0.0</v>
      </c>
      <c r="Y393" s="9" t="s">
        <v>144</v>
      </c>
    </row>
    <row r="394" ht="14.25" customHeight="1">
      <c r="M394" s="9">
        <v>91.0</v>
      </c>
      <c r="N394" s="9">
        <v>47000.0</v>
      </c>
      <c r="O394" s="9">
        <v>6060.0</v>
      </c>
      <c r="P394" s="9">
        <v>3.0</v>
      </c>
      <c r="Q394" s="9">
        <v>1.0</v>
      </c>
      <c r="R394" s="9">
        <v>1.0</v>
      </c>
      <c r="S394" s="9">
        <v>1.0</v>
      </c>
      <c r="T394" s="9">
        <v>1.0</v>
      </c>
      <c r="U394" s="9">
        <v>1.0</v>
      </c>
      <c r="V394" s="9">
        <v>0.0</v>
      </c>
      <c r="W394" s="9">
        <v>0.0</v>
      </c>
      <c r="X394" s="9">
        <v>0.0</v>
      </c>
      <c r="Y394" s="9" t="s">
        <v>143</v>
      </c>
    </row>
    <row r="395" ht="14.25" customHeight="1">
      <c r="M395" s="9">
        <v>515.0</v>
      </c>
      <c r="N395" s="9">
        <v>58900.0</v>
      </c>
      <c r="O395" s="9">
        <v>6060.0</v>
      </c>
      <c r="P395" s="9">
        <v>2.0</v>
      </c>
      <c r="Q395" s="9">
        <v>1.0</v>
      </c>
      <c r="R395" s="9">
        <v>1.0</v>
      </c>
      <c r="S395" s="9">
        <v>1.0</v>
      </c>
      <c r="T395" s="9">
        <v>0.0</v>
      </c>
      <c r="U395" s="9">
        <v>1.0</v>
      </c>
      <c r="V395" s="9">
        <v>0.0</v>
      </c>
      <c r="W395" s="9">
        <v>0.0</v>
      </c>
      <c r="X395" s="9">
        <v>1.0</v>
      </c>
      <c r="Y395" s="9" t="s">
        <v>143</v>
      </c>
    </row>
    <row r="396" ht="14.25" customHeight="1">
      <c r="M396" s="9">
        <v>357.0</v>
      </c>
      <c r="N396" s="9">
        <v>78000.0</v>
      </c>
      <c r="O396" s="9">
        <v>6100.0</v>
      </c>
      <c r="P396" s="9">
        <v>3.0</v>
      </c>
      <c r="Q396" s="9">
        <v>1.0</v>
      </c>
      <c r="R396" s="9">
        <v>3.0</v>
      </c>
      <c r="S396" s="9">
        <v>1.0</v>
      </c>
      <c r="T396" s="9">
        <v>1.0</v>
      </c>
      <c r="U396" s="9">
        <v>0.0</v>
      </c>
      <c r="V396" s="9">
        <v>0.0</v>
      </c>
      <c r="W396" s="9">
        <v>1.0</v>
      </c>
      <c r="X396" s="9">
        <v>0.0</v>
      </c>
      <c r="Y396" s="9" t="s">
        <v>144</v>
      </c>
    </row>
    <row r="397" ht="14.25" customHeight="1">
      <c r="M397" s="9">
        <v>370.0</v>
      </c>
      <c r="N397" s="9">
        <v>79000.0</v>
      </c>
      <c r="O397" s="9">
        <v>6100.0</v>
      </c>
      <c r="P397" s="9">
        <v>3.0</v>
      </c>
      <c r="Q397" s="9">
        <v>2.0</v>
      </c>
      <c r="R397" s="9">
        <v>1.0</v>
      </c>
      <c r="S397" s="9">
        <v>1.0</v>
      </c>
      <c r="T397" s="9">
        <v>0.0</v>
      </c>
      <c r="U397" s="9">
        <v>1.0</v>
      </c>
      <c r="V397" s="9">
        <v>0.0</v>
      </c>
      <c r="W397" s="9">
        <v>0.0</v>
      </c>
      <c r="X397" s="9">
        <v>2.0</v>
      </c>
      <c r="Y397" s="9" t="s">
        <v>144</v>
      </c>
    </row>
    <row r="398" ht="14.25" customHeight="1">
      <c r="M398" s="9">
        <v>453.0</v>
      </c>
      <c r="N398" s="9">
        <v>73000.0</v>
      </c>
      <c r="O398" s="9">
        <v>6100.0</v>
      </c>
      <c r="P398" s="9">
        <v>3.0</v>
      </c>
      <c r="Q398" s="9">
        <v>1.0</v>
      </c>
      <c r="R398" s="9">
        <v>1.0</v>
      </c>
      <c r="S398" s="9">
        <v>1.0</v>
      </c>
      <c r="T398" s="9">
        <v>0.0</v>
      </c>
      <c r="U398" s="9">
        <v>1.0</v>
      </c>
      <c r="V398" s="9">
        <v>0.0</v>
      </c>
      <c r="W398" s="9">
        <v>1.0</v>
      </c>
      <c r="X398" s="9">
        <v>0.0</v>
      </c>
      <c r="Y398" s="9" t="s">
        <v>144</v>
      </c>
    </row>
    <row r="399" ht="14.25" customHeight="1">
      <c r="M399" s="9">
        <v>316.0</v>
      </c>
      <c r="N399" s="9">
        <v>78000.0</v>
      </c>
      <c r="O399" s="9">
        <v>6210.0</v>
      </c>
      <c r="P399" s="9">
        <v>4.0</v>
      </c>
      <c r="Q399" s="9">
        <v>1.0</v>
      </c>
      <c r="R399" s="9">
        <v>4.0</v>
      </c>
      <c r="S399" s="9">
        <v>1.0</v>
      </c>
      <c r="T399" s="9">
        <v>1.0</v>
      </c>
      <c r="U399" s="9">
        <v>0.0</v>
      </c>
      <c r="V399" s="9">
        <v>0.0</v>
      </c>
      <c r="W399" s="9">
        <v>1.0</v>
      </c>
      <c r="X399" s="9">
        <v>0.0</v>
      </c>
      <c r="Y399" s="9" t="s">
        <v>143</v>
      </c>
    </row>
    <row r="400" ht="14.25" customHeight="1">
      <c r="M400" s="9">
        <v>519.0</v>
      </c>
      <c r="N400" s="9">
        <v>101000.0</v>
      </c>
      <c r="O400" s="9">
        <v>6240.0</v>
      </c>
      <c r="P400" s="9">
        <v>4.0</v>
      </c>
      <c r="Q400" s="9">
        <v>2.0</v>
      </c>
      <c r="R400" s="9">
        <v>2.0</v>
      </c>
      <c r="S400" s="9">
        <v>1.0</v>
      </c>
      <c r="T400" s="9">
        <v>0.0</v>
      </c>
      <c r="U400" s="9">
        <v>0.0</v>
      </c>
      <c r="V400" s="9">
        <v>0.0</v>
      </c>
      <c r="W400" s="9">
        <v>1.0</v>
      </c>
      <c r="X400" s="9">
        <v>1.0</v>
      </c>
      <c r="Y400" s="9" t="s">
        <v>143</v>
      </c>
    </row>
    <row r="401" ht="14.25" customHeight="1">
      <c r="M401" s="9">
        <v>476.0</v>
      </c>
      <c r="N401" s="9">
        <v>85000.0</v>
      </c>
      <c r="O401" s="9">
        <v>6254.0</v>
      </c>
      <c r="P401" s="9">
        <v>4.0</v>
      </c>
      <c r="Q401" s="9">
        <v>2.0</v>
      </c>
      <c r="R401" s="9">
        <v>1.0</v>
      </c>
      <c r="S401" s="9">
        <v>1.0</v>
      </c>
      <c r="T401" s="9">
        <v>0.0</v>
      </c>
      <c r="U401" s="9">
        <v>1.0</v>
      </c>
      <c r="V401" s="9">
        <v>0.0</v>
      </c>
      <c r="W401" s="9">
        <v>0.0</v>
      </c>
      <c r="X401" s="9">
        <v>1.0</v>
      </c>
      <c r="Y401" s="9" t="s">
        <v>144</v>
      </c>
    </row>
    <row r="402" ht="14.25" customHeight="1">
      <c r="M402" s="9">
        <v>277.0</v>
      </c>
      <c r="N402" s="9">
        <v>70000.0</v>
      </c>
      <c r="O402" s="9">
        <v>6300.0</v>
      </c>
      <c r="P402" s="9">
        <v>3.0</v>
      </c>
      <c r="Q402" s="9">
        <v>1.0</v>
      </c>
      <c r="R402" s="9">
        <v>1.0</v>
      </c>
      <c r="S402" s="9">
        <v>1.0</v>
      </c>
      <c r="T402" s="9">
        <v>0.0</v>
      </c>
      <c r="U402" s="9">
        <v>0.0</v>
      </c>
      <c r="V402" s="9">
        <v>0.0</v>
      </c>
      <c r="W402" s="9">
        <v>1.0</v>
      </c>
      <c r="X402" s="9">
        <v>2.0</v>
      </c>
      <c r="Y402" s="9" t="s">
        <v>143</v>
      </c>
    </row>
    <row r="403" ht="14.25" customHeight="1">
      <c r="M403" s="9">
        <v>229.0</v>
      </c>
      <c r="N403" s="9">
        <v>68000.0</v>
      </c>
      <c r="O403" s="9">
        <v>6321.0</v>
      </c>
      <c r="P403" s="9">
        <v>3.0</v>
      </c>
      <c r="Q403" s="9">
        <v>1.0</v>
      </c>
      <c r="R403" s="9">
        <v>2.0</v>
      </c>
      <c r="S403" s="9">
        <v>1.0</v>
      </c>
      <c r="T403" s="9">
        <v>0.0</v>
      </c>
      <c r="U403" s="9">
        <v>1.0</v>
      </c>
      <c r="V403" s="9">
        <v>0.0</v>
      </c>
      <c r="W403" s="9">
        <v>1.0</v>
      </c>
      <c r="X403" s="9">
        <v>1.0</v>
      </c>
      <c r="Y403" s="9" t="s">
        <v>143</v>
      </c>
    </row>
    <row r="404" ht="14.25" customHeight="1">
      <c r="M404" s="9">
        <v>528.0</v>
      </c>
      <c r="N404" s="9">
        <v>106000.0</v>
      </c>
      <c r="O404" s="9">
        <v>6325.0</v>
      </c>
      <c r="P404" s="9">
        <v>3.0</v>
      </c>
      <c r="Q404" s="9">
        <v>1.0</v>
      </c>
      <c r="R404" s="9">
        <v>4.0</v>
      </c>
      <c r="S404" s="9">
        <v>1.0</v>
      </c>
      <c r="T404" s="9">
        <v>0.0</v>
      </c>
      <c r="U404" s="9">
        <v>0.0</v>
      </c>
      <c r="V404" s="9">
        <v>0.0</v>
      </c>
      <c r="W404" s="9">
        <v>1.0</v>
      </c>
      <c r="X404" s="9">
        <v>1.0</v>
      </c>
      <c r="Y404" s="9" t="s">
        <v>143</v>
      </c>
    </row>
    <row r="405" ht="14.25" customHeight="1">
      <c r="M405" s="9">
        <v>322.0</v>
      </c>
      <c r="N405" s="9">
        <v>88500.0</v>
      </c>
      <c r="O405" s="9">
        <v>6350.0</v>
      </c>
      <c r="P405" s="9">
        <v>3.0</v>
      </c>
      <c r="Q405" s="9">
        <v>2.0</v>
      </c>
      <c r="R405" s="9">
        <v>3.0</v>
      </c>
      <c r="S405" s="9">
        <v>1.0</v>
      </c>
      <c r="T405" s="9">
        <v>1.0</v>
      </c>
      <c r="U405" s="9">
        <v>0.0</v>
      </c>
      <c r="V405" s="9">
        <v>0.0</v>
      </c>
      <c r="W405" s="9">
        <v>1.0</v>
      </c>
      <c r="X405" s="9">
        <v>0.0</v>
      </c>
      <c r="Y405" s="9" t="s">
        <v>143</v>
      </c>
    </row>
    <row r="406" ht="14.25" customHeight="1">
      <c r="M406" s="9">
        <v>5.0</v>
      </c>
      <c r="N406" s="9">
        <v>61000.0</v>
      </c>
      <c r="O406" s="9">
        <v>6360.0</v>
      </c>
      <c r="P406" s="9">
        <v>2.0</v>
      </c>
      <c r="Q406" s="9">
        <v>1.0</v>
      </c>
      <c r="R406" s="9">
        <v>1.0</v>
      </c>
      <c r="S406" s="9">
        <v>1.0</v>
      </c>
      <c r="T406" s="9">
        <v>0.0</v>
      </c>
      <c r="U406" s="9">
        <v>0.0</v>
      </c>
      <c r="V406" s="9">
        <v>0.0</v>
      </c>
      <c r="W406" s="9">
        <v>0.0</v>
      </c>
      <c r="X406" s="9">
        <v>0.0</v>
      </c>
      <c r="Y406" s="9" t="s">
        <v>143</v>
      </c>
    </row>
    <row r="407" ht="14.25" customHeight="1">
      <c r="M407" s="9">
        <v>35.0</v>
      </c>
      <c r="N407" s="9">
        <v>61000.0</v>
      </c>
      <c r="O407" s="9">
        <v>6360.0</v>
      </c>
      <c r="P407" s="9">
        <v>2.0</v>
      </c>
      <c r="Q407" s="9">
        <v>1.0</v>
      </c>
      <c r="R407" s="9">
        <v>2.0</v>
      </c>
      <c r="S407" s="9">
        <v>1.0</v>
      </c>
      <c r="T407" s="9">
        <v>0.0</v>
      </c>
      <c r="U407" s="9">
        <v>0.0</v>
      </c>
      <c r="V407" s="9">
        <v>0.0</v>
      </c>
      <c r="W407" s="9">
        <v>0.0</v>
      </c>
      <c r="X407" s="9">
        <v>0.0</v>
      </c>
      <c r="Y407" s="9" t="s">
        <v>143</v>
      </c>
    </row>
    <row r="408" ht="14.25" customHeight="1">
      <c r="M408" s="9">
        <v>80.0</v>
      </c>
      <c r="N408" s="9">
        <v>63900.0</v>
      </c>
      <c r="O408" s="9">
        <v>6360.0</v>
      </c>
      <c r="P408" s="9">
        <v>2.0</v>
      </c>
      <c r="Q408" s="9">
        <v>1.0</v>
      </c>
      <c r="R408" s="9">
        <v>1.0</v>
      </c>
      <c r="S408" s="9">
        <v>1.0</v>
      </c>
      <c r="T408" s="9">
        <v>0.0</v>
      </c>
      <c r="U408" s="9">
        <v>1.0</v>
      </c>
      <c r="V408" s="9">
        <v>0.0</v>
      </c>
      <c r="W408" s="9">
        <v>1.0</v>
      </c>
      <c r="X408" s="9">
        <v>1.0</v>
      </c>
      <c r="Y408" s="9" t="s">
        <v>143</v>
      </c>
    </row>
    <row r="409" ht="14.25" customHeight="1">
      <c r="M409" s="9">
        <v>371.0</v>
      </c>
      <c r="N409" s="9">
        <v>82000.0</v>
      </c>
      <c r="O409" s="9">
        <v>6360.0</v>
      </c>
      <c r="P409" s="9">
        <v>3.0</v>
      </c>
      <c r="Q409" s="9">
        <v>1.0</v>
      </c>
      <c r="R409" s="9">
        <v>1.0</v>
      </c>
      <c r="S409" s="9">
        <v>1.0</v>
      </c>
      <c r="T409" s="9">
        <v>1.0</v>
      </c>
      <c r="U409" s="9">
        <v>1.0</v>
      </c>
      <c r="V409" s="9">
        <v>0.0</v>
      </c>
      <c r="W409" s="9">
        <v>1.0</v>
      </c>
      <c r="X409" s="9">
        <v>2.0</v>
      </c>
      <c r="Y409" s="9" t="s">
        <v>144</v>
      </c>
    </row>
    <row r="410" ht="14.25" customHeight="1">
      <c r="M410" s="9">
        <v>373.0</v>
      </c>
      <c r="N410" s="9">
        <v>100500.0</v>
      </c>
      <c r="O410" s="9">
        <v>6360.0</v>
      </c>
      <c r="P410" s="9">
        <v>4.0</v>
      </c>
      <c r="Q410" s="9">
        <v>2.0</v>
      </c>
      <c r="R410" s="9">
        <v>3.0</v>
      </c>
      <c r="S410" s="9">
        <v>1.0</v>
      </c>
      <c r="T410" s="9">
        <v>0.0</v>
      </c>
      <c r="U410" s="9">
        <v>0.0</v>
      </c>
      <c r="V410" s="9">
        <v>0.0</v>
      </c>
      <c r="W410" s="9">
        <v>1.0</v>
      </c>
      <c r="X410" s="9">
        <v>2.0</v>
      </c>
      <c r="Y410" s="9" t="s">
        <v>144</v>
      </c>
    </row>
    <row r="411" ht="14.25" customHeight="1">
      <c r="M411" s="9">
        <v>404.0</v>
      </c>
      <c r="N411" s="9">
        <v>80000.0</v>
      </c>
      <c r="O411" s="9">
        <v>6360.0</v>
      </c>
      <c r="P411" s="9">
        <v>3.0</v>
      </c>
      <c r="Q411" s="9">
        <v>1.0</v>
      </c>
      <c r="R411" s="9">
        <v>3.0</v>
      </c>
      <c r="S411" s="9">
        <v>1.0</v>
      </c>
      <c r="T411" s="9">
        <v>0.0</v>
      </c>
      <c r="U411" s="9">
        <v>0.0</v>
      </c>
      <c r="V411" s="9">
        <v>0.0</v>
      </c>
      <c r="W411" s="9">
        <v>0.0</v>
      </c>
      <c r="X411" s="9">
        <v>0.0</v>
      </c>
      <c r="Y411" s="9" t="s">
        <v>144</v>
      </c>
    </row>
    <row r="412" ht="14.25" customHeight="1">
      <c r="M412" s="9">
        <v>413.0</v>
      </c>
      <c r="N412" s="9">
        <v>112000.0</v>
      </c>
      <c r="O412" s="9">
        <v>6360.0</v>
      </c>
      <c r="P412" s="9">
        <v>3.0</v>
      </c>
      <c r="Q412" s="9">
        <v>2.0</v>
      </c>
      <c r="R412" s="9">
        <v>4.0</v>
      </c>
      <c r="S412" s="9">
        <v>1.0</v>
      </c>
      <c r="T412" s="9">
        <v>0.0</v>
      </c>
      <c r="U412" s="9">
        <v>0.0</v>
      </c>
      <c r="V412" s="9">
        <v>0.0</v>
      </c>
      <c r="W412" s="9">
        <v>1.0</v>
      </c>
      <c r="X412" s="9">
        <v>0.0</v>
      </c>
      <c r="Y412" s="9" t="s">
        <v>144</v>
      </c>
    </row>
    <row r="413" ht="14.25" customHeight="1">
      <c r="M413" s="9">
        <v>416.0</v>
      </c>
      <c r="N413" s="9">
        <v>90000.0</v>
      </c>
      <c r="O413" s="9">
        <v>6400.0</v>
      </c>
      <c r="P413" s="9">
        <v>3.0</v>
      </c>
      <c r="Q413" s="9">
        <v>1.0</v>
      </c>
      <c r="R413" s="9">
        <v>1.0</v>
      </c>
      <c r="S413" s="9">
        <v>1.0</v>
      </c>
      <c r="T413" s="9">
        <v>1.0</v>
      </c>
      <c r="U413" s="9">
        <v>1.0</v>
      </c>
      <c r="V413" s="9">
        <v>0.0</v>
      </c>
      <c r="W413" s="9">
        <v>1.0</v>
      </c>
      <c r="X413" s="9">
        <v>1.0</v>
      </c>
      <c r="Y413" s="9" t="s">
        <v>144</v>
      </c>
    </row>
    <row r="414" ht="14.25" customHeight="1">
      <c r="M414" s="9">
        <v>358.0</v>
      </c>
      <c r="N414" s="9">
        <v>95000.0</v>
      </c>
      <c r="O414" s="9">
        <v>6420.0</v>
      </c>
      <c r="P414" s="9">
        <v>3.0</v>
      </c>
      <c r="Q414" s="9">
        <v>2.0</v>
      </c>
      <c r="R414" s="9">
        <v>3.0</v>
      </c>
      <c r="S414" s="9">
        <v>1.0</v>
      </c>
      <c r="T414" s="9">
        <v>0.0</v>
      </c>
      <c r="U414" s="9">
        <v>0.0</v>
      </c>
      <c r="V414" s="9">
        <v>0.0</v>
      </c>
      <c r="W414" s="9">
        <v>1.0</v>
      </c>
      <c r="X414" s="9">
        <v>0.0</v>
      </c>
      <c r="Y414" s="9" t="s">
        <v>144</v>
      </c>
    </row>
    <row r="415" ht="14.25" customHeight="1">
      <c r="M415" s="9">
        <v>372.0</v>
      </c>
      <c r="N415" s="9">
        <v>85000.0</v>
      </c>
      <c r="O415" s="9">
        <v>6420.0</v>
      </c>
      <c r="P415" s="9">
        <v>3.0</v>
      </c>
      <c r="Q415" s="9">
        <v>1.0</v>
      </c>
      <c r="R415" s="9">
        <v>1.0</v>
      </c>
      <c r="S415" s="9">
        <v>1.0</v>
      </c>
      <c r="T415" s="9">
        <v>0.0</v>
      </c>
      <c r="U415" s="9">
        <v>1.0</v>
      </c>
      <c r="V415" s="9">
        <v>0.0</v>
      </c>
      <c r="W415" s="9">
        <v>1.0</v>
      </c>
      <c r="X415" s="9">
        <v>0.0</v>
      </c>
      <c r="Y415" s="9" t="s">
        <v>144</v>
      </c>
    </row>
    <row r="416" ht="14.25" customHeight="1">
      <c r="M416" s="9">
        <v>375.0</v>
      </c>
      <c r="N416" s="9">
        <v>126500.0</v>
      </c>
      <c r="O416" s="9">
        <v>6420.0</v>
      </c>
      <c r="P416" s="9">
        <v>3.0</v>
      </c>
      <c r="Q416" s="9">
        <v>2.0</v>
      </c>
      <c r="R416" s="9">
        <v>2.0</v>
      </c>
      <c r="S416" s="9">
        <v>1.0</v>
      </c>
      <c r="T416" s="9">
        <v>0.0</v>
      </c>
      <c r="U416" s="9">
        <v>0.0</v>
      </c>
      <c r="V416" s="9">
        <v>0.0</v>
      </c>
      <c r="W416" s="9">
        <v>1.0</v>
      </c>
      <c r="X416" s="9">
        <v>1.0</v>
      </c>
      <c r="Y416" s="9" t="s">
        <v>144</v>
      </c>
    </row>
    <row r="417" ht="14.25" customHeight="1">
      <c r="M417" s="9">
        <v>408.0</v>
      </c>
      <c r="N417" s="9">
        <v>87500.0</v>
      </c>
      <c r="O417" s="9">
        <v>6420.0</v>
      </c>
      <c r="P417" s="9">
        <v>3.0</v>
      </c>
      <c r="Q417" s="9">
        <v>1.0</v>
      </c>
      <c r="R417" s="9">
        <v>3.0</v>
      </c>
      <c r="S417" s="9">
        <v>1.0</v>
      </c>
      <c r="T417" s="9">
        <v>0.0</v>
      </c>
      <c r="U417" s="9">
        <v>1.0</v>
      </c>
      <c r="V417" s="9">
        <v>0.0</v>
      </c>
      <c r="W417" s="9">
        <v>0.0</v>
      </c>
      <c r="X417" s="9">
        <v>0.0</v>
      </c>
      <c r="Y417" s="9" t="s">
        <v>144</v>
      </c>
    </row>
    <row r="418" ht="14.25" customHeight="1">
      <c r="M418" s="9">
        <v>501.0</v>
      </c>
      <c r="N418" s="9">
        <v>67900.0</v>
      </c>
      <c r="O418" s="9">
        <v>6440.0</v>
      </c>
      <c r="P418" s="9">
        <v>2.0</v>
      </c>
      <c r="Q418" s="9">
        <v>1.0</v>
      </c>
      <c r="R418" s="9">
        <v>1.0</v>
      </c>
      <c r="S418" s="9">
        <v>1.0</v>
      </c>
      <c r="T418" s="9">
        <v>0.0</v>
      </c>
      <c r="U418" s="9">
        <v>0.0</v>
      </c>
      <c r="V418" s="9">
        <v>0.0</v>
      </c>
      <c r="W418" s="9">
        <v>1.0</v>
      </c>
      <c r="X418" s="9">
        <v>3.0</v>
      </c>
      <c r="Y418" s="9" t="s">
        <v>143</v>
      </c>
    </row>
    <row r="419" ht="14.25" customHeight="1">
      <c r="M419" s="9">
        <v>288.0</v>
      </c>
      <c r="N419" s="9">
        <v>62000.0</v>
      </c>
      <c r="O419" s="9">
        <v>6450.0</v>
      </c>
      <c r="P419" s="9">
        <v>4.0</v>
      </c>
      <c r="Q419" s="9">
        <v>1.0</v>
      </c>
      <c r="R419" s="9">
        <v>2.0</v>
      </c>
      <c r="S419" s="9">
        <v>1.0</v>
      </c>
      <c r="T419" s="9">
        <v>0.0</v>
      </c>
      <c r="U419" s="9">
        <v>0.0</v>
      </c>
      <c r="V419" s="9">
        <v>0.0</v>
      </c>
      <c r="W419" s="9">
        <v>0.0</v>
      </c>
      <c r="X419" s="9">
        <v>0.0</v>
      </c>
      <c r="Y419" s="9" t="s">
        <v>143</v>
      </c>
    </row>
    <row r="420" ht="14.25" customHeight="1">
      <c r="M420" s="9">
        <v>315.0</v>
      </c>
      <c r="N420" s="9">
        <v>76900.0</v>
      </c>
      <c r="O420" s="9">
        <v>6450.0</v>
      </c>
      <c r="P420" s="9">
        <v>3.0</v>
      </c>
      <c r="Q420" s="9">
        <v>2.0</v>
      </c>
      <c r="R420" s="9">
        <v>1.0</v>
      </c>
      <c r="S420" s="9">
        <v>1.0</v>
      </c>
      <c r="T420" s="9">
        <v>1.0</v>
      </c>
      <c r="U420" s="9">
        <v>1.0</v>
      </c>
      <c r="V420" s="9">
        <v>1.0</v>
      </c>
      <c r="W420" s="9">
        <v>0.0</v>
      </c>
      <c r="X420" s="9">
        <v>0.0</v>
      </c>
      <c r="Y420" s="9" t="s">
        <v>143</v>
      </c>
    </row>
    <row r="421" ht="14.25" customHeight="1">
      <c r="M421" s="9">
        <v>86.0</v>
      </c>
      <c r="N421" s="9">
        <v>57000.0</v>
      </c>
      <c r="O421" s="9">
        <v>6480.0</v>
      </c>
      <c r="P421" s="9">
        <v>3.0</v>
      </c>
      <c r="Q421" s="9">
        <v>1.0</v>
      </c>
      <c r="R421" s="9">
        <v>2.0</v>
      </c>
      <c r="S421" s="9">
        <v>0.0</v>
      </c>
      <c r="T421" s="9">
        <v>0.0</v>
      </c>
      <c r="U421" s="9">
        <v>0.0</v>
      </c>
      <c r="V421" s="9">
        <v>0.0</v>
      </c>
      <c r="W421" s="9">
        <v>1.0</v>
      </c>
      <c r="X421" s="9">
        <v>1.0</v>
      </c>
      <c r="Y421" s="9" t="s">
        <v>143</v>
      </c>
    </row>
    <row r="422" ht="14.25" customHeight="1">
      <c r="M422" s="9">
        <v>328.0</v>
      </c>
      <c r="N422" s="9">
        <v>110000.0</v>
      </c>
      <c r="O422" s="9">
        <v>6480.0</v>
      </c>
      <c r="P422" s="9">
        <v>3.0</v>
      </c>
      <c r="Q422" s="9">
        <v>2.0</v>
      </c>
      <c r="R422" s="9">
        <v>4.0</v>
      </c>
      <c r="S422" s="9">
        <v>1.0</v>
      </c>
      <c r="T422" s="9">
        <v>0.0</v>
      </c>
      <c r="U422" s="9">
        <v>0.0</v>
      </c>
      <c r="V422" s="9">
        <v>0.0</v>
      </c>
      <c r="W422" s="9">
        <v>1.0</v>
      </c>
      <c r="X422" s="9">
        <v>2.0</v>
      </c>
      <c r="Y422" s="9" t="s">
        <v>143</v>
      </c>
    </row>
    <row r="423" ht="14.25" customHeight="1">
      <c r="M423" s="9">
        <v>412.0</v>
      </c>
      <c r="N423" s="9">
        <v>95000.0</v>
      </c>
      <c r="O423" s="9">
        <v>6500.0</v>
      </c>
      <c r="P423" s="9">
        <v>3.0</v>
      </c>
      <c r="Q423" s="9">
        <v>2.0</v>
      </c>
      <c r="R423" s="9">
        <v>3.0</v>
      </c>
      <c r="S423" s="9">
        <v>1.0</v>
      </c>
      <c r="T423" s="9">
        <v>0.0</v>
      </c>
      <c r="U423" s="9">
        <v>0.0</v>
      </c>
      <c r="V423" s="9">
        <v>0.0</v>
      </c>
      <c r="W423" s="9">
        <v>1.0</v>
      </c>
      <c r="X423" s="9">
        <v>0.0</v>
      </c>
      <c r="Y423" s="9" t="s">
        <v>144</v>
      </c>
    </row>
    <row r="424" ht="14.25" customHeight="1">
      <c r="M424" s="9">
        <v>539.0</v>
      </c>
      <c r="N424" s="9">
        <v>84000.0</v>
      </c>
      <c r="O424" s="9">
        <v>6500.0</v>
      </c>
      <c r="P424" s="9">
        <v>3.0</v>
      </c>
      <c r="Q424" s="9">
        <v>2.0</v>
      </c>
      <c r="R424" s="9">
        <v>3.0</v>
      </c>
      <c r="S424" s="9">
        <v>1.0</v>
      </c>
      <c r="T424" s="9">
        <v>0.0</v>
      </c>
      <c r="U424" s="9">
        <v>0.0</v>
      </c>
      <c r="V424" s="9">
        <v>0.0</v>
      </c>
      <c r="W424" s="9">
        <v>1.0</v>
      </c>
      <c r="X424" s="9">
        <v>0.0</v>
      </c>
      <c r="Y424" s="9" t="s">
        <v>143</v>
      </c>
    </row>
    <row r="425" ht="14.25" customHeight="1">
      <c r="M425" s="9">
        <v>541.0</v>
      </c>
      <c r="N425" s="9">
        <v>85000.0</v>
      </c>
      <c r="O425" s="9">
        <v>6525.0</v>
      </c>
      <c r="P425" s="9">
        <v>3.0</v>
      </c>
      <c r="Q425" s="9">
        <v>2.0</v>
      </c>
      <c r="R425" s="9">
        <v>4.0</v>
      </c>
      <c r="S425" s="9">
        <v>1.0</v>
      </c>
      <c r="T425" s="9">
        <v>0.0</v>
      </c>
      <c r="U425" s="9">
        <v>0.0</v>
      </c>
      <c r="V425" s="9">
        <v>0.0</v>
      </c>
      <c r="W425" s="9">
        <v>0.0</v>
      </c>
      <c r="X425" s="9">
        <v>1.0</v>
      </c>
      <c r="Y425" s="9" t="s">
        <v>143</v>
      </c>
    </row>
    <row r="426" ht="14.25" customHeight="1">
      <c r="M426" s="9">
        <v>115.0</v>
      </c>
      <c r="N426" s="9">
        <v>75000.0</v>
      </c>
      <c r="O426" s="9">
        <v>6540.0</v>
      </c>
      <c r="P426" s="9">
        <v>4.0</v>
      </c>
      <c r="Q426" s="9">
        <v>2.0</v>
      </c>
      <c r="R426" s="9">
        <v>2.0</v>
      </c>
      <c r="S426" s="9">
        <v>0.0</v>
      </c>
      <c r="T426" s="9">
        <v>0.0</v>
      </c>
      <c r="U426" s="9">
        <v>0.0</v>
      </c>
      <c r="V426" s="9">
        <v>0.0</v>
      </c>
      <c r="W426" s="9">
        <v>1.0</v>
      </c>
      <c r="X426" s="9">
        <v>0.0</v>
      </c>
      <c r="Y426" s="9" t="s">
        <v>143</v>
      </c>
    </row>
    <row r="427" ht="14.25" customHeight="1">
      <c r="M427" s="9">
        <v>374.0</v>
      </c>
      <c r="N427" s="9">
        <v>122000.0</v>
      </c>
      <c r="O427" s="9">
        <v>6540.0</v>
      </c>
      <c r="P427" s="9">
        <v>4.0</v>
      </c>
      <c r="Q427" s="9">
        <v>2.0</v>
      </c>
      <c r="R427" s="9">
        <v>2.0</v>
      </c>
      <c r="S427" s="9">
        <v>1.0</v>
      </c>
      <c r="T427" s="9">
        <v>1.0</v>
      </c>
      <c r="U427" s="9">
        <v>1.0</v>
      </c>
      <c r="V427" s="9">
        <v>0.0</v>
      </c>
      <c r="W427" s="9">
        <v>1.0</v>
      </c>
      <c r="X427" s="9">
        <v>2.0</v>
      </c>
      <c r="Y427" s="9" t="s">
        <v>144</v>
      </c>
    </row>
    <row r="428" ht="14.25" customHeight="1">
      <c r="M428" s="9">
        <v>389.0</v>
      </c>
      <c r="N428" s="9">
        <v>85000.0</v>
      </c>
      <c r="O428" s="9">
        <v>6540.0</v>
      </c>
      <c r="P428" s="9">
        <v>3.0</v>
      </c>
      <c r="Q428" s="9">
        <v>1.0</v>
      </c>
      <c r="R428" s="9">
        <v>1.0</v>
      </c>
      <c r="S428" s="9">
        <v>1.0</v>
      </c>
      <c r="T428" s="9">
        <v>1.0</v>
      </c>
      <c r="U428" s="9">
        <v>1.0</v>
      </c>
      <c r="V428" s="9">
        <v>0.0</v>
      </c>
      <c r="W428" s="9">
        <v>0.0</v>
      </c>
      <c r="X428" s="9">
        <v>2.0</v>
      </c>
      <c r="Y428" s="9" t="s">
        <v>144</v>
      </c>
    </row>
    <row r="429" ht="14.25" customHeight="1">
      <c r="M429" s="9">
        <v>376.0</v>
      </c>
      <c r="N429" s="9">
        <v>133000.0</v>
      </c>
      <c r="O429" s="9">
        <v>6550.0</v>
      </c>
      <c r="P429" s="9">
        <v>4.0</v>
      </c>
      <c r="Q429" s="9">
        <v>2.0</v>
      </c>
      <c r="R429" s="9">
        <v>2.0</v>
      </c>
      <c r="S429" s="9">
        <v>1.0</v>
      </c>
      <c r="T429" s="9">
        <v>0.0</v>
      </c>
      <c r="U429" s="9">
        <v>0.0</v>
      </c>
      <c r="V429" s="9">
        <v>0.0</v>
      </c>
      <c r="W429" s="9">
        <v>1.0</v>
      </c>
      <c r="X429" s="9">
        <v>1.0</v>
      </c>
      <c r="Y429" s="9" t="s">
        <v>144</v>
      </c>
    </row>
    <row r="430" ht="14.25" customHeight="1">
      <c r="M430" s="9">
        <v>382.0</v>
      </c>
      <c r="N430" s="9">
        <v>112500.0</v>
      </c>
      <c r="O430" s="9">
        <v>6550.0</v>
      </c>
      <c r="P430" s="9">
        <v>3.0</v>
      </c>
      <c r="Q430" s="9">
        <v>1.0</v>
      </c>
      <c r="R430" s="9">
        <v>2.0</v>
      </c>
      <c r="S430" s="9">
        <v>1.0</v>
      </c>
      <c r="T430" s="9">
        <v>0.0</v>
      </c>
      <c r="U430" s="9">
        <v>1.0</v>
      </c>
      <c r="V430" s="9">
        <v>0.0</v>
      </c>
      <c r="W430" s="9">
        <v>1.0</v>
      </c>
      <c r="X430" s="9">
        <v>0.0</v>
      </c>
      <c r="Y430" s="9" t="s">
        <v>144</v>
      </c>
    </row>
    <row r="431" ht="14.25" customHeight="1">
      <c r="M431" s="9">
        <v>360.0</v>
      </c>
      <c r="N431" s="9">
        <v>107000.0</v>
      </c>
      <c r="O431" s="9">
        <v>6600.0</v>
      </c>
      <c r="P431" s="9">
        <v>3.0</v>
      </c>
      <c r="Q431" s="9">
        <v>1.0</v>
      </c>
      <c r="R431" s="9">
        <v>4.0</v>
      </c>
      <c r="S431" s="9">
        <v>1.0</v>
      </c>
      <c r="T431" s="9">
        <v>0.0</v>
      </c>
      <c r="U431" s="9">
        <v>0.0</v>
      </c>
      <c r="V431" s="9">
        <v>0.0</v>
      </c>
      <c r="W431" s="9">
        <v>1.0</v>
      </c>
      <c r="X431" s="9">
        <v>3.0</v>
      </c>
      <c r="Y431" s="9" t="s">
        <v>144</v>
      </c>
    </row>
    <row r="432" ht="14.25" customHeight="1">
      <c r="M432" s="9">
        <v>361.0</v>
      </c>
      <c r="N432" s="9">
        <v>130000.0</v>
      </c>
      <c r="O432" s="9">
        <v>6600.0</v>
      </c>
      <c r="P432" s="9">
        <v>4.0</v>
      </c>
      <c r="Q432" s="9">
        <v>2.0</v>
      </c>
      <c r="R432" s="9">
        <v>2.0</v>
      </c>
      <c r="S432" s="9">
        <v>1.0</v>
      </c>
      <c r="T432" s="9">
        <v>1.0</v>
      </c>
      <c r="U432" s="9">
        <v>1.0</v>
      </c>
      <c r="V432" s="9">
        <v>0.0</v>
      </c>
      <c r="W432" s="9">
        <v>1.0</v>
      </c>
      <c r="X432" s="9">
        <v>1.0</v>
      </c>
      <c r="Y432" s="9" t="s">
        <v>144</v>
      </c>
    </row>
    <row r="433" ht="14.25" customHeight="1">
      <c r="M433" s="9">
        <v>385.0</v>
      </c>
      <c r="N433" s="9">
        <v>78000.0</v>
      </c>
      <c r="O433" s="9">
        <v>6600.0</v>
      </c>
      <c r="P433" s="9">
        <v>4.0</v>
      </c>
      <c r="Q433" s="9">
        <v>2.0</v>
      </c>
      <c r="R433" s="9">
        <v>2.0</v>
      </c>
      <c r="S433" s="9">
        <v>1.0</v>
      </c>
      <c r="T433" s="9">
        <v>1.0</v>
      </c>
      <c r="U433" s="9">
        <v>1.0</v>
      </c>
      <c r="V433" s="9">
        <v>0.0</v>
      </c>
      <c r="W433" s="9">
        <v>0.0</v>
      </c>
      <c r="X433" s="9">
        <v>0.0</v>
      </c>
      <c r="Y433" s="9" t="s">
        <v>144</v>
      </c>
    </row>
    <row r="434" ht="14.25" customHeight="1">
      <c r="M434" s="9">
        <v>395.0</v>
      </c>
      <c r="N434" s="9">
        <v>72000.0</v>
      </c>
      <c r="O434" s="9">
        <v>6600.0</v>
      </c>
      <c r="P434" s="9">
        <v>3.0</v>
      </c>
      <c r="Q434" s="9">
        <v>1.0</v>
      </c>
      <c r="R434" s="9">
        <v>1.0</v>
      </c>
      <c r="S434" s="9">
        <v>1.0</v>
      </c>
      <c r="T434" s="9">
        <v>1.0</v>
      </c>
      <c r="U434" s="9">
        <v>1.0</v>
      </c>
      <c r="V434" s="9">
        <v>0.0</v>
      </c>
      <c r="W434" s="9">
        <v>0.0</v>
      </c>
      <c r="X434" s="9">
        <v>0.0</v>
      </c>
      <c r="Y434" s="9" t="s">
        <v>144</v>
      </c>
    </row>
    <row r="435" ht="14.25" customHeight="1">
      <c r="M435" s="9">
        <v>405.0</v>
      </c>
      <c r="N435" s="9">
        <v>80000.0</v>
      </c>
      <c r="O435" s="9">
        <v>6600.0</v>
      </c>
      <c r="P435" s="9">
        <v>4.0</v>
      </c>
      <c r="Q435" s="9">
        <v>2.0</v>
      </c>
      <c r="R435" s="9">
        <v>1.0</v>
      </c>
      <c r="S435" s="9">
        <v>1.0</v>
      </c>
      <c r="T435" s="9">
        <v>0.0</v>
      </c>
      <c r="U435" s="9">
        <v>1.0</v>
      </c>
      <c r="V435" s="9">
        <v>0.0</v>
      </c>
      <c r="W435" s="9">
        <v>0.0</v>
      </c>
      <c r="X435" s="9">
        <v>0.0</v>
      </c>
      <c r="Y435" s="9" t="s">
        <v>144</v>
      </c>
    </row>
    <row r="436" ht="14.25" customHeight="1">
      <c r="M436" s="9">
        <v>407.0</v>
      </c>
      <c r="N436" s="9">
        <v>87000.0</v>
      </c>
      <c r="O436" s="9">
        <v>6600.0</v>
      </c>
      <c r="P436" s="9">
        <v>3.0</v>
      </c>
      <c r="Q436" s="9">
        <v>1.0</v>
      </c>
      <c r="R436" s="9">
        <v>1.0</v>
      </c>
      <c r="S436" s="9">
        <v>1.0</v>
      </c>
      <c r="T436" s="9">
        <v>1.0</v>
      </c>
      <c r="U436" s="9">
        <v>1.0</v>
      </c>
      <c r="V436" s="9">
        <v>0.0</v>
      </c>
      <c r="W436" s="9">
        <v>0.0</v>
      </c>
      <c r="X436" s="9">
        <v>2.0</v>
      </c>
      <c r="Y436" s="9" t="s">
        <v>144</v>
      </c>
    </row>
    <row r="437" ht="14.25" customHeight="1">
      <c r="M437" s="9">
        <v>409.0</v>
      </c>
      <c r="N437" s="9">
        <v>89000.0</v>
      </c>
      <c r="O437" s="9">
        <v>6600.0</v>
      </c>
      <c r="P437" s="9">
        <v>3.0</v>
      </c>
      <c r="Q437" s="9">
        <v>2.0</v>
      </c>
      <c r="R437" s="9">
        <v>1.0</v>
      </c>
      <c r="S437" s="9">
        <v>1.0</v>
      </c>
      <c r="T437" s="9">
        <v>0.0</v>
      </c>
      <c r="U437" s="9">
        <v>1.0</v>
      </c>
      <c r="V437" s="9">
        <v>0.0</v>
      </c>
      <c r="W437" s="9">
        <v>1.0</v>
      </c>
      <c r="X437" s="9">
        <v>0.0</v>
      </c>
      <c r="Y437" s="9" t="s">
        <v>144</v>
      </c>
    </row>
    <row r="438" ht="14.25" customHeight="1">
      <c r="M438" s="9">
        <v>410.0</v>
      </c>
      <c r="N438" s="9">
        <v>89900.0</v>
      </c>
      <c r="O438" s="9">
        <v>6600.0</v>
      </c>
      <c r="P438" s="9">
        <v>3.0</v>
      </c>
      <c r="Q438" s="9">
        <v>2.0</v>
      </c>
      <c r="R438" s="9">
        <v>3.0</v>
      </c>
      <c r="S438" s="9">
        <v>1.0</v>
      </c>
      <c r="T438" s="9">
        <v>0.0</v>
      </c>
      <c r="U438" s="9">
        <v>0.0</v>
      </c>
      <c r="V438" s="9">
        <v>0.0</v>
      </c>
      <c r="W438" s="9">
        <v>1.0</v>
      </c>
      <c r="X438" s="9">
        <v>0.0</v>
      </c>
      <c r="Y438" s="9" t="s">
        <v>144</v>
      </c>
    </row>
    <row r="439" ht="14.25" customHeight="1">
      <c r="M439" s="9">
        <v>483.0</v>
      </c>
      <c r="N439" s="9">
        <v>95500.0</v>
      </c>
      <c r="O439" s="9">
        <v>6600.0</v>
      </c>
      <c r="P439" s="9">
        <v>2.0</v>
      </c>
      <c r="Q439" s="9">
        <v>2.0</v>
      </c>
      <c r="R439" s="9">
        <v>4.0</v>
      </c>
      <c r="S439" s="9">
        <v>1.0</v>
      </c>
      <c r="T439" s="9">
        <v>0.0</v>
      </c>
      <c r="U439" s="9">
        <v>1.0</v>
      </c>
      <c r="V439" s="9">
        <v>0.0</v>
      </c>
      <c r="W439" s="9">
        <v>0.0</v>
      </c>
      <c r="X439" s="9">
        <v>0.0</v>
      </c>
      <c r="Y439" s="9" t="s">
        <v>144</v>
      </c>
    </row>
    <row r="440" ht="14.25" customHeight="1">
      <c r="M440" s="9">
        <v>232.0</v>
      </c>
      <c r="N440" s="9">
        <v>87000.0</v>
      </c>
      <c r="O440" s="9">
        <v>6615.0</v>
      </c>
      <c r="P440" s="9">
        <v>4.0</v>
      </c>
      <c r="Q440" s="9">
        <v>2.0</v>
      </c>
      <c r="R440" s="9">
        <v>2.0</v>
      </c>
      <c r="S440" s="9">
        <v>1.0</v>
      </c>
      <c r="T440" s="9">
        <v>1.0</v>
      </c>
      <c r="U440" s="9">
        <v>0.0</v>
      </c>
      <c r="V440" s="9">
        <v>1.0</v>
      </c>
      <c r="W440" s="9">
        <v>0.0</v>
      </c>
      <c r="X440" s="9">
        <v>1.0</v>
      </c>
      <c r="Y440" s="9" t="s">
        <v>143</v>
      </c>
    </row>
    <row r="441" ht="14.25" customHeight="1">
      <c r="M441" s="9">
        <v>248.0</v>
      </c>
      <c r="N441" s="9">
        <v>42000.0</v>
      </c>
      <c r="O441" s="9">
        <v>6615.0</v>
      </c>
      <c r="P441" s="9">
        <v>3.0</v>
      </c>
      <c r="Q441" s="9">
        <v>1.0</v>
      </c>
      <c r="R441" s="9">
        <v>2.0</v>
      </c>
      <c r="S441" s="9">
        <v>1.0</v>
      </c>
      <c r="T441" s="9">
        <v>0.0</v>
      </c>
      <c r="U441" s="9">
        <v>0.0</v>
      </c>
      <c r="V441" s="9">
        <v>0.0</v>
      </c>
      <c r="W441" s="9">
        <v>0.0</v>
      </c>
      <c r="X441" s="9">
        <v>0.0</v>
      </c>
      <c r="Y441" s="9" t="s">
        <v>143</v>
      </c>
    </row>
    <row r="442" ht="14.25" customHeight="1">
      <c r="M442" s="9">
        <v>4.0</v>
      </c>
      <c r="N442" s="9">
        <v>60500.0</v>
      </c>
      <c r="O442" s="9">
        <v>6650.0</v>
      </c>
      <c r="P442" s="9">
        <v>3.0</v>
      </c>
      <c r="Q442" s="9">
        <v>1.0</v>
      </c>
      <c r="R442" s="9">
        <v>2.0</v>
      </c>
      <c r="S442" s="9">
        <v>1.0</v>
      </c>
      <c r="T442" s="9">
        <v>1.0</v>
      </c>
      <c r="U442" s="9">
        <v>0.0</v>
      </c>
      <c r="V442" s="9">
        <v>0.0</v>
      </c>
      <c r="W442" s="9">
        <v>0.0</v>
      </c>
      <c r="X442" s="9">
        <v>0.0</v>
      </c>
      <c r="Y442" s="9" t="s">
        <v>143</v>
      </c>
    </row>
    <row r="443" ht="14.25" customHeight="1">
      <c r="M443" s="9">
        <v>398.0</v>
      </c>
      <c r="N443" s="9">
        <v>80750.0</v>
      </c>
      <c r="O443" s="9">
        <v>6660.0</v>
      </c>
      <c r="P443" s="9">
        <v>4.0</v>
      </c>
      <c r="Q443" s="9">
        <v>2.0</v>
      </c>
      <c r="R443" s="9">
        <v>2.0</v>
      </c>
      <c r="S443" s="9">
        <v>1.0</v>
      </c>
      <c r="T443" s="9">
        <v>1.0</v>
      </c>
      <c r="U443" s="9">
        <v>1.0</v>
      </c>
      <c r="V443" s="9">
        <v>0.0</v>
      </c>
      <c r="W443" s="9">
        <v>0.0</v>
      </c>
      <c r="X443" s="9">
        <v>1.0</v>
      </c>
      <c r="Y443" s="9" t="s">
        <v>144</v>
      </c>
    </row>
    <row r="444" ht="14.25" customHeight="1">
      <c r="M444" s="9">
        <v>475.0</v>
      </c>
      <c r="N444" s="9">
        <v>93000.0</v>
      </c>
      <c r="O444" s="9">
        <v>6670.0</v>
      </c>
      <c r="P444" s="9">
        <v>3.0</v>
      </c>
      <c r="Q444" s="9">
        <v>1.0</v>
      </c>
      <c r="R444" s="9">
        <v>3.0</v>
      </c>
      <c r="S444" s="9">
        <v>1.0</v>
      </c>
      <c r="T444" s="9">
        <v>0.0</v>
      </c>
      <c r="U444" s="9">
        <v>1.0</v>
      </c>
      <c r="V444" s="9">
        <v>0.0</v>
      </c>
      <c r="W444" s="9">
        <v>0.0</v>
      </c>
      <c r="X444" s="9">
        <v>0.0</v>
      </c>
      <c r="Y444" s="9" t="s">
        <v>144</v>
      </c>
    </row>
    <row r="445" ht="14.25" customHeight="1">
      <c r="M445" s="9">
        <v>397.0</v>
      </c>
      <c r="N445" s="9">
        <v>77000.0</v>
      </c>
      <c r="O445" s="9">
        <v>6710.0</v>
      </c>
      <c r="P445" s="9">
        <v>3.0</v>
      </c>
      <c r="Q445" s="9">
        <v>2.0</v>
      </c>
      <c r="R445" s="9">
        <v>2.0</v>
      </c>
      <c r="S445" s="9">
        <v>1.0</v>
      </c>
      <c r="T445" s="9">
        <v>1.0</v>
      </c>
      <c r="U445" s="9">
        <v>1.0</v>
      </c>
      <c r="V445" s="9">
        <v>0.0</v>
      </c>
      <c r="W445" s="9">
        <v>0.0</v>
      </c>
      <c r="X445" s="9">
        <v>1.0</v>
      </c>
      <c r="Y445" s="9" t="s">
        <v>144</v>
      </c>
    </row>
    <row r="446" ht="14.25" customHeight="1">
      <c r="M446" s="9">
        <v>503.0</v>
      </c>
      <c r="N446" s="9">
        <v>70000.0</v>
      </c>
      <c r="O446" s="9">
        <v>6720.0</v>
      </c>
      <c r="P446" s="9">
        <v>3.0</v>
      </c>
      <c r="Q446" s="9">
        <v>1.0</v>
      </c>
      <c r="R446" s="9">
        <v>1.0</v>
      </c>
      <c r="S446" s="9">
        <v>1.0</v>
      </c>
      <c r="T446" s="9">
        <v>0.0</v>
      </c>
      <c r="U446" s="9">
        <v>0.0</v>
      </c>
      <c r="V446" s="9">
        <v>0.0</v>
      </c>
      <c r="W446" s="9">
        <v>0.0</v>
      </c>
      <c r="X446" s="9">
        <v>0.0</v>
      </c>
      <c r="Y446" s="9" t="s">
        <v>143</v>
      </c>
    </row>
    <row r="447" ht="14.25" customHeight="1">
      <c r="M447" s="9">
        <v>284.0</v>
      </c>
      <c r="N447" s="9">
        <v>45000.0</v>
      </c>
      <c r="O447" s="9">
        <v>6750.0</v>
      </c>
      <c r="P447" s="9">
        <v>2.0</v>
      </c>
      <c r="Q447" s="9">
        <v>1.0</v>
      </c>
      <c r="R447" s="9">
        <v>1.0</v>
      </c>
      <c r="S447" s="9">
        <v>1.0</v>
      </c>
      <c r="T447" s="9">
        <v>0.0</v>
      </c>
      <c r="U447" s="9">
        <v>0.0</v>
      </c>
      <c r="V447" s="9">
        <v>0.0</v>
      </c>
      <c r="W447" s="9">
        <v>0.0</v>
      </c>
      <c r="X447" s="9">
        <v>0.0</v>
      </c>
      <c r="Y447" s="9" t="s">
        <v>143</v>
      </c>
    </row>
    <row r="448" ht="14.25" customHeight="1">
      <c r="M448" s="9">
        <v>418.0</v>
      </c>
      <c r="N448" s="9">
        <v>91700.0</v>
      </c>
      <c r="O448" s="9">
        <v>6750.0</v>
      </c>
      <c r="P448" s="9">
        <v>2.0</v>
      </c>
      <c r="Q448" s="9">
        <v>1.0</v>
      </c>
      <c r="R448" s="9">
        <v>1.0</v>
      </c>
      <c r="S448" s="9">
        <v>1.0</v>
      </c>
      <c r="T448" s="9">
        <v>1.0</v>
      </c>
      <c r="U448" s="9">
        <v>1.0</v>
      </c>
      <c r="V448" s="9">
        <v>0.0</v>
      </c>
      <c r="W448" s="9">
        <v>0.0</v>
      </c>
      <c r="X448" s="9">
        <v>2.0</v>
      </c>
      <c r="Y448" s="9" t="s">
        <v>144</v>
      </c>
    </row>
    <row r="449" ht="14.25" customHeight="1">
      <c r="M449" s="9">
        <v>96.0</v>
      </c>
      <c r="N449" s="9">
        <v>39000.0</v>
      </c>
      <c r="O449" s="9">
        <v>6800.0</v>
      </c>
      <c r="P449" s="9">
        <v>2.0</v>
      </c>
      <c r="Q449" s="9">
        <v>1.0</v>
      </c>
      <c r="R449" s="9">
        <v>1.0</v>
      </c>
      <c r="S449" s="9">
        <v>1.0</v>
      </c>
      <c r="T449" s="9">
        <v>0.0</v>
      </c>
      <c r="U449" s="9">
        <v>0.0</v>
      </c>
      <c r="V449" s="9">
        <v>0.0</v>
      </c>
      <c r="W449" s="9">
        <v>0.0</v>
      </c>
      <c r="X449" s="9">
        <v>0.0</v>
      </c>
      <c r="Y449" s="9" t="s">
        <v>143</v>
      </c>
    </row>
    <row r="450" ht="14.25" customHeight="1">
      <c r="M450" s="9">
        <v>354.0</v>
      </c>
      <c r="N450" s="9">
        <v>86000.0</v>
      </c>
      <c r="O450" s="9">
        <v>6800.0</v>
      </c>
      <c r="P450" s="9">
        <v>2.0</v>
      </c>
      <c r="Q450" s="9">
        <v>1.0</v>
      </c>
      <c r="R450" s="9">
        <v>1.0</v>
      </c>
      <c r="S450" s="9">
        <v>1.0</v>
      </c>
      <c r="T450" s="9">
        <v>1.0</v>
      </c>
      <c r="U450" s="9">
        <v>1.0</v>
      </c>
      <c r="V450" s="9">
        <v>0.0</v>
      </c>
      <c r="W450" s="9">
        <v>0.0</v>
      </c>
      <c r="X450" s="9">
        <v>2.0</v>
      </c>
      <c r="Y450" s="9" t="s">
        <v>143</v>
      </c>
    </row>
    <row r="451" ht="14.25" customHeight="1">
      <c r="M451" s="9">
        <v>403.0</v>
      </c>
      <c r="N451" s="9">
        <v>77500.0</v>
      </c>
      <c r="O451" s="9">
        <v>6825.0</v>
      </c>
      <c r="P451" s="9">
        <v>3.0</v>
      </c>
      <c r="Q451" s="9">
        <v>1.0</v>
      </c>
      <c r="R451" s="9">
        <v>1.0</v>
      </c>
      <c r="S451" s="9">
        <v>1.0</v>
      </c>
      <c r="T451" s="9">
        <v>1.0</v>
      </c>
      <c r="U451" s="9">
        <v>1.0</v>
      </c>
      <c r="V451" s="9">
        <v>0.0</v>
      </c>
      <c r="W451" s="9">
        <v>1.0</v>
      </c>
      <c r="X451" s="9">
        <v>0.0</v>
      </c>
      <c r="Y451" s="9" t="s">
        <v>144</v>
      </c>
    </row>
    <row r="452" ht="14.25" customHeight="1">
      <c r="M452" s="9">
        <v>120.0</v>
      </c>
      <c r="N452" s="9">
        <v>116000.0</v>
      </c>
      <c r="O452" s="9">
        <v>6840.0</v>
      </c>
      <c r="P452" s="9">
        <v>5.0</v>
      </c>
      <c r="Q452" s="9">
        <v>1.0</v>
      </c>
      <c r="R452" s="9">
        <v>2.0</v>
      </c>
      <c r="S452" s="9">
        <v>1.0</v>
      </c>
      <c r="T452" s="9">
        <v>1.0</v>
      </c>
      <c r="U452" s="9">
        <v>1.0</v>
      </c>
      <c r="V452" s="9">
        <v>0.0</v>
      </c>
      <c r="W452" s="9">
        <v>1.0</v>
      </c>
      <c r="X452" s="9">
        <v>1.0</v>
      </c>
      <c r="Y452" s="9" t="s">
        <v>143</v>
      </c>
    </row>
    <row r="453" ht="14.25" customHeight="1">
      <c r="M453" s="9">
        <v>440.0</v>
      </c>
      <c r="N453" s="9">
        <v>69000.0</v>
      </c>
      <c r="O453" s="9">
        <v>6862.0</v>
      </c>
      <c r="P453" s="9">
        <v>3.0</v>
      </c>
      <c r="Q453" s="9">
        <v>1.0</v>
      </c>
      <c r="R453" s="9">
        <v>2.0</v>
      </c>
      <c r="S453" s="9">
        <v>1.0</v>
      </c>
      <c r="T453" s="9">
        <v>0.0</v>
      </c>
      <c r="U453" s="9">
        <v>0.0</v>
      </c>
      <c r="V453" s="9">
        <v>0.0</v>
      </c>
      <c r="W453" s="9">
        <v>1.0</v>
      </c>
      <c r="X453" s="9">
        <v>2.0</v>
      </c>
      <c r="Y453" s="9" t="s">
        <v>144</v>
      </c>
    </row>
    <row r="454" ht="14.25" customHeight="1">
      <c r="M454" s="9">
        <v>386.0</v>
      </c>
      <c r="N454" s="9">
        <v>78900.0</v>
      </c>
      <c r="O454" s="9">
        <v>6900.0</v>
      </c>
      <c r="P454" s="9">
        <v>3.0</v>
      </c>
      <c r="Q454" s="9">
        <v>1.0</v>
      </c>
      <c r="R454" s="9">
        <v>1.0</v>
      </c>
      <c r="S454" s="9">
        <v>1.0</v>
      </c>
      <c r="T454" s="9">
        <v>1.0</v>
      </c>
      <c r="U454" s="9">
        <v>1.0</v>
      </c>
      <c r="V454" s="9">
        <v>0.0</v>
      </c>
      <c r="W454" s="9">
        <v>0.0</v>
      </c>
      <c r="X454" s="9">
        <v>0.0</v>
      </c>
      <c r="Y454" s="9" t="s">
        <v>144</v>
      </c>
    </row>
    <row r="455" ht="14.25" customHeight="1">
      <c r="M455" s="9">
        <v>406.0</v>
      </c>
      <c r="N455" s="9">
        <v>86000.0</v>
      </c>
      <c r="O455" s="9">
        <v>6900.0</v>
      </c>
      <c r="P455" s="9">
        <v>3.0</v>
      </c>
      <c r="Q455" s="9">
        <v>2.0</v>
      </c>
      <c r="R455" s="9">
        <v>1.0</v>
      </c>
      <c r="S455" s="9">
        <v>1.0</v>
      </c>
      <c r="T455" s="9">
        <v>1.0</v>
      </c>
      <c r="U455" s="9">
        <v>1.0</v>
      </c>
      <c r="V455" s="9">
        <v>0.0</v>
      </c>
      <c r="W455" s="9">
        <v>0.0</v>
      </c>
      <c r="X455" s="9">
        <v>0.0</v>
      </c>
      <c r="Y455" s="9" t="s">
        <v>144</v>
      </c>
    </row>
    <row r="456" ht="14.25" customHeight="1">
      <c r="M456" s="9">
        <v>253.0</v>
      </c>
      <c r="N456" s="9">
        <v>53900.0</v>
      </c>
      <c r="O456" s="9">
        <v>6930.0</v>
      </c>
      <c r="P456" s="9">
        <v>4.0</v>
      </c>
      <c r="Q456" s="9">
        <v>1.0</v>
      </c>
      <c r="R456" s="9">
        <v>2.0</v>
      </c>
      <c r="S456" s="9">
        <v>0.0</v>
      </c>
      <c r="T456" s="9">
        <v>0.0</v>
      </c>
      <c r="U456" s="9">
        <v>0.0</v>
      </c>
      <c r="V456" s="9">
        <v>0.0</v>
      </c>
      <c r="W456" s="9">
        <v>0.0</v>
      </c>
      <c r="X456" s="9">
        <v>1.0</v>
      </c>
      <c r="Y456" s="9" t="s">
        <v>143</v>
      </c>
    </row>
    <row r="457" ht="14.25" customHeight="1">
      <c r="M457" s="9">
        <v>329.0</v>
      </c>
      <c r="N457" s="9">
        <v>115442.0</v>
      </c>
      <c r="O457" s="9">
        <v>7000.0</v>
      </c>
      <c r="P457" s="9">
        <v>3.0</v>
      </c>
      <c r="Q457" s="9">
        <v>2.0</v>
      </c>
      <c r="R457" s="9">
        <v>4.0</v>
      </c>
      <c r="S457" s="9">
        <v>1.0</v>
      </c>
      <c r="T457" s="9">
        <v>0.0</v>
      </c>
      <c r="U457" s="9">
        <v>0.0</v>
      </c>
      <c r="V457" s="9">
        <v>0.0</v>
      </c>
      <c r="W457" s="9">
        <v>1.0</v>
      </c>
      <c r="X457" s="9">
        <v>2.0</v>
      </c>
      <c r="Y457" s="9" t="s">
        <v>143</v>
      </c>
    </row>
    <row r="458" ht="14.25" customHeight="1">
      <c r="M458" s="9">
        <v>335.0</v>
      </c>
      <c r="N458" s="9">
        <v>60000.0</v>
      </c>
      <c r="O458" s="9">
        <v>7000.0</v>
      </c>
      <c r="P458" s="9">
        <v>3.0</v>
      </c>
      <c r="Q458" s="9">
        <v>1.0</v>
      </c>
      <c r="R458" s="9">
        <v>1.0</v>
      </c>
      <c r="S458" s="9">
        <v>1.0</v>
      </c>
      <c r="T458" s="9">
        <v>0.0</v>
      </c>
      <c r="U458" s="9">
        <v>0.0</v>
      </c>
      <c r="V458" s="9">
        <v>0.0</v>
      </c>
      <c r="W458" s="9">
        <v>0.0</v>
      </c>
      <c r="X458" s="9">
        <v>3.0</v>
      </c>
      <c r="Y458" s="9" t="s">
        <v>143</v>
      </c>
    </row>
    <row r="459" ht="14.25" customHeight="1">
      <c r="M459" s="9">
        <v>352.0</v>
      </c>
      <c r="N459" s="9">
        <v>68500.0</v>
      </c>
      <c r="O459" s="9">
        <v>7000.0</v>
      </c>
      <c r="P459" s="9">
        <v>3.0</v>
      </c>
      <c r="Q459" s="9">
        <v>1.0</v>
      </c>
      <c r="R459" s="9">
        <v>2.0</v>
      </c>
      <c r="S459" s="9">
        <v>1.0</v>
      </c>
      <c r="T459" s="9">
        <v>0.0</v>
      </c>
      <c r="U459" s="9">
        <v>1.0</v>
      </c>
      <c r="V459" s="9">
        <v>0.0</v>
      </c>
      <c r="W459" s="9">
        <v>0.0</v>
      </c>
      <c r="X459" s="9">
        <v>0.0</v>
      </c>
      <c r="Y459" s="9" t="s">
        <v>143</v>
      </c>
    </row>
    <row r="460" ht="14.25" customHeight="1">
      <c r="M460" s="9">
        <v>399.0</v>
      </c>
      <c r="N460" s="9">
        <v>82900.0</v>
      </c>
      <c r="O460" s="9">
        <v>7000.0</v>
      </c>
      <c r="P460" s="9">
        <v>3.0</v>
      </c>
      <c r="Q460" s="9">
        <v>1.0</v>
      </c>
      <c r="R460" s="9">
        <v>1.0</v>
      </c>
      <c r="S460" s="9">
        <v>1.0</v>
      </c>
      <c r="T460" s="9">
        <v>0.0</v>
      </c>
      <c r="U460" s="9">
        <v>1.0</v>
      </c>
      <c r="V460" s="9">
        <v>0.0</v>
      </c>
      <c r="W460" s="9">
        <v>0.0</v>
      </c>
      <c r="X460" s="9">
        <v>2.0</v>
      </c>
      <c r="Y460" s="9" t="s">
        <v>144</v>
      </c>
    </row>
    <row r="461" ht="14.25" customHeight="1">
      <c r="M461" s="9">
        <v>532.0</v>
      </c>
      <c r="N461" s="9">
        <v>120000.0</v>
      </c>
      <c r="O461" s="9">
        <v>7000.0</v>
      </c>
      <c r="P461" s="9">
        <v>3.0</v>
      </c>
      <c r="Q461" s="9">
        <v>1.0</v>
      </c>
      <c r="R461" s="9">
        <v>4.0</v>
      </c>
      <c r="S461" s="9">
        <v>1.0</v>
      </c>
      <c r="T461" s="9">
        <v>0.0</v>
      </c>
      <c r="U461" s="9">
        <v>0.0</v>
      </c>
      <c r="V461" s="9">
        <v>0.0</v>
      </c>
      <c r="W461" s="9">
        <v>1.0</v>
      </c>
      <c r="X461" s="9">
        <v>2.0</v>
      </c>
      <c r="Y461" s="9" t="s">
        <v>143</v>
      </c>
    </row>
    <row r="462" ht="14.25" customHeight="1">
      <c r="M462" s="9">
        <v>388.0</v>
      </c>
      <c r="N462" s="9">
        <v>85000.0</v>
      </c>
      <c r="O462" s="9">
        <v>7020.0</v>
      </c>
      <c r="P462" s="9">
        <v>3.0</v>
      </c>
      <c r="Q462" s="9">
        <v>1.0</v>
      </c>
      <c r="R462" s="9">
        <v>1.0</v>
      </c>
      <c r="S462" s="9">
        <v>1.0</v>
      </c>
      <c r="T462" s="9">
        <v>0.0</v>
      </c>
      <c r="U462" s="9">
        <v>1.0</v>
      </c>
      <c r="V462" s="9">
        <v>0.0</v>
      </c>
      <c r="W462" s="9">
        <v>1.0</v>
      </c>
      <c r="X462" s="9">
        <v>2.0</v>
      </c>
      <c r="Y462" s="9" t="s">
        <v>144</v>
      </c>
    </row>
    <row r="463" ht="14.25" customHeight="1">
      <c r="M463" s="9">
        <v>384.0</v>
      </c>
      <c r="N463" s="9">
        <v>74700.0</v>
      </c>
      <c r="O463" s="9">
        <v>7085.0</v>
      </c>
      <c r="P463" s="9">
        <v>3.0</v>
      </c>
      <c r="Q463" s="9">
        <v>1.0</v>
      </c>
      <c r="R463" s="9">
        <v>1.0</v>
      </c>
      <c r="S463" s="9">
        <v>1.0</v>
      </c>
      <c r="T463" s="9">
        <v>1.0</v>
      </c>
      <c r="U463" s="9">
        <v>1.0</v>
      </c>
      <c r="V463" s="9">
        <v>0.0</v>
      </c>
      <c r="W463" s="9">
        <v>0.0</v>
      </c>
      <c r="X463" s="9">
        <v>2.0</v>
      </c>
      <c r="Y463" s="9" t="s">
        <v>144</v>
      </c>
    </row>
    <row r="464" ht="14.25" customHeight="1">
      <c r="M464" s="9">
        <v>287.0</v>
      </c>
      <c r="N464" s="9">
        <v>55000.0</v>
      </c>
      <c r="O464" s="9">
        <v>7152.0</v>
      </c>
      <c r="P464" s="9">
        <v>3.0</v>
      </c>
      <c r="Q464" s="9">
        <v>1.0</v>
      </c>
      <c r="R464" s="9">
        <v>2.0</v>
      </c>
      <c r="S464" s="9">
        <v>1.0</v>
      </c>
      <c r="T464" s="9">
        <v>0.0</v>
      </c>
      <c r="U464" s="9">
        <v>0.0</v>
      </c>
      <c r="V464" s="9">
        <v>0.0</v>
      </c>
      <c r="W464" s="9">
        <v>1.0</v>
      </c>
      <c r="X464" s="9">
        <v>0.0</v>
      </c>
      <c r="Y464" s="9" t="s">
        <v>143</v>
      </c>
    </row>
    <row r="465" ht="14.25" customHeight="1">
      <c r="M465" s="9">
        <v>331.0</v>
      </c>
      <c r="N465" s="9">
        <v>124000.0</v>
      </c>
      <c r="O465" s="9">
        <v>7155.0</v>
      </c>
      <c r="P465" s="9">
        <v>3.0</v>
      </c>
      <c r="Q465" s="9">
        <v>2.0</v>
      </c>
      <c r="R465" s="9">
        <v>1.0</v>
      </c>
      <c r="S465" s="9">
        <v>1.0</v>
      </c>
      <c r="T465" s="9">
        <v>1.0</v>
      </c>
      <c r="U465" s="9">
        <v>1.0</v>
      </c>
      <c r="V465" s="9">
        <v>0.0</v>
      </c>
      <c r="W465" s="9">
        <v>1.0</v>
      </c>
      <c r="X465" s="9">
        <v>2.0</v>
      </c>
      <c r="Y465" s="9" t="s">
        <v>143</v>
      </c>
    </row>
    <row r="466" ht="14.25" customHeight="1">
      <c r="M466" s="9">
        <v>379.0</v>
      </c>
      <c r="N466" s="9">
        <v>84000.0</v>
      </c>
      <c r="O466" s="9">
        <v>7160.0</v>
      </c>
      <c r="P466" s="9">
        <v>3.0</v>
      </c>
      <c r="Q466" s="9">
        <v>1.0</v>
      </c>
      <c r="R466" s="9">
        <v>1.0</v>
      </c>
      <c r="S466" s="9">
        <v>1.0</v>
      </c>
      <c r="T466" s="9">
        <v>0.0</v>
      </c>
      <c r="U466" s="9">
        <v>1.0</v>
      </c>
      <c r="V466" s="9">
        <v>0.0</v>
      </c>
      <c r="W466" s="9">
        <v>0.0</v>
      </c>
      <c r="X466" s="9">
        <v>2.0</v>
      </c>
      <c r="Y466" s="9" t="s">
        <v>144</v>
      </c>
    </row>
    <row r="467" ht="14.25" customHeight="1">
      <c r="M467" s="9">
        <v>11.0</v>
      </c>
      <c r="N467" s="9">
        <v>90000.0</v>
      </c>
      <c r="O467" s="9">
        <v>7200.0</v>
      </c>
      <c r="P467" s="9">
        <v>3.0</v>
      </c>
      <c r="Q467" s="9">
        <v>2.0</v>
      </c>
      <c r="R467" s="9">
        <v>1.0</v>
      </c>
      <c r="S467" s="9">
        <v>1.0</v>
      </c>
      <c r="T467" s="9">
        <v>0.0</v>
      </c>
      <c r="U467" s="9">
        <v>1.0</v>
      </c>
      <c r="V467" s="9">
        <v>0.0</v>
      </c>
      <c r="W467" s="9">
        <v>1.0</v>
      </c>
      <c r="X467" s="9">
        <v>3.0</v>
      </c>
      <c r="Y467" s="9" t="s">
        <v>143</v>
      </c>
    </row>
    <row r="468" ht="14.25" customHeight="1">
      <c r="M468" s="9">
        <v>396.0</v>
      </c>
      <c r="N468" s="9">
        <v>74500.0</v>
      </c>
      <c r="O468" s="9">
        <v>7200.0</v>
      </c>
      <c r="P468" s="9">
        <v>3.0</v>
      </c>
      <c r="Q468" s="9">
        <v>1.0</v>
      </c>
      <c r="R468" s="9">
        <v>2.0</v>
      </c>
      <c r="S468" s="9">
        <v>1.0</v>
      </c>
      <c r="T468" s="9">
        <v>1.0</v>
      </c>
      <c r="U468" s="9">
        <v>1.0</v>
      </c>
      <c r="V468" s="9">
        <v>0.0</v>
      </c>
      <c r="W468" s="9">
        <v>0.0</v>
      </c>
      <c r="X468" s="9">
        <v>1.0</v>
      </c>
      <c r="Y468" s="9" t="s">
        <v>144</v>
      </c>
    </row>
    <row r="469" ht="14.25" customHeight="1">
      <c r="M469" s="9">
        <v>400.0</v>
      </c>
      <c r="N469" s="9">
        <v>85000.0</v>
      </c>
      <c r="O469" s="9">
        <v>7231.0</v>
      </c>
      <c r="P469" s="9">
        <v>3.0</v>
      </c>
      <c r="Q469" s="9">
        <v>1.0</v>
      </c>
      <c r="R469" s="9">
        <v>2.0</v>
      </c>
      <c r="S469" s="9">
        <v>1.0</v>
      </c>
      <c r="T469" s="9">
        <v>1.0</v>
      </c>
      <c r="U469" s="9">
        <v>1.0</v>
      </c>
      <c r="V469" s="9">
        <v>0.0</v>
      </c>
      <c r="W469" s="9">
        <v>1.0</v>
      </c>
      <c r="X469" s="9">
        <v>0.0</v>
      </c>
      <c r="Y469" s="9" t="s">
        <v>144</v>
      </c>
    </row>
    <row r="470" ht="14.25" customHeight="1">
      <c r="M470" s="9">
        <v>58.0</v>
      </c>
      <c r="N470" s="9">
        <v>56000.0</v>
      </c>
      <c r="O470" s="9">
        <v>7260.0</v>
      </c>
      <c r="P470" s="9">
        <v>3.0</v>
      </c>
      <c r="Q470" s="9">
        <v>2.0</v>
      </c>
      <c r="R470" s="9">
        <v>1.0</v>
      </c>
      <c r="S470" s="9">
        <v>1.0</v>
      </c>
      <c r="T470" s="9">
        <v>1.0</v>
      </c>
      <c r="U470" s="9">
        <v>1.0</v>
      </c>
      <c r="V470" s="9">
        <v>0.0</v>
      </c>
      <c r="W470" s="9">
        <v>0.0</v>
      </c>
      <c r="X470" s="9">
        <v>3.0</v>
      </c>
      <c r="Y470" s="9" t="s">
        <v>143</v>
      </c>
    </row>
    <row r="471" ht="14.25" customHeight="1">
      <c r="M471" s="9">
        <v>540.0</v>
      </c>
      <c r="N471" s="9">
        <v>85000.0</v>
      </c>
      <c r="O471" s="9">
        <v>7320.0</v>
      </c>
      <c r="P471" s="9">
        <v>4.0</v>
      </c>
      <c r="Q471" s="9">
        <v>2.0</v>
      </c>
      <c r="R471" s="9">
        <v>2.0</v>
      </c>
      <c r="S471" s="9">
        <v>1.0</v>
      </c>
      <c r="T471" s="9">
        <v>0.0</v>
      </c>
      <c r="U471" s="9">
        <v>0.0</v>
      </c>
      <c r="V471" s="9">
        <v>0.0</v>
      </c>
      <c r="W471" s="9">
        <v>0.0</v>
      </c>
      <c r="X471" s="9">
        <v>0.0</v>
      </c>
      <c r="Y471" s="9" t="s">
        <v>143</v>
      </c>
    </row>
    <row r="472" ht="14.25" customHeight="1">
      <c r="M472" s="9">
        <v>333.0</v>
      </c>
      <c r="N472" s="9">
        <v>50000.0</v>
      </c>
      <c r="O472" s="9">
        <v>7350.0</v>
      </c>
      <c r="P472" s="9">
        <v>2.0</v>
      </c>
      <c r="Q472" s="9">
        <v>1.0</v>
      </c>
      <c r="R472" s="9">
        <v>1.0</v>
      </c>
      <c r="S472" s="9">
        <v>1.0</v>
      </c>
      <c r="T472" s="9">
        <v>0.0</v>
      </c>
      <c r="U472" s="9">
        <v>0.0</v>
      </c>
      <c r="V472" s="9">
        <v>0.0</v>
      </c>
      <c r="W472" s="9">
        <v>0.0</v>
      </c>
      <c r="X472" s="9">
        <v>1.0</v>
      </c>
      <c r="Y472" s="9" t="s">
        <v>143</v>
      </c>
    </row>
    <row r="473" ht="14.25" customHeight="1">
      <c r="M473" s="9">
        <v>401.0</v>
      </c>
      <c r="N473" s="9">
        <v>92500.0</v>
      </c>
      <c r="O473" s="9">
        <v>7410.0</v>
      </c>
      <c r="P473" s="9">
        <v>3.0</v>
      </c>
      <c r="Q473" s="9">
        <v>1.0</v>
      </c>
      <c r="R473" s="9">
        <v>1.0</v>
      </c>
      <c r="S473" s="9">
        <v>1.0</v>
      </c>
      <c r="T473" s="9">
        <v>1.0</v>
      </c>
      <c r="U473" s="9">
        <v>1.0</v>
      </c>
      <c r="V473" s="9">
        <v>0.0</v>
      </c>
      <c r="W473" s="9">
        <v>1.0</v>
      </c>
      <c r="X473" s="9">
        <v>2.0</v>
      </c>
      <c r="Y473" s="9" t="s">
        <v>144</v>
      </c>
    </row>
    <row r="474" ht="14.25" customHeight="1">
      <c r="M474" s="9">
        <v>93.0</v>
      </c>
      <c r="N474" s="9">
        <v>163000.0</v>
      </c>
      <c r="O474" s="9">
        <v>7420.0</v>
      </c>
      <c r="P474" s="9">
        <v>4.0</v>
      </c>
      <c r="Q474" s="9">
        <v>1.0</v>
      </c>
      <c r="R474" s="9">
        <v>2.0</v>
      </c>
      <c r="S474" s="9">
        <v>1.0</v>
      </c>
      <c r="T474" s="9">
        <v>1.0</v>
      </c>
      <c r="U474" s="9">
        <v>1.0</v>
      </c>
      <c r="V474" s="9">
        <v>0.0</v>
      </c>
      <c r="W474" s="9">
        <v>1.0</v>
      </c>
      <c r="X474" s="9">
        <v>2.0</v>
      </c>
      <c r="Y474" s="9" t="s">
        <v>143</v>
      </c>
    </row>
    <row r="475" ht="14.25" customHeight="1">
      <c r="M475" s="9">
        <v>378.0</v>
      </c>
      <c r="N475" s="9">
        <v>190000.0</v>
      </c>
      <c r="O475" s="9">
        <v>7420.0</v>
      </c>
      <c r="P475" s="9">
        <v>4.0</v>
      </c>
      <c r="Q475" s="9">
        <v>2.0</v>
      </c>
      <c r="R475" s="9">
        <v>3.0</v>
      </c>
      <c r="S475" s="9">
        <v>1.0</v>
      </c>
      <c r="T475" s="9">
        <v>0.0</v>
      </c>
      <c r="U475" s="9">
        <v>0.0</v>
      </c>
      <c r="V475" s="9">
        <v>0.0</v>
      </c>
      <c r="W475" s="9">
        <v>1.0</v>
      </c>
      <c r="X475" s="9">
        <v>2.0</v>
      </c>
      <c r="Y475" s="9" t="s">
        <v>144</v>
      </c>
    </row>
    <row r="476" ht="14.25" customHeight="1">
      <c r="M476" s="9">
        <v>189.0</v>
      </c>
      <c r="N476" s="9">
        <v>50000.0</v>
      </c>
      <c r="O476" s="9">
        <v>7424.0</v>
      </c>
      <c r="P476" s="9">
        <v>3.0</v>
      </c>
      <c r="Q476" s="9">
        <v>1.0</v>
      </c>
      <c r="R476" s="9">
        <v>1.0</v>
      </c>
      <c r="S476" s="9">
        <v>0.0</v>
      </c>
      <c r="T476" s="9">
        <v>0.0</v>
      </c>
      <c r="U476" s="9">
        <v>0.0</v>
      </c>
      <c r="V476" s="9">
        <v>0.0</v>
      </c>
      <c r="W476" s="9">
        <v>0.0</v>
      </c>
      <c r="X476" s="9">
        <v>0.0</v>
      </c>
      <c r="Y476" s="9" t="s">
        <v>143</v>
      </c>
    </row>
    <row r="477" ht="14.25" customHeight="1">
      <c r="M477" s="9">
        <v>337.0</v>
      </c>
      <c r="N477" s="9">
        <v>106000.0</v>
      </c>
      <c r="O477" s="9">
        <v>7440.0</v>
      </c>
      <c r="P477" s="9">
        <v>3.0</v>
      </c>
      <c r="Q477" s="9">
        <v>2.0</v>
      </c>
      <c r="R477" s="9">
        <v>1.0</v>
      </c>
      <c r="S477" s="9">
        <v>1.0</v>
      </c>
      <c r="T477" s="9">
        <v>1.0</v>
      </c>
      <c r="U477" s="9">
        <v>1.0</v>
      </c>
      <c r="V477" s="9">
        <v>0.0</v>
      </c>
      <c r="W477" s="9">
        <v>1.0</v>
      </c>
      <c r="X477" s="9">
        <v>0.0</v>
      </c>
      <c r="Y477" s="9" t="s">
        <v>144</v>
      </c>
    </row>
    <row r="478" ht="14.25" customHeight="1">
      <c r="M478" s="9">
        <v>394.0</v>
      </c>
      <c r="N478" s="9">
        <v>106000.0</v>
      </c>
      <c r="O478" s="9">
        <v>7440.0</v>
      </c>
      <c r="P478" s="9">
        <v>3.0</v>
      </c>
      <c r="Q478" s="9">
        <v>2.0</v>
      </c>
      <c r="R478" s="9">
        <v>4.0</v>
      </c>
      <c r="S478" s="9">
        <v>1.0</v>
      </c>
      <c r="T478" s="9">
        <v>0.0</v>
      </c>
      <c r="U478" s="9">
        <v>0.0</v>
      </c>
      <c r="V478" s="9">
        <v>0.0</v>
      </c>
      <c r="W478" s="9">
        <v>0.0</v>
      </c>
      <c r="X478" s="9">
        <v>1.0</v>
      </c>
      <c r="Y478" s="9" t="s">
        <v>144</v>
      </c>
    </row>
    <row r="479" ht="14.25" customHeight="1">
      <c r="M479" s="9">
        <v>526.0</v>
      </c>
      <c r="N479" s="9">
        <v>120000.0</v>
      </c>
      <c r="O479" s="9">
        <v>7475.0</v>
      </c>
      <c r="P479" s="9">
        <v>3.0</v>
      </c>
      <c r="Q479" s="9">
        <v>2.0</v>
      </c>
      <c r="R479" s="9">
        <v>4.0</v>
      </c>
      <c r="S479" s="9">
        <v>1.0</v>
      </c>
      <c r="T479" s="9">
        <v>0.0</v>
      </c>
      <c r="U479" s="9">
        <v>0.0</v>
      </c>
      <c r="V479" s="9">
        <v>0.0</v>
      </c>
      <c r="W479" s="9">
        <v>1.0</v>
      </c>
      <c r="X479" s="9">
        <v>2.0</v>
      </c>
      <c r="Y479" s="9" t="s">
        <v>143</v>
      </c>
    </row>
    <row r="480" ht="14.25" customHeight="1">
      <c r="M480" s="9">
        <v>447.0</v>
      </c>
      <c r="N480" s="9">
        <v>114900.0</v>
      </c>
      <c r="O480" s="9">
        <v>7482.0</v>
      </c>
      <c r="P480" s="9">
        <v>3.0</v>
      </c>
      <c r="Q480" s="9">
        <v>2.0</v>
      </c>
      <c r="R480" s="9">
        <v>3.0</v>
      </c>
      <c r="S480" s="9">
        <v>1.0</v>
      </c>
      <c r="T480" s="9">
        <v>0.0</v>
      </c>
      <c r="U480" s="9">
        <v>0.0</v>
      </c>
      <c r="V480" s="9">
        <v>1.0</v>
      </c>
      <c r="W480" s="9">
        <v>0.0</v>
      </c>
      <c r="X480" s="9">
        <v>1.0</v>
      </c>
      <c r="Y480" s="9" t="s">
        <v>144</v>
      </c>
    </row>
    <row r="481" ht="14.25" customHeight="1">
      <c r="M481" s="9">
        <v>338.0</v>
      </c>
      <c r="N481" s="9">
        <v>155000.0</v>
      </c>
      <c r="O481" s="9">
        <v>7500.0</v>
      </c>
      <c r="P481" s="9">
        <v>3.0</v>
      </c>
      <c r="Q481" s="9">
        <v>3.0</v>
      </c>
      <c r="R481" s="9">
        <v>1.0</v>
      </c>
      <c r="S481" s="9">
        <v>1.0</v>
      </c>
      <c r="T481" s="9">
        <v>0.0</v>
      </c>
      <c r="U481" s="9">
        <v>1.0</v>
      </c>
      <c r="V481" s="9">
        <v>0.0</v>
      </c>
      <c r="W481" s="9">
        <v>1.0</v>
      </c>
      <c r="X481" s="9">
        <v>2.0</v>
      </c>
      <c r="Y481" s="9" t="s">
        <v>144</v>
      </c>
    </row>
    <row r="482" ht="14.25" customHeight="1">
      <c r="M482" s="9">
        <v>419.0</v>
      </c>
      <c r="N482" s="9">
        <v>174500.0</v>
      </c>
      <c r="O482" s="9">
        <v>7500.0</v>
      </c>
      <c r="P482" s="9">
        <v>4.0</v>
      </c>
      <c r="Q482" s="9">
        <v>2.0</v>
      </c>
      <c r="R482" s="9">
        <v>2.0</v>
      </c>
      <c r="S482" s="9">
        <v>1.0</v>
      </c>
      <c r="T482" s="9">
        <v>0.0</v>
      </c>
      <c r="U482" s="9">
        <v>1.0</v>
      </c>
      <c r="V482" s="9">
        <v>0.0</v>
      </c>
      <c r="W482" s="9">
        <v>1.0</v>
      </c>
      <c r="X482" s="9">
        <v>3.0</v>
      </c>
      <c r="Y482" s="9" t="s">
        <v>144</v>
      </c>
    </row>
    <row r="483" ht="14.25" customHeight="1">
      <c r="M483" s="9">
        <v>310.0</v>
      </c>
      <c r="N483" s="9">
        <v>72000.0</v>
      </c>
      <c r="O483" s="9">
        <v>7600.0</v>
      </c>
      <c r="P483" s="9">
        <v>4.0</v>
      </c>
      <c r="Q483" s="9">
        <v>1.0</v>
      </c>
      <c r="R483" s="9">
        <v>2.0</v>
      </c>
      <c r="S483" s="9">
        <v>1.0</v>
      </c>
      <c r="T483" s="9">
        <v>0.0</v>
      </c>
      <c r="U483" s="9">
        <v>0.0</v>
      </c>
      <c r="V483" s="9">
        <v>0.0</v>
      </c>
      <c r="W483" s="9">
        <v>1.0</v>
      </c>
      <c r="X483" s="9">
        <v>2.0</v>
      </c>
      <c r="Y483" s="9" t="s">
        <v>143</v>
      </c>
    </row>
    <row r="484" ht="14.25" customHeight="1">
      <c r="M484" s="9">
        <v>521.0</v>
      </c>
      <c r="N484" s="9">
        <v>103000.0</v>
      </c>
      <c r="O484" s="9">
        <v>7680.0</v>
      </c>
      <c r="P484" s="9">
        <v>4.0</v>
      </c>
      <c r="Q484" s="9">
        <v>2.0</v>
      </c>
      <c r="R484" s="9">
        <v>4.0</v>
      </c>
      <c r="S484" s="9">
        <v>1.0</v>
      </c>
      <c r="T484" s="9">
        <v>1.0</v>
      </c>
      <c r="U484" s="9">
        <v>0.0</v>
      </c>
      <c r="V484" s="9">
        <v>0.0</v>
      </c>
      <c r="W484" s="9">
        <v>1.0</v>
      </c>
      <c r="X484" s="9">
        <v>1.0</v>
      </c>
      <c r="Y484" s="9" t="s">
        <v>143</v>
      </c>
    </row>
    <row r="485" ht="14.25" customHeight="1">
      <c r="M485" s="9">
        <v>534.0</v>
      </c>
      <c r="N485" s="9">
        <v>71000.0</v>
      </c>
      <c r="O485" s="9">
        <v>7686.0</v>
      </c>
      <c r="P485" s="9">
        <v>3.0</v>
      </c>
      <c r="Q485" s="9">
        <v>1.0</v>
      </c>
      <c r="R485" s="9">
        <v>1.0</v>
      </c>
      <c r="S485" s="9">
        <v>1.0</v>
      </c>
      <c r="T485" s="9">
        <v>1.0</v>
      </c>
      <c r="U485" s="9">
        <v>1.0</v>
      </c>
      <c r="V485" s="9">
        <v>1.0</v>
      </c>
      <c r="W485" s="9">
        <v>0.0</v>
      </c>
      <c r="X485" s="9">
        <v>0.0</v>
      </c>
      <c r="Y485" s="9" t="s">
        <v>143</v>
      </c>
    </row>
    <row r="486" ht="14.25" customHeight="1">
      <c r="M486" s="9">
        <v>138.0</v>
      </c>
      <c r="N486" s="9">
        <v>35000.0</v>
      </c>
      <c r="O486" s="9">
        <v>7700.0</v>
      </c>
      <c r="P486" s="9">
        <v>2.0</v>
      </c>
      <c r="Q486" s="9">
        <v>1.0</v>
      </c>
      <c r="R486" s="9">
        <v>1.0</v>
      </c>
      <c r="S486" s="9">
        <v>1.0</v>
      </c>
      <c r="T486" s="9">
        <v>0.0</v>
      </c>
      <c r="U486" s="9">
        <v>0.0</v>
      </c>
      <c r="V486" s="9">
        <v>0.0</v>
      </c>
      <c r="W486" s="9">
        <v>0.0</v>
      </c>
      <c r="X486" s="9">
        <v>0.0</v>
      </c>
      <c r="Y486" s="9" t="s">
        <v>143</v>
      </c>
    </row>
    <row r="487" ht="14.25" customHeight="1">
      <c r="M487" s="9">
        <v>325.0</v>
      </c>
      <c r="N487" s="9">
        <v>98500.0</v>
      </c>
      <c r="O487" s="9">
        <v>7700.0</v>
      </c>
      <c r="P487" s="9">
        <v>3.0</v>
      </c>
      <c r="Q487" s="9">
        <v>2.0</v>
      </c>
      <c r="R487" s="9">
        <v>1.0</v>
      </c>
      <c r="S487" s="9">
        <v>1.0</v>
      </c>
      <c r="T487" s="9">
        <v>0.0</v>
      </c>
      <c r="U487" s="9">
        <v>0.0</v>
      </c>
      <c r="V487" s="9">
        <v>0.0</v>
      </c>
      <c r="W487" s="9">
        <v>0.0</v>
      </c>
      <c r="X487" s="9">
        <v>2.0</v>
      </c>
      <c r="Y487" s="9" t="s">
        <v>143</v>
      </c>
    </row>
    <row r="488" ht="14.25" customHeight="1">
      <c r="M488" s="9">
        <v>336.0</v>
      </c>
      <c r="N488" s="9">
        <v>61000.0</v>
      </c>
      <c r="O488" s="9">
        <v>7770.0</v>
      </c>
      <c r="P488" s="9">
        <v>2.0</v>
      </c>
      <c r="Q488" s="9">
        <v>1.0</v>
      </c>
      <c r="R488" s="9">
        <v>1.0</v>
      </c>
      <c r="S488" s="9">
        <v>1.0</v>
      </c>
      <c r="T488" s="9">
        <v>0.0</v>
      </c>
      <c r="U488" s="9">
        <v>0.0</v>
      </c>
      <c r="V488" s="9">
        <v>0.0</v>
      </c>
      <c r="W488" s="9">
        <v>0.0</v>
      </c>
      <c r="X488" s="9">
        <v>1.0</v>
      </c>
      <c r="Y488" s="9" t="s">
        <v>143</v>
      </c>
    </row>
    <row r="489" ht="14.25" customHeight="1">
      <c r="M489" s="9">
        <v>402.0</v>
      </c>
      <c r="N489" s="9">
        <v>76000.0</v>
      </c>
      <c r="O489" s="9">
        <v>7800.0</v>
      </c>
      <c r="P489" s="9">
        <v>3.0</v>
      </c>
      <c r="Q489" s="9">
        <v>1.0</v>
      </c>
      <c r="R489" s="9">
        <v>1.0</v>
      </c>
      <c r="S489" s="9">
        <v>1.0</v>
      </c>
      <c r="T489" s="9">
        <v>0.0</v>
      </c>
      <c r="U489" s="9">
        <v>1.0</v>
      </c>
      <c r="V489" s="9">
        <v>0.0</v>
      </c>
      <c r="W489" s="9">
        <v>1.0</v>
      </c>
      <c r="X489" s="9">
        <v>2.0</v>
      </c>
      <c r="Y489" s="9" t="s">
        <v>144</v>
      </c>
    </row>
    <row r="490" ht="14.25" customHeight="1">
      <c r="M490" s="9">
        <v>437.0</v>
      </c>
      <c r="N490" s="9">
        <v>132000.0</v>
      </c>
      <c r="O490" s="9">
        <v>7800.0</v>
      </c>
      <c r="P490" s="9">
        <v>3.0</v>
      </c>
      <c r="Q490" s="9">
        <v>2.0</v>
      </c>
      <c r="R490" s="9">
        <v>2.0</v>
      </c>
      <c r="S490" s="9">
        <v>1.0</v>
      </c>
      <c r="T490" s="9">
        <v>0.0</v>
      </c>
      <c r="U490" s="9">
        <v>0.0</v>
      </c>
      <c r="V490" s="9">
        <v>0.0</v>
      </c>
      <c r="W490" s="9">
        <v>0.0</v>
      </c>
      <c r="X490" s="9">
        <v>0.0</v>
      </c>
      <c r="Y490" s="9" t="s">
        <v>144</v>
      </c>
    </row>
    <row r="491" ht="14.25" customHeight="1">
      <c r="M491" s="9">
        <v>368.0</v>
      </c>
      <c r="N491" s="9">
        <v>120000.0</v>
      </c>
      <c r="O491" s="9">
        <v>7950.0</v>
      </c>
      <c r="P491" s="9">
        <v>5.0</v>
      </c>
      <c r="Q491" s="9">
        <v>2.0</v>
      </c>
      <c r="R491" s="9">
        <v>2.0</v>
      </c>
      <c r="S491" s="9">
        <v>1.0</v>
      </c>
      <c r="T491" s="9">
        <v>0.0</v>
      </c>
      <c r="U491" s="9">
        <v>1.0</v>
      </c>
      <c r="V491" s="9">
        <v>1.0</v>
      </c>
      <c r="W491" s="9">
        <v>0.0</v>
      </c>
      <c r="X491" s="9">
        <v>2.0</v>
      </c>
      <c r="Y491" s="9" t="s">
        <v>143</v>
      </c>
    </row>
    <row r="492" ht="14.25" customHeight="1">
      <c r="M492" s="9">
        <v>353.0</v>
      </c>
      <c r="N492" s="9">
        <v>78500.0</v>
      </c>
      <c r="O492" s="9">
        <v>7980.0</v>
      </c>
      <c r="P492" s="9">
        <v>3.0</v>
      </c>
      <c r="Q492" s="9">
        <v>1.0</v>
      </c>
      <c r="R492" s="9">
        <v>1.0</v>
      </c>
      <c r="S492" s="9">
        <v>1.0</v>
      </c>
      <c r="T492" s="9">
        <v>0.0</v>
      </c>
      <c r="U492" s="9">
        <v>0.0</v>
      </c>
      <c r="V492" s="9">
        <v>0.0</v>
      </c>
      <c r="W492" s="9">
        <v>0.0</v>
      </c>
      <c r="X492" s="9">
        <v>2.0</v>
      </c>
      <c r="Y492" s="9" t="s">
        <v>143</v>
      </c>
    </row>
    <row r="493" ht="14.25" customHeight="1">
      <c r="M493" s="9">
        <v>454.0</v>
      </c>
      <c r="N493" s="9">
        <v>73500.0</v>
      </c>
      <c r="O493" s="9">
        <v>7980.0</v>
      </c>
      <c r="P493" s="9">
        <v>3.0</v>
      </c>
      <c r="Q493" s="9">
        <v>1.0</v>
      </c>
      <c r="R493" s="9">
        <v>1.0</v>
      </c>
      <c r="S493" s="9">
        <v>1.0</v>
      </c>
      <c r="T493" s="9">
        <v>0.0</v>
      </c>
      <c r="U493" s="9">
        <v>0.0</v>
      </c>
      <c r="V493" s="9">
        <v>0.0</v>
      </c>
      <c r="W493" s="9">
        <v>0.0</v>
      </c>
      <c r="X493" s="9">
        <v>1.0</v>
      </c>
      <c r="Y493" s="9" t="s">
        <v>144</v>
      </c>
    </row>
    <row r="494" ht="14.25" customHeight="1">
      <c r="M494" s="9">
        <v>390.0</v>
      </c>
      <c r="N494" s="9">
        <v>86000.0</v>
      </c>
      <c r="O494" s="9">
        <v>8000.0</v>
      </c>
      <c r="P494" s="9">
        <v>3.0</v>
      </c>
      <c r="Q494" s="9">
        <v>1.0</v>
      </c>
      <c r="R494" s="9">
        <v>1.0</v>
      </c>
      <c r="S494" s="9">
        <v>1.0</v>
      </c>
      <c r="T494" s="9">
        <v>1.0</v>
      </c>
      <c r="U494" s="9">
        <v>1.0</v>
      </c>
      <c r="V494" s="9">
        <v>0.0</v>
      </c>
      <c r="W494" s="9">
        <v>1.0</v>
      </c>
      <c r="X494" s="9">
        <v>2.0</v>
      </c>
      <c r="Y494" s="9" t="s">
        <v>144</v>
      </c>
    </row>
    <row r="495" ht="14.25" customHeight="1">
      <c r="M495" s="9">
        <v>95.0</v>
      </c>
      <c r="N495" s="9">
        <v>123500.0</v>
      </c>
      <c r="O495" s="9">
        <v>8050.0</v>
      </c>
      <c r="P495" s="9">
        <v>3.0</v>
      </c>
      <c r="Q495" s="9">
        <v>1.0</v>
      </c>
      <c r="R495" s="9">
        <v>1.0</v>
      </c>
      <c r="S495" s="9">
        <v>1.0</v>
      </c>
      <c r="T495" s="9">
        <v>1.0</v>
      </c>
      <c r="U495" s="9">
        <v>1.0</v>
      </c>
      <c r="V495" s="9">
        <v>0.0</v>
      </c>
      <c r="W495" s="9">
        <v>1.0</v>
      </c>
      <c r="X495" s="9">
        <v>1.0</v>
      </c>
      <c r="Y495" s="9" t="s">
        <v>143</v>
      </c>
    </row>
    <row r="496" ht="14.25" customHeight="1">
      <c r="M496" s="9">
        <v>487.0</v>
      </c>
      <c r="N496" s="9">
        <v>42900.0</v>
      </c>
      <c r="O496" s="9">
        <v>8050.0</v>
      </c>
      <c r="P496" s="9">
        <v>2.0</v>
      </c>
      <c r="Q496" s="9">
        <v>1.0</v>
      </c>
      <c r="R496" s="9">
        <v>1.0</v>
      </c>
      <c r="S496" s="9">
        <v>1.0</v>
      </c>
      <c r="T496" s="9">
        <v>0.0</v>
      </c>
      <c r="U496" s="9">
        <v>0.0</v>
      </c>
      <c r="V496" s="9">
        <v>0.0</v>
      </c>
      <c r="W496" s="9">
        <v>0.0</v>
      </c>
      <c r="X496" s="9">
        <v>0.0</v>
      </c>
      <c r="Y496" s="9" t="s">
        <v>143</v>
      </c>
    </row>
    <row r="497" ht="14.25" customHeight="1">
      <c r="M497" s="9">
        <v>302.0</v>
      </c>
      <c r="N497" s="9">
        <v>56000.0</v>
      </c>
      <c r="O497" s="9">
        <v>8080.0</v>
      </c>
      <c r="P497" s="9">
        <v>3.0</v>
      </c>
      <c r="Q497" s="9">
        <v>1.0</v>
      </c>
      <c r="R497" s="9">
        <v>1.0</v>
      </c>
      <c r="S497" s="9">
        <v>1.0</v>
      </c>
      <c r="T497" s="9">
        <v>0.0</v>
      </c>
      <c r="U497" s="9">
        <v>0.0</v>
      </c>
      <c r="V497" s="9">
        <v>0.0</v>
      </c>
      <c r="W497" s="9">
        <v>1.0</v>
      </c>
      <c r="X497" s="9">
        <v>2.0</v>
      </c>
      <c r="Y497" s="9" t="s">
        <v>143</v>
      </c>
    </row>
    <row r="498" ht="14.25" customHeight="1">
      <c r="M498" s="9">
        <v>339.0</v>
      </c>
      <c r="N498" s="9">
        <v>141000.0</v>
      </c>
      <c r="O498" s="9">
        <v>8100.0</v>
      </c>
      <c r="P498" s="9">
        <v>4.0</v>
      </c>
      <c r="Q498" s="9">
        <v>1.0</v>
      </c>
      <c r="R498" s="9">
        <v>2.0</v>
      </c>
      <c r="S498" s="9">
        <v>1.0</v>
      </c>
      <c r="T498" s="9">
        <v>1.0</v>
      </c>
      <c r="U498" s="9">
        <v>1.0</v>
      </c>
      <c r="V498" s="9">
        <v>0.0</v>
      </c>
      <c r="W498" s="9">
        <v>1.0</v>
      </c>
      <c r="X498" s="9">
        <v>2.0</v>
      </c>
      <c r="Y498" s="9" t="s">
        <v>144</v>
      </c>
    </row>
    <row r="499" ht="14.25" customHeight="1">
      <c r="M499" s="9">
        <v>488.0</v>
      </c>
      <c r="N499" s="9">
        <v>44100.0</v>
      </c>
      <c r="O499" s="9">
        <v>8100.0</v>
      </c>
      <c r="P499" s="9">
        <v>2.0</v>
      </c>
      <c r="Q499" s="9">
        <v>1.0</v>
      </c>
      <c r="R499" s="9">
        <v>1.0</v>
      </c>
      <c r="S499" s="9">
        <v>1.0</v>
      </c>
      <c r="T499" s="9">
        <v>0.0</v>
      </c>
      <c r="U499" s="9">
        <v>0.0</v>
      </c>
      <c r="V499" s="9">
        <v>0.0</v>
      </c>
      <c r="W499" s="9">
        <v>0.0</v>
      </c>
      <c r="X499" s="9">
        <v>1.0</v>
      </c>
      <c r="Y499" s="9" t="s">
        <v>143</v>
      </c>
    </row>
    <row r="500" ht="14.25" customHeight="1">
      <c r="M500" s="9">
        <v>502.0</v>
      </c>
      <c r="N500" s="9">
        <v>68500.0</v>
      </c>
      <c r="O500" s="9">
        <v>8100.0</v>
      </c>
      <c r="P500" s="9">
        <v>4.0</v>
      </c>
      <c r="Q500" s="9">
        <v>1.0</v>
      </c>
      <c r="R500" s="9">
        <v>4.0</v>
      </c>
      <c r="S500" s="9">
        <v>1.0</v>
      </c>
      <c r="T500" s="9">
        <v>0.0</v>
      </c>
      <c r="U500" s="9">
        <v>1.0</v>
      </c>
      <c r="V500" s="9">
        <v>0.0</v>
      </c>
      <c r="W500" s="9">
        <v>1.0</v>
      </c>
      <c r="X500" s="9">
        <v>2.0</v>
      </c>
      <c r="Y500" s="9" t="s">
        <v>143</v>
      </c>
    </row>
    <row r="501" ht="14.25" customHeight="1">
      <c r="M501" s="9">
        <v>505.0</v>
      </c>
      <c r="N501" s="9">
        <v>71500.0</v>
      </c>
      <c r="O501" s="9">
        <v>8150.0</v>
      </c>
      <c r="P501" s="9">
        <v>3.0</v>
      </c>
      <c r="Q501" s="9">
        <v>2.0</v>
      </c>
      <c r="R501" s="9">
        <v>1.0</v>
      </c>
      <c r="S501" s="9">
        <v>1.0</v>
      </c>
      <c r="T501" s="9">
        <v>1.0</v>
      </c>
      <c r="U501" s="9">
        <v>1.0</v>
      </c>
      <c r="V501" s="9">
        <v>0.0</v>
      </c>
      <c r="W501" s="9">
        <v>0.0</v>
      </c>
      <c r="X501" s="9">
        <v>0.0</v>
      </c>
      <c r="Y501" s="9" t="s">
        <v>143</v>
      </c>
    </row>
    <row r="502" ht="14.25" customHeight="1">
      <c r="M502" s="9">
        <v>97.0</v>
      </c>
      <c r="N502" s="9">
        <v>53900.0</v>
      </c>
      <c r="O502" s="9">
        <v>8250.0</v>
      </c>
      <c r="P502" s="9">
        <v>3.0</v>
      </c>
      <c r="Q502" s="9">
        <v>1.0</v>
      </c>
      <c r="R502" s="9">
        <v>1.0</v>
      </c>
      <c r="S502" s="9">
        <v>1.0</v>
      </c>
      <c r="T502" s="9">
        <v>0.0</v>
      </c>
      <c r="U502" s="9">
        <v>0.0</v>
      </c>
      <c r="V502" s="9">
        <v>0.0</v>
      </c>
      <c r="W502" s="9">
        <v>0.0</v>
      </c>
      <c r="X502" s="9">
        <v>2.0</v>
      </c>
      <c r="Y502" s="9" t="s">
        <v>143</v>
      </c>
    </row>
    <row r="503" ht="14.25" customHeight="1">
      <c r="M503" s="9">
        <v>98.0</v>
      </c>
      <c r="N503" s="9">
        <v>59900.0</v>
      </c>
      <c r="O503" s="9">
        <v>8250.0</v>
      </c>
      <c r="P503" s="9">
        <v>3.0</v>
      </c>
      <c r="Q503" s="9">
        <v>1.0</v>
      </c>
      <c r="R503" s="9">
        <v>1.0</v>
      </c>
      <c r="S503" s="9">
        <v>1.0</v>
      </c>
      <c r="T503" s="9">
        <v>0.0</v>
      </c>
      <c r="U503" s="9">
        <v>1.0</v>
      </c>
      <c r="V503" s="9">
        <v>0.0</v>
      </c>
      <c r="W503" s="9">
        <v>0.0</v>
      </c>
      <c r="X503" s="9">
        <v>3.0</v>
      </c>
      <c r="Y503" s="9" t="s">
        <v>143</v>
      </c>
    </row>
    <row r="504" ht="14.25" customHeight="1">
      <c r="M504" s="9">
        <v>323.0</v>
      </c>
      <c r="N504" s="9">
        <v>93000.0</v>
      </c>
      <c r="O504" s="9">
        <v>8250.0</v>
      </c>
      <c r="P504" s="9">
        <v>3.0</v>
      </c>
      <c r="Q504" s="9">
        <v>2.0</v>
      </c>
      <c r="R504" s="9">
        <v>3.0</v>
      </c>
      <c r="S504" s="9">
        <v>1.0</v>
      </c>
      <c r="T504" s="9">
        <v>0.0</v>
      </c>
      <c r="U504" s="9">
        <v>0.0</v>
      </c>
      <c r="V504" s="9">
        <v>0.0</v>
      </c>
      <c r="W504" s="9">
        <v>1.0</v>
      </c>
      <c r="X504" s="9">
        <v>0.0</v>
      </c>
      <c r="Y504" s="9" t="s">
        <v>143</v>
      </c>
    </row>
    <row r="505" ht="14.25" customHeight="1">
      <c r="M505" s="9">
        <v>499.0</v>
      </c>
      <c r="N505" s="9">
        <v>64000.0</v>
      </c>
      <c r="O505" s="9">
        <v>8250.0</v>
      </c>
      <c r="P505" s="9">
        <v>3.0</v>
      </c>
      <c r="Q505" s="9">
        <v>1.0</v>
      </c>
      <c r="R505" s="9">
        <v>1.0</v>
      </c>
      <c r="S505" s="9">
        <v>1.0</v>
      </c>
      <c r="T505" s="9">
        <v>0.0</v>
      </c>
      <c r="U505" s="9">
        <v>0.0</v>
      </c>
      <c r="V505" s="9">
        <v>0.0</v>
      </c>
      <c r="W505" s="9">
        <v>0.0</v>
      </c>
      <c r="X505" s="9">
        <v>0.0</v>
      </c>
      <c r="Y505" s="9" t="s">
        <v>143</v>
      </c>
    </row>
    <row r="506" ht="14.25" customHeight="1">
      <c r="M506" s="9">
        <v>509.0</v>
      </c>
      <c r="N506" s="9">
        <v>87000.0</v>
      </c>
      <c r="O506" s="9">
        <v>8372.0</v>
      </c>
      <c r="P506" s="9">
        <v>3.0</v>
      </c>
      <c r="Q506" s="9">
        <v>1.0</v>
      </c>
      <c r="R506" s="9">
        <v>3.0</v>
      </c>
      <c r="S506" s="9">
        <v>1.0</v>
      </c>
      <c r="T506" s="9">
        <v>0.0</v>
      </c>
      <c r="U506" s="9">
        <v>0.0</v>
      </c>
      <c r="V506" s="9">
        <v>0.0</v>
      </c>
      <c r="W506" s="9">
        <v>1.0</v>
      </c>
      <c r="X506" s="9">
        <v>2.0</v>
      </c>
      <c r="Y506" s="9" t="s">
        <v>143</v>
      </c>
    </row>
    <row r="507" ht="14.25" customHeight="1">
      <c r="M507" s="9">
        <v>435.0</v>
      </c>
      <c r="N507" s="9">
        <v>75000.0</v>
      </c>
      <c r="O507" s="9">
        <v>8400.0</v>
      </c>
      <c r="P507" s="9">
        <v>3.0</v>
      </c>
      <c r="Q507" s="9">
        <v>1.0</v>
      </c>
      <c r="R507" s="9">
        <v>2.0</v>
      </c>
      <c r="S507" s="9">
        <v>1.0</v>
      </c>
      <c r="T507" s="9">
        <v>1.0</v>
      </c>
      <c r="U507" s="9">
        <v>1.0</v>
      </c>
      <c r="V507" s="9">
        <v>0.0</v>
      </c>
      <c r="W507" s="9">
        <v>1.0</v>
      </c>
      <c r="X507" s="9">
        <v>2.0</v>
      </c>
      <c r="Y507" s="9" t="s">
        <v>144</v>
      </c>
    </row>
    <row r="508" ht="14.25" customHeight="1">
      <c r="M508" s="9">
        <v>494.0</v>
      </c>
      <c r="N508" s="9">
        <v>54000.0</v>
      </c>
      <c r="O508" s="9">
        <v>8400.0</v>
      </c>
      <c r="P508" s="9">
        <v>2.0</v>
      </c>
      <c r="Q508" s="9">
        <v>1.0</v>
      </c>
      <c r="R508" s="9">
        <v>1.0</v>
      </c>
      <c r="S508" s="9">
        <v>1.0</v>
      </c>
      <c r="T508" s="9">
        <v>0.0</v>
      </c>
      <c r="U508" s="9">
        <v>0.0</v>
      </c>
      <c r="V508" s="9">
        <v>0.0</v>
      </c>
      <c r="W508" s="9">
        <v>0.0</v>
      </c>
      <c r="X508" s="9">
        <v>1.0</v>
      </c>
      <c r="Y508" s="9" t="s">
        <v>143</v>
      </c>
    </row>
    <row r="509" ht="14.25" customHeight="1">
      <c r="M509" s="9">
        <v>500.0</v>
      </c>
      <c r="N509" s="9">
        <v>65000.0</v>
      </c>
      <c r="O509" s="9">
        <v>8400.0</v>
      </c>
      <c r="P509" s="9">
        <v>4.0</v>
      </c>
      <c r="Q509" s="9">
        <v>1.0</v>
      </c>
      <c r="R509" s="9">
        <v>4.0</v>
      </c>
      <c r="S509" s="9">
        <v>1.0</v>
      </c>
      <c r="T509" s="9">
        <v>0.0</v>
      </c>
      <c r="U509" s="9">
        <v>0.0</v>
      </c>
      <c r="V509" s="9">
        <v>0.0</v>
      </c>
      <c r="W509" s="9">
        <v>0.0</v>
      </c>
      <c r="X509" s="9">
        <v>3.0</v>
      </c>
      <c r="Y509" s="9" t="s">
        <v>143</v>
      </c>
    </row>
    <row r="510" ht="14.25" customHeight="1">
      <c r="M510" s="9">
        <v>94.0</v>
      </c>
      <c r="N510" s="9">
        <v>128000.0</v>
      </c>
      <c r="O510" s="9">
        <v>8500.0</v>
      </c>
      <c r="P510" s="9">
        <v>3.0</v>
      </c>
      <c r="Q510" s="9">
        <v>2.0</v>
      </c>
      <c r="R510" s="9">
        <v>4.0</v>
      </c>
      <c r="S510" s="9">
        <v>1.0</v>
      </c>
      <c r="T510" s="9">
        <v>0.0</v>
      </c>
      <c r="U510" s="9">
        <v>0.0</v>
      </c>
      <c r="V510" s="9">
        <v>0.0</v>
      </c>
      <c r="W510" s="9">
        <v>1.0</v>
      </c>
      <c r="X510" s="9">
        <v>2.0</v>
      </c>
      <c r="Y510" s="9" t="s">
        <v>143</v>
      </c>
    </row>
    <row r="511" ht="14.25" customHeight="1">
      <c r="M511" s="9">
        <v>508.0</v>
      </c>
      <c r="N511" s="9">
        <v>75000.0</v>
      </c>
      <c r="O511" s="9">
        <v>8520.0</v>
      </c>
      <c r="P511" s="9">
        <v>3.0</v>
      </c>
      <c r="Q511" s="9">
        <v>1.0</v>
      </c>
      <c r="R511" s="9">
        <v>1.0</v>
      </c>
      <c r="S511" s="9">
        <v>1.0</v>
      </c>
      <c r="T511" s="9">
        <v>0.0</v>
      </c>
      <c r="U511" s="9">
        <v>0.0</v>
      </c>
      <c r="V511" s="9">
        <v>0.0</v>
      </c>
      <c r="W511" s="9">
        <v>1.0</v>
      </c>
      <c r="X511" s="9">
        <v>2.0</v>
      </c>
      <c r="Y511" s="9" t="s">
        <v>143</v>
      </c>
    </row>
    <row r="512" ht="14.25" customHeight="1">
      <c r="M512" s="9">
        <v>44.0</v>
      </c>
      <c r="N512" s="9">
        <v>92000.0</v>
      </c>
      <c r="O512" s="9">
        <v>8580.0</v>
      </c>
      <c r="P512" s="9">
        <v>5.0</v>
      </c>
      <c r="Q512" s="9">
        <v>3.0</v>
      </c>
      <c r="R512" s="9">
        <v>2.0</v>
      </c>
      <c r="S512" s="9">
        <v>1.0</v>
      </c>
      <c r="T512" s="9">
        <v>0.0</v>
      </c>
      <c r="U512" s="9">
        <v>0.0</v>
      </c>
      <c r="V512" s="9">
        <v>0.0</v>
      </c>
      <c r="W512" s="9">
        <v>0.0</v>
      </c>
      <c r="X512" s="9">
        <v>2.0</v>
      </c>
      <c r="Y512" s="9" t="s">
        <v>143</v>
      </c>
    </row>
    <row r="513" ht="14.25" customHeight="1">
      <c r="M513" s="9">
        <v>362.0</v>
      </c>
      <c r="N513" s="9">
        <v>145000.0</v>
      </c>
      <c r="O513" s="9">
        <v>8580.0</v>
      </c>
      <c r="P513" s="9">
        <v>4.0</v>
      </c>
      <c r="Q513" s="9">
        <v>3.0</v>
      </c>
      <c r="R513" s="9">
        <v>4.0</v>
      </c>
      <c r="S513" s="9">
        <v>1.0</v>
      </c>
      <c r="T513" s="9">
        <v>0.0</v>
      </c>
      <c r="U513" s="9">
        <v>0.0</v>
      </c>
      <c r="V513" s="9">
        <v>0.0</v>
      </c>
      <c r="W513" s="9">
        <v>1.0</v>
      </c>
      <c r="X513" s="9">
        <v>2.0</v>
      </c>
      <c r="Y513" s="9" t="s">
        <v>144</v>
      </c>
    </row>
    <row r="514" ht="14.25" customHeight="1">
      <c r="M514" s="9">
        <v>128.0</v>
      </c>
      <c r="N514" s="9">
        <v>122500.0</v>
      </c>
      <c r="O514" s="9">
        <v>8800.0</v>
      </c>
      <c r="P514" s="9">
        <v>3.0</v>
      </c>
      <c r="Q514" s="9">
        <v>2.0</v>
      </c>
      <c r="R514" s="9">
        <v>2.0</v>
      </c>
      <c r="S514" s="9">
        <v>1.0</v>
      </c>
      <c r="T514" s="9">
        <v>0.0</v>
      </c>
      <c r="U514" s="9">
        <v>0.0</v>
      </c>
      <c r="V514" s="9">
        <v>0.0</v>
      </c>
      <c r="W514" s="9">
        <v>1.0</v>
      </c>
      <c r="X514" s="9">
        <v>2.0</v>
      </c>
      <c r="Y514" s="9" t="s">
        <v>143</v>
      </c>
    </row>
    <row r="515" ht="14.25" customHeight="1">
      <c r="M515" s="9">
        <v>330.0</v>
      </c>
      <c r="N515" s="9">
        <v>120000.0</v>
      </c>
      <c r="O515" s="9">
        <v>8875.0</v>
      </c>
      <c r="P515" s="9">
        <v>3.0</v>
      </c>
      <c r="Q515" s="9">
        <v>1.0</v>
      </c>
      <c r="R515" s="9">
        <v>1.0</v>
      </c>
      <c r="S515" s="9">
        <v>1.0</v>
      </c>
      <c r="T515" s="9">
        <v>0.0</v>
      </c>
      <c r="U515" s="9">
        <v>0.0</v>
      </c>
      <c r="V515" s="9">
        <v>0.0</v>
      </c>
      <c r="W515" s="9">
        <v>0.0</v>
      </c>
      <c r="X515" s="9">
        <v>1.0</v>
      </c>
      <c r="Y515" s="9" t="s">
        <v>143</v>
      </c>
    </row>
    <row r="516" ht="14.25" customHeight="1">
      <c r="M516" s="9">
        <v>326.0</v>
      </c>
      <c r="N516" s="9">
        <v>99000.0</v>
      </c>
      <c r="O516" s="9">
        <v>8880.0</v>
      </c>
      <c r="P516" s="9">
        <v>3.0</v>
      </c>
      <c r="Q516" s="9">
        <v>2.0</v>
      </c>
      <c r="R516" s="9">
        <v>2.0</v>
      </c>
      <c r="S516" s="9">
        <v>1.0</v>
      </c>
      <c r="T516" s="9">
        <v>0.0</v>
      </c>
      <c r="U516" s="9">
        <v>1.0</v>
      </c>
      <c r="V516" s="9">
        <v>0.0</v>
      </c>
      <c r="W516" s="9">
        <v>1.0</v>
      </c>
      <c r="X516" s="9">
        <v>1.0</v>
      </c>
      <c r="Y516" s="9" t="s">
        <v>143</v>
      </c>
    </row>
    <row r="517" ht="14.25" customHeight="1">
      <c r="M517" s="9">
        <v>327.0</v>
      </c>
      <c r="N517" s="9">
        <v>101000.0</v>
      </c>
      <c r="O517" s="9">
        <v>8880.0</v>
      </c>
      <c r="P517" s="9">
        <v>2.0</v>
      </c>
      <c r="Q517" s="9">
        <v>1.0</v>
      </c>
      <c r="R517" s="9">
        <v>1.0</v>
      </c>
      <c r="S517" s="9">
        <v>1.0</v>
      </c>
      <c r="T517" s="9">
        <v>0.0</v>
      </c>
      <c r="U517" s="9">
        <v>0.0</v>
      </c>
      <c r="V517" s="9">
        <v>0.0</v>
      </c>
      <c r="W517" s="9">
        <v>1.0</v>
      </c>
      <c r="X517" s="9">
        <v>1.0</v>
      </c>
      <c r="Y517" s="9" t="s">
        <v>143</v>
      </c>
    </row>
    <row r="518" ht="14.25" customHeight="1">
      <c r="M518" s="9">
        <v>332.0</v>
      </c>
      <c r="N518" s="9">
        <v>175000.0</v>
      </c>
      <c r="O518" s="9">
        <v>8960.0</v>
      </c>
      <c r="P518" s="9">
        <v>4.0</v>
      </c>
      <c r="Q518" s="9">
        <v>4.0</v>
      </c>
      <c r="R518" s="9">
        <v>4.0</v>
      </c>
      <c r="S518" s="9">
        <v>1.0</v>
      </c>
      <c r="T518" s="9">
        <v>0.0</v>
      </c>
      <c r="U518" s="9">
        <v>0.0</v>
      </c>
      <c r="V518" s="9">
        <v>0.0</v>
      </c>
      <c r="W518" s="9">
        <v>1.0</v>
      </c>
      <c r="X518" s="9">
        <v>3.0</v>
      </c>
      <c r="Y518" s="9" t="s">
        <v>143</v>
      </c>
    </row>
    <row r="519" ht="14.25" customHeight="1">
      <c r="M519" s="9">
        <v>285.0</v>
      </c>
      <c r="N519" s="9">
        <v>45000.0</v>
      </c>
      <c r="O519" s="9">
        <v>9000.0</v>
      </c>
      <c r="P519" s="9">
        <v>3.0</v>
      </c>
      <c r="Q519" s="9">
        <v>1.0</v>
      </c>
      <c r="R519" s="9">
        <v>2.0</v>
      </c>
      <c r="S519" s="9">
        <v>1.0</v>
      </c>
      <c r="T519" s="9">
        <v>0.0</v>
      </c>
      <c r="U519" s="9">
        <v>0.0</v>
      </c>
      <c r="V519" s="9">
        <v>0.0</v>
      </c>
      <c r="W519" s="9">
        <v>0.0</v>
      </c>
      <c r="X519" s="9">
        <v>2.0</v>
      </c>
      <c r="Y519" s="9" t="s">
        <v>143</v>
      </c>
    </row>
    <row r="520" ht="14.25" customHeight="1">
      <c r="M520" s="9">
        <v>367.0</v>
      </c>
      <c r="N520" s="9">
        <v>114000.0</v>
      </c>
      <c r="O520" s="9">
        <v>9000.0</v>
      </c>
      <c r="P520" s="9">
        <v>4.0</v>
      </c>
      <c r="Q520" s="9">
        <v>2.0</v>
      </c>
      <c r="R520" s="9">
        <v>4.0</v>
      </c>
      <c r="S520" s="9">
        <v>1.0</v>
      </c>
      <c r="T520" s="9">
        <v>0.0</v>
      </c>
      <c r="U520" s="9">
        <v>0.0</v>
      </c>
      <c r="V520" s="9">
        <v>0.0</v>
      </c>
      <c r="W520" s="9">
        <v>1.0</v>
      </c>
      <c r="X520" s="9">
        <v>2.0</v>
      </c>
      <c r="Y520" s="9" t="s">
        <v>143</v>
      </c>
    </row>
    <row r="521" ht="14.25" customHeight="1">
      <c r="M521" s="9">
        <v>381.0</v>
      </c>
      <c r="N521" s="9">
        <v>103500.0</v>
      </c>
      <c r="O521" s="9">
        <v>9000.0</v>
      </c>
      <c r="P521" s="9">
        <v>4.0</v>
      </c>
      <c r="Q521" s="9">
        <v>2.0</v>
      </c>
      <c r="R521" s="9">
        <v>4.0</v>
      </c>
      <c r="S521" s="9">
        <v>1.0</v>
      </c>
      <c r="T521" s="9">
        <v>1.0</v>
      </c>
      <c r="U521" s="9">
        <v>0.0</v>
      </c>
      <c r="V521" s="9">
        <v>0.0</v>
      </c>
      <c r="W521" s="9">
        <v>1.0</v>
      </c>
      <c r="X521" s="9">
        <v>1.0</v>
      </c>
      <c r="Y521" s="9" t="s">
        <v>144</v>
      </c>
    </row>
    <row r="522" ht="14.25" customHeight="1">
      <c r="M522" s="9">
        <v>411.0</v>
      </c>
      <c r="N522" s="9">
        <v>90000.0</v>
      </c>
      <c r="O522" s="9">
        <v>9000.0</v>
      </c>
      <c r="P522" s="9">
        <v>3.0</v>
      </c>
      <c r="Q522" s="9">
        <v>1.0</v>
      </c>
      <c r="R522" s="9">
        <v>1.0</v>
      </c>
      <c r="S522" s="9">
        <v>1.0</v>
      </c>
      <c r="T522" s="9">
        <v>0.0</v>
      </c>
      <c r="U522" s="9">
        <v>1.0</v>
      </c>
      <c r="V522" s="9">
        <v>0.0</v>
      </c>
      <c r="W522" s="9">
        <v>0.0</v>
      </c>
      <c r="X522" s="9">
        <v>1.0</v>
      </c>
      <c r="Y522" s="9" t="s">
        <v>144</v>
      </c>
    </row>
    <row r="523" ht="14.25" customHeight="1">
      <c r="M523" s="9">
        <v>53.0</v>
      </c>
      <c r="N523" s="9">
        <v>68000.0</v>
      </c>
      <c r="O523" s="9">
        <v>9166.0</v>
      </c>
      <c r="P523" s="9">
        <v>2.0</v>
      </c>
      <c r="Q523" s="9">
        <v>1.0</v>
      </c>
      <c r="R523" s="9">
        <v>1.0</v>
      </c>
      <c r="S523" s="9">
        <v>1.0</v>
      </c>
      <c r="T523" s="9">
        <v>0.0</v>
      </c>
      <c r="U523" s="9">
        <v>1.0</v>
      </c>
      <c r="V523" s="9">
        <v>0.0</v>
      </c>
      <c r="W523" s="9">
        <v>1.0</v>
      </c>
      <c r="X523" s="9">
        <v>2.0</v>
      </c>
      <c r="Y523" s="9" t="s">
        <v>143</v>
      </c>
    </row>
    <row r="524" ht="14.25" customHeight="1">
      <c r="M524" s="9">
        <v>473.0</v>
      </c>
      <c r="N524" s="9">
        <v>50000.0</v>
      </c>
      <c r="O524" s="9">
        <v>9500.0</v>
      </c>
      <c r="P524" s="9">
        <v>3.0</v>
      </c>
      <c r="Q524" s="9">
        <v>1.0</v>
      </c>
      <c r="R524" s="9">
        <v>2.0</v>
      </c>
      <c r="S524" s="9">
        <v>1.0</v>
      </c>
      <c r="T524" s="9">
        <v>0.0</v>
      </c>
      <c r="U524" s="9">
        <v>0.0</v>
      </c>
      <c r="V524" s="9">
        <v>0.0</v>
      </c>
      <c r="W524" s="9">
        <v>0.0</v>
      </c>
      <c r="X524" s="9">
        <v>3.0</v>
      </c>
      <c r="Y524" s="9" t="s">
        <v>144</v>
      </c>
    </row>
    <row r="525" ht="14.25" customHeight="1">
      <c r="M525" s="9">
        <v>391.0</v>
      </c>
      <c r="N525" s="9">
        <v>86900.0</v>
      </c>
      <c r="O525" s="9">
        <v>9620.0</v>
      </c>
      <c r="P525" s="9">
        <v>3.0</v>
      </c>
      <c r="Q525" s="9">
        <v>1.0</v>
      </c>
      <c r="R525" s="9">
        <v>1.0</v>
      </c>
      <c r="S525" s="9">
        <v>1.0</v>
      </c>
      <c r="T525" s="9">
        <v>0.0</v>
      </c>
      <c r="U525" s="9">
        <v>1.0</v>
      </c>
      <c r="V525" s="9">
        <v>0.0</v>
      </c>
      <c r="W525" s="9">
        <v>0.0</v>
      </c>
      <c r="X525" s="9">
        <v>2.0</v>
      </c>
      <c r="Y525" s="9" t="s">
        <v>144</v>
      </c>
    </row>
    <row r="526" ht="14.25" customHeight="1">
      <c r="M526" s="9">
        <v>307.0</v>
      </c>
      <c r="N526" s="9">
        <v>67000.0</v>
      </c>
      <c r="O526" s="9">
        <v>9667.0</v>
      </c>
      <c r="P526" s="9">
        <v>4.0</v>
      </c>
      <c r="Q526" s="9">
        <v>2.0</v>
      </c>
      <c r="R526" s="9">
        <v>2.0</v>
      </c>
      <c r="S526" s="9">
        <v>1.0</v>
      </c>
      <c r="T526" s="9">
        <v>1.0</v>
      </c>
      <c r="U526" s="9">
        <v>1.0</v>
      </c>
      <c r="V526" s="9">
        <v>0.0</v>
      </c>
      <c r="W526" s="9">
        <v>0.0</v>
      </c>
      <c r="X526" s="9">
        <v>1.0</v>
      </c>
      <c r="Y526" s="9" t="s">
        <v>143</v>
      </c>
    </row>
    <row r="527" ht="14.25" customHeight="1">
      <c r="M527" s="9">
        <v>507.0</v>
      </c>
      <c r="N527" s="9">
        <v>75000.0</v>
      </c>
      <c r="O527" s="9">
        <v>9800.0</v>
      </c>
      <c r="P527" s="9">
        <v>4.0</v>
      </c>
      <c r="Q527" s="9">
        <v>2.0</v>
      </c>
      <c r="R527" s="9">
        <v>2.0</v>
      </c>
      <c r="S527" s="9">
        <v>1.0</v>
      </c>
      <c r="T527" s="9">
        <v>1.0</v>
      </c>
      <c r="U527" s="9">
        <v>0.0</v>
      </c>
      <c r="V527" s="9">
        <v>0.0</v>
      </c>
      <c r="W527" s="9">
        <v>0.0</v>
      </c>
      <c r="X527" s="9">
        <v>2.0</v>
      </c>
      <c r="Y527" s="9" t="s">
        <v>143</v>
      </c>
    </row>
    <row r="528" ht="14.25" customHeight="1">
      <c r="M528" s="9">
        <v>351.0</v>
      </c>
      <c r="N528" s="9">
        <v>64500.0</v>
      </c>
      <c r="O528" s="9">
        <v>9860.0</v>
      </c>
      <c r="P528" s="9">
        <v>3.0</v>
      </c>
      <c r="Q528" s="9">
        <v>1.0</v>
      </c>
      <c r="R528" s="9">
        <v>1.0</v>
      </c>
      <c r="S528" s="9">
        <v>1.0</v>
      </c>
      <c r="T528" s="9">
        <v>0.0</v>
      </c>
      <c r="U528" s="9">
        <v>0.0</v>
      </c>
      <c r="V528" s="9">
        <v>0.0</v>
      </c>
      <c r="W528" s="9">
        <v>0.0</v>
      </c>
      <c r="X528" s="9">
        <v>0.0</v>
      </c>
      <c r="Y528" s="9" t="s">
        <v>143</v>
      </c>
    </row>
    <row r="529" ht="14.25" customHeight="1">
      <c r="M529" s="9">
        <v>363.0</v>
      </c>
      <c r="N529" s="9">
        <v>175000.0</v>
      </c>
      <c r="O529" s="9">
        <v>9960.0</v>
      </c>
      <c r="P529" s="9">
        <v>3.0</v>
      </c>
      <c r="Q529" s="9">
        <v>2.0</v>
      </c>
      <c r="R529" s="9">
        <v>2.0</v>
      </c>
      <c r="S529" s="9">
        <v>1.0</v>
      </c>
      <c r="T529" s="9">
        <v>0.0</v>
      </c>
      <c r="U529" s="9">
        <v>1.0</v>
      </c>
      <c r="V529" s="9">
        <v>0.0</v>
      </c>
      <c r="W529" s="9">
        <v>0.0</v>
      </c>
      <c r="X529" s="9">
        <v>2.0</v>
      </c>
      <c r="Y529" s="9" t="s">
        <v>144</v>
      </c>
    </row>
    <row r="530" ht="14.25" customHeight="1">
      <c r="M530" s="9">
        <v>421.0</v>
      </c>
      <c r="N530" s="9">
        <v>68000.0</v>
      </c>
      <c r="O530" s="9">
        <v>10240.0</v>
      </c>
      <c r="P530" s="9">
        <v>2.0</v>
      </c>
      <c r="Q530" s="9">
        <v>1.0</v>
      </c>
      <c r="R530" s="9">
        <v>1.0</v>
      </c>
      <c r="S530" s="9">
        <v>1.0</v>
      </c>
      <c r="T530" s="9">
        <v>0.0</v>
      </c>
      <c r="U530" s="9">
        <v>0.0</v>
      </c>
      <c r="V530" s="9">
        <v>0.0</v>
      </c>
      <c r="W530" s="9">
        <v>1.0</v>
      </c>
      <c r="X530" s="9">
        <v>2.0</v>
      </c>
      <c r="Y530" s="9" t="s">
        <v>144</v>
      </c>
    </row>
    <row r="531" ht="14.25" customHeight="1">
      <c r="M531" s="9">
        <v>356.0</v>
      </c>
      <c r="N531" s="9">
        <v>75000.0</v>
      </c>
      <c r="O531" s="9">
        <v>10269.0</v>
      </c>
      <c r="P531" s="9">
        <v>3.0</v>
      </c>
      <c r="Q531" s="9">
        <v>1.0</v>
      </c>
      <c r="R531" s="9">
        <v>1.0</v>
      </c>
      <c r="S531" s="9">
        <v>1.0</v>
      </c>
      <c r="T531" s="9">
        <v>0.0</v>
      </c>
      <c r="U531" s="9">
        <v>0.0</v>
      </c>
      <c r="V531" s="9">
        <v>0.0</v>
      </c>
      <c r="W531" s="9">
        <v>0.0</v>
      </c>
      <c r="X531" s="9">
        <v>1.0</v>
      </c>
      <c r="Y531" s="9" t="s">
        <v>144</v>
      </c>
    </row>
    <row r="532" ht="14.25" customHeight="1">
      <c r="M532" s="9">
        <v>477.0</v>
      </c>
      <c r="N532" s="9">
        <v>61500.0</v>
      </c>
      <c r="O532" s="9">
        <v>10360.0</v>
      </c>
      <c r="P532" s="9">
        <v>2.0</v>
      </c>
      <c r="Q532" s="9">
        <v>1.0</v>
      </c>
      <c r="R532" s="9">
        <v>1.0</v>
      </c>
      <c r="S532" s="9">
        <v>1.0</v>
      </c>
      <c r="T532" s="9">
        <v>0.0</v>
      </c>
      <c r="U532" s="9">
        <v>0.0</v>
      </c>
      <c r="V532" s="9">
        <v>0.0</v>
      </c>
      <c r="W532" s="9">
        <v>0.0</v>
      </c>
      <c r="X532" s="9">
        <v>1.0</v>
      </c>
      <c r="Y532" s="9" t="s">
        <v>144</v>
      </c>
    </row>
    <row r="533" ht="14.25" customHeight="1">
      <c r="M533" s="9">
        <v>122.0</v>
      </c>
      <c r="N533" s="9">
        <v>80000.0</v>
      </c>
      <c r="O533" s="9">
        <v>10500.0</v>
      </c>
      <c r="P533" s="9">
        <v>4.0</v>
      </c>
      <c r="Q533" s="9">
        <v>2.0</v>
      </c>
      <c r="R533" s="9">
        <v>2.0</v>
      </c>
      <c r="S533" s="9">
        <v>1.0</v>
      </c>
      <c r="T533" s="9">
        <v>0.0</v>
      </c>
      <c r="U533" s="9">
        <v>0.0</v>
      </c>
      <c r="V533" s="9">
        <v>0.0</v>
      </c>
      <c r="W533" s="9">
        <v>0.0</v>
      </c>
      <c r="X533" s="9">
        <v>1.0</v>
      </c>
      <c r="Y533" s="9" t="s">
        <v>143</v>
      </c>
    </row>
    <row r="534" ht="14.25" customHeight="1">
      <c r="M534" s="9">
        <v>343.0</v>
      </c>
      <c r="N534" s="9">
        <v>80000.0</v>
      </c>
      <c r="O534" s="9">
        <v>10500.0</v>
      </c>
      <c r="P534" s="9">
        <v>2.0</v>
      </c>
      <c r="Q534" s="9">
        <v>1.0</v>
      </c>
      <c r="R534" s="9">
        <v>1.0</v>
      </c>
      <c r="S534" s="9">
        <v>1.0</v>
      </c>
      <c r="T534" s="9">
        <v>0.0</v>
      </c>
      <c r="U534" s="9">
        <v>0.0</v>
      </c>
      <c r="V534" s="9">
        <v>0.0</v>
      </c>
      <c r="W534" s="9">
        <v>0.0</v>
      </c>
      <c r="X534" s="9">
        <v>1.0</v>
      </c>
      <c r="Y534" s="9" t="s">
        <v>143</v>
      </c>
    </row>
    <row r="535" ht="14.25" customHeight="1">
      <c r="M535" s="9">
        <v>392.0</v>
      </c>
      <c r="N535" s="9">
        <v>94500.0</v>
      </c>
      <c r="O535" s="9">
        <v>10500.0</v>
      </c>
      <c r="P535" s="9">
        <v>3.0</v>
      </c>
      <c r="Q535" s="9">
        <v>2.0</v>
      </c>
      <c r="R535" s="9">
        <v>1.0</v>
      </c>
      <c r="S535" s="9">
        <v>1.0</v>
      </c>
      <c r="T535" s="9">
        <v>0.0</v>
      </c>
      <c r="U535" s="9">
        <v>1.0</v>
      </c>
      <c r="V535" s="9">
        <v>0.0</v>
      </c>
      <c r="W535" s="9">
        <v>1.0</v>
      </c>
      <c r="X535" s="9">
        <v>1.0</v>
      </c>
      <c r="Y535" s="9" t="s">
        <v>144</v>
      </c>
    </row>
    <row r="536" ht="14.25" customHeight="1">
      <c r="M536" s="9">
        <v>364.0</v>
      </c>
      <c r="N536" s="9">
        <v>72000.0</v>
      </c>
      <c r="O536" s="9">
        <v>10700.0</v>
      </c>
      <c r="P536" s="9">
        <v>3.0</v>
      </c>
      <c r="Q536" s="9">
        <v>1.0</v>
      </c>
      <c r="R536" s="9">
        <v>2.0</v>
      </c>
      <c r="S536" s="9">
        <v>1.0</v>
      </c>
      <c r="T536" s="9">
        <v>1.0</v>
      </c>
      <c r="U536" s="9">
        <v>1.0</v>
      </c>
      <c r="V536" s="9">
        <v>0.0</v>
      </c>
      <c r="W536" s="9">
        <v>0.0</v>
      </c>
      <c r="X536" s="9">
        <v>0.0</v>
      </c>
      <c r="Y536" s="9" t="s">
        <v>143</v>
      </c>
    </row>
    <row r="537" ht="14.25" customHeight="1">
      <c r="M537" s="9">
        <v>417.0</v>
      </c>
      <c r="N537" s="78">
        <v>100000.0</v>
      </c>
      <c r="O537" s="9">
        <v>11175.0</v>
      </c>
      <c r="P537" s="9">
        <v>3.0</v>
      </c>
      <c r="Q537" s="9">
        <v>1.0</v>
      </c>
      <c r="R537" s="9">
        <v>1.0</v>
      </c>
      <c r="S537" s="9">
        <v>1.0</v>
      </c>
      <c r="T537" s="9">
        <v>0.0</v>
      </c>
      <c r="U537" s="9">
        <v>1.0</v>
      </c>
      <c r="V537" s="9">
        <v>0.0</v>
      </c>
      <c r="W537" s="9">
        <v>1.0</v>
      </c>
      <c r="X537" s="9">
        <v>1.0</v>
      </c>
      <c r="Y537" s="9" t="s">
        <v>144</v>
      </c>
    </row>
    <row r="538" ht="14.25" customHeight="1">
      <c r="M538" s="9">
        <v>434.0</v>
      </c>
      <c r="N538" s="9">
        <v>73000.0</v>
      </c>
      <c r="O538" s="9">
        <v>11410.0</v>
      </c>
      <c r="P538" s="9">
        <v>2.0</v>
      </c>
      <c r="Q538" s="9">
        <v>1.0</v>
      </c>
      <c r="R538" s="9">
        <v>2.0</v>
      </c>
      <c r="S538" s="9">
        <v>1.0</v>
      </c>
      <c r="T538" s="9">
        <v>0.0</v>
      </c>
      <c r="U538" s="9">
        <v>0.0</v>
      </c>
      <c r="V538" s="9">
        <v>0.0</v>
      </c>
      <c r="W538" s="9">
        <v>0.0</v>
      </c>
      <c r="X538" s="9">
        <v>0.0</v>
      </c>
      <c r="Y538" s="9" t="s">
        <v>144</v>
      </c>
    </row>
    <row r="539" ht="14.25" customHeight="1">
      <c r="M539" s="9">
        <v>446.0</v>
      </c>
      <c r="N539" s="9">
        <v>104900.0</v>
      </c>
      <c r="O539" s="9">
        <v>11440.0</v>
      </c>
      <c r="P539" s="9">
        <v>4.0</v>
      </c>
      <c r="Q539" s="9">
        <v>1.0</v>
      </c>
      <c r="R539" s="9">
        <v>2.0</v>
      </c>
      <c r="S539" s="9">
        <v>1.0</v>
      </c>
      <c r="T539" s="9">
        <v>0.0</v>
      </c>
      <c r="U539" s="9">
        <v>1.0</v>
      </c>
      <c r="V539" s="9">
        <v>0.0</v>
      </c>
      <c r="W539" s="9">
        <v>0.0</v>
      </c>
      <c r="X539" s="9">
        <v>1.0</v>
      </c>
      <c r="Y539" s="9" t="s">
        <v>144</v>
      </c>
    </row>
    <row r="540" ht="14.25" customHeight="1">
      <c r="M540" s="9">
        <v>387.0</v>
      </c>
      <c r="N540" s="9">
        <v>83900.0</v>
      </c>
      <c r="O540" s="9">
        <v>11460.0</v>
      </c>
      <c r="P540" s="9">
        <v>3.0</v>
      </c>
      <c r="Q540" s="9">
        <v>1.0</v>
      </c>
      <c r="R540" s="9">
        <v>3.0</v>
      </c>
      <c r="S540" s="9">
        <v>1.0</v>
      </c>
      <c r="T540" s="9">
        <v>0.0</v>
      </c>
      <c r="U540" s="9">
        <v>0.0</v>
      </c>
      <c r="V540" s="9">
        <v>0.0</v>
      </c>
      <c r="W540" s="9">
        <v>0.0</v>
      </c>
      <c r="X540" s="9">
        <v>2.0</v>
      </c>
      <c r="Y540" s="9" t="s">
        <v>144</v>
      </c>
    </row>
    <row r="541" ht="14.25" customHeight="1">
      <c r="M541" s="9">
        <v>359.0</v>
      </c>
      <c r="N541" s="9">
        <v>97000.0</v>
      </c>
      <c r="O541" s="9">
        <v>12090.0</v>
      </c>
      <c r="P541" s="9">
        <v>4.0</v>
      </c>
      <c r="Q541" s="9">
        <v>2.0</v>
      </c>
      <c r="R541" s="9">
        <v>2.0</v>
      </c>
      <c r="S541" s="9">
        <v>1.0</v>
      </c>
      <c r="T541" s="9">
        <v>0.0</v>
      </c>
      <c r="U541" s="9">
        <v>0.0</v>
      </c>
      <c r="V541" s="9">
        <v>0.0</v>
      </c>
      <c r="W541" s="9">
        <v>0.0</v>
      </c>
      <c r="X541" s="9">
        <v>2.0</v>
      </c>
      <c r="Y541" s="9" t="s">
        <v>144</v>
      </c>
    </row>
    <row r="542" ht="14.25" customHeight="1">
      <c r="M542" s="9">
        <v>533.0</v>
      </c>
      <c r="N542" s="9">
        <v>70000.0</v>
      </c>
      <c r="O542" s="9">
        <v>12900.0</v>
      </c>
      <c r="P542" s="9">
        <v>3.0</v>
      </c>
      <c r="Q542" s="9">
        <v>1.0</v>
      </c>
      <c r="R542" s="9">
        <v>1.0</v>
      </c>
      <c r="S542" s="9">
        <v>1.0</v>
      </c>
      <c r="T542" s="9">
        <v>0.0</v>
      </c>
      <c r="U542" s="9">
        <v>0.0</v>
      </c>
      <c r="V542" s="9">
        <v>0.0</v>
      </c>
      <c r="W542" s="9">
        <v>0.0</v>
      </c>
      <c r="X542" s="9">
        <v>2.0</v>
      </c>
      <c r="Y542" s="9" t="s">
        <v>143</v>
      </c>
    </row>
    <row r="543" ht="14.25" customHeight="1">
      <c r="M543" s="9">
        <v>491.0</v>
      </c>
      <c r="N543" s="9">
        <v>50000.0</v>
      </c>
      <c r="O543" s="9">
        <v>12944.0</v>
      </c>
      <c r="P543" s="9">
        <v>3.0</v>
      </c>
      <c r="Q543" s="9">
        <v>1.0</v>
      </c>
      <c r="R543" s="9">
        <v>1.0</v>
      </c>
      <c r="S543" s="9">
        <v>1.0</v>
      </c>
      <c r="T543" s="9">
        <v>0.0</v>
      </c>
      <c r="U543" s="9">
        <v>0.0</v>
      </c>
      <c r="V543" s="9">
        <v>0.0</v>
      </c>
      <c r="W543" s="9">
        <v>0.0</v>
      </c>
      <c r="X543" s="9">
        <v>0.0</v>
      </c>
      <c r="Y543" s="9" t="s">
        <v>143</v>
      </c>
    </row>
    <row r="544" ht="14.25" customHeight="1">
      <c r="M544" s="9">
        <v>366.0</v>
      </c>
      <c r="N544" s="9">
        <v>99000.0</v>
      </c>
      <c r="O544" s="9">
        <v>13200.0</v>
      </c>
      <c r="P544" s="9">
        <v>2.0</v>
      </c>
      <c r="Q544" s="9">
        <v>1.0</v>
      </c>
      <c r="R544" s="9">
        <v>1.0</v>
      </c>
      <c r="S544" s="9">
        <v>1.0</v>
      </c>
      <c r="T544" s="9">
        <v>0.0</v>
      </c>
      <c r="U544" s="9">
        <v>1.0</v>
      </c>
      <c r="V544" s="9">
        <v>1.0</v>
      </c>
      <c r="W544" s="9">
        <v>0.0</v>
      </c>
      <c r="X544" s="9">
        <v>1.0</v>
      </c>
      <c r="Y544" s="9" t="s">
        <v>143</v>
      </c>
    </row>
    <row r="545" ht="14.25" customHeight="1">
      <c r="M545" s="9">
        <v>383.0</v>
      </c>
      <c r="N545" s="9">
        <v>140000.0</v>
      </c>
      <c r="O545" s="9">
        <v>13200.0</v>
      </c>
      <c r="P545" s="9">
        <v>3.0</v>
      </c>
      <c r="Q545" s="9">
        <v>1.0</v>
      </c>
      <c r="R545" s="9">
        <v>2.0</v>
      </c>
      <c r="S545" s="9">
        <v>1.0</v>
      </c>
      <c r="T545" s="9">
        <v>0.0</v>
      </c>
      <c r="U545" s="9">
        <v>1.0</v>
      </c>
      <c r="V545" s="9">
        <v>0.0</v>
      </c>
      <c r="W545" s="9">
        <v>1.0</v>
      </c>
      <c r="X545" s="9">
        <v>2.0</v>
      </c>
      <c r="Y545" s="9" t="s">
        <v>144</v>
      </c>
    </row>
    <row r="546" ht="14.25" customHeight="1">
      <c r="M546" s="9">
        <v>365.0</v>
      </c>
      <c r="N546" s="9">
        <v>84900.0</v>
      </c>
      <c r="O546" s="9">
        <v>15600.0</v>
      </c>
      <c r="P546" s="9">
        <v>3.0</v>
      </c>
      <c r="Q546" s="9">
        <v>1.0</v>
      </c>
      <c r="R546" s="9">
        <v>1.0</v>
      </c>
      <c r="S546" s="9">
        <v>1.0</v>
      </c>
      <c r="T546" s="9">
        <v>0.0</v>
      </c>
      <c r="U546" s="9">
        <v>0.0</v>
      </c>
      <c r="V546" s="9">
        <v>0.0</v>
      </c>
      <c r="W546" s="9">
        <v>1.0</v>
      </c>
      <c r="X546" s="9">
        <v>2.0</v>
      </c>
      <c r="Y546" s="9" t="s">
        <v>143</v>
      </c>
    </row>
    <row r="547" ht="14.25" customHeight="1">
      <c r="M547" s="9">
        <v>369.0</v>
      </c>
      <c r="N547" s="9">
        <v>145000.0</v>
      </c>
      <c r="O547" s="9">
        <v>16200.0</v>
      </c>
      <c r="P547" s="9">
        <v>5.0</v>
      </c>
      <c r="Q547" s="9">
        <v>3.0</v>
      </c>
      <c r="R547" s="9">
        <v>2.0</v>
      </c>
      <c r="S547" s="9">
        <v>1.0</v>
      </c>
      <c r="T547" s="9">
        <v>0.0</v>
      </c>
      <c r="U547" s="9">
        <v>0.0</v>
      </c>
      <c r="V547" s="9">
        <v>0.0</v>
      </c>
      <c r="W547" s="9">
        <v>0.0</v>
      </c>
      <c r="X547" s="9">
        <v>0.0</v>
      </c>
      <c r="Y547" s="9" t="s">
        <v>143</v>
      </c>
    </row>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E31:H31"/>
    <mergeCell ref="B47:F47"/>
  </mergeCells>
  <printOptions/>
  <pageMargins bottom="0.75" footer="0.0" header="0.0" left="0.7" right="0.7" top="0.75"/>
  <pageSetup orientation="portrait"/>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5" width="8.71"/>
    <col customWidth="1" min="16" max="17" width="10.14"/>
    <col customWidth="1" min="18" max="26" width="8.71"/>
  </cols>
  <sheetData>
    <row r="1" ht="14.25" customHeight="1">
      <c r="M1" s="77" t="s">
        <v>162</v>
      </c>
      <c r="N1" s="77" t="s">
        <v>163</v>
      </c>
      <c r="P1" s="76" t="s">
        <v>164</v>
      </c>
    </row>
    <row r="2" ht="14.25" customHeight="1">
      <c r="M2" s="77">
        <f t="shared" ref="M2:M547" si="1">RAND()</f>
        <v>0.1750660117</v>
      </c>
      <c r="N2" s="77">
        <f>_xlfn.BINOM.INV(10,0.5,'Bionomial Distribution'!$M2)</f>
        <v>4</v>
      </c>
      <c r="P2" s="77" t="s">
        <v>165</v>
      </c>
      <c r="Q2" s="77" t="s">
        <v>166</v>
      </c>
    </row>
    <row r="3" ht="14.25" customHeight="1">
      <c r="M3" s="77">
        <f t="shared" si="1"/>
        <v>0.6088771844</v>
      </c>
      <c r="N3" s="77">
        <f>_xlfn.BINOM.INV(10,0.5,'Bionomial Distribution'!$M3)</f>
        <v>5</v>
      </c>
      <c r="P3" s="77">
        <v>0.0</v>
      </c>
      <c r="Q3" s="77">
        <f>COUNTIF('Bionomial Distribution'!$N$2:$N$547,"=" &amp;P3)</f>
        <v>0</v>
      </c>
    </row>
    <row r="4" ht="14.25" customHeight="1">
      <c r="M4" s="77">
        <f t="shared" si="1"/>
        <v>0.204695799</v>
      </c>
      <c r="N4" s="77">
        <f>_xlfn.BINOM.INV(10,0.5,'Bionomial Distribution'!$M4)</f>
        <v>4</v>
      </c>
      <c r="P4" s="77">
        <v>1.0</v>
      </c>
      <c r="Q4" s="77">
        <f>COUNTIF('Bionomial Distribution'!$N$2:$N$547,"=" &amp;P4)</f>
        <v>6</v>
      </c>
    </row>
    <row r="5" ht="14.25" customHeight="1">
      <c r="M5" s="77">
        <f t="shared" si="1"/>
        <v>0.0205920753</v>
      </c>
      <c r="N5" s="77">
        <f>_xlfn.BINOM.INV(10,0.5,'Bionomial Distribution'!$M5)</f>
        <v>2</v>
      </c>
      <c r="P5" s="77">
        <v>2.0</v>
      </c>
      <c r="Q5" s="77">
        <f>COUNTIF('Bionomial Distribution'!$N$2:$N$547,"=" &amp;P5)</f>
        <v>16</v>
      </c>
    </row>
    <row r="6" ht="14.25" customHeight="1">
      <c r="M6" s="77">
        <f t="shared" si="1"/>
        <v>0.8059031658</v>
      </c>
      <c r="N6" s="77">
        <f>_xlfn.BINOM.INV(10,0.5,'Bionomial Distribution'!$M6)</f>
        <v>6</v>
      </c>
      <c r="P6" s="77">
        <v>3.0</v>
      </c>
      <c r="Q6" s="77">
        <f>COUNTIF('Bionomial Distribution'!$N$2:$N$547,"=" &amp;P6)</f>
        <v>63</v>
      </c>
    </row>
    <row r="7" ht="14.25" customHeight="1">
      <c r="M7" s="77">
        <f t="shared" si="1"/>
        <v>0.8026506919</v>
      </c>
      <c r="N7" s="77">
        <f>_xlfn.BINOM.INV(10,0.5,'Bionomial Distribution'!$M7)</f>
        <v>6</v>
      </c>
      <c r="P7" s="77">
        <v>4.0</v>
      </c>
      <c r="Q7" s="77">
        <f>COUNTIF('Bionomial Distribution'!$N$2:$N$547,"=" &amp;P7)</f>
        <v>123</v>
      </c>
    </row>
    <row r="8" ht="14.25" customHeight="1">
      <c r="M8" s="77">
        <f t="shared" si="1"/>
        <v>0.8351604043</v>
      </c>
      <c r="N8" s="77">
        <f>_xlfn.BINOM.INV(10,0.5,'Bionomial Distribution'!$M8)</f>
        <v>7</v>
      </c>
      <c r="P8" s="77">
        <v>5.0</v>
      </c>
      <c r="Q8" s="77">
        <f>COUNTIF('Bionomial Distribution'!$N$2:$N$547,"=" &amp;P8)</f>
        <v>128</v>
      </c>
    </row>
    <row r="9" ht="14.25" customHeight="1">
      <c r="M9" s="77">
        <f t="shared" si="1"/>
        <v>0.4949532246</v>
      </c>
      <c r="N9" s="77">
        <f>_xlfn.BINOM.INV(10,0.5,'Bionomial Distribution'!$M9)</f>
        <v>5</v>
      </c>
      <c r="P9" s="77">
        <v>6.0</v>
      </c>
      <c r="Q9" s="77">
        <f>COUNTIF('Bionomial Distribution'!$N$2:$N$547,"=" &amp;P9)</f>
        <v>113</v>
      </c>
    </row>
    <row r="10" ht="14.25" customHeight="1">
      <c r="M10" s="77">
        <f t="shared" si="1"/>
        <v>0.8193741388</v>
      </c>
      <c r="N10" s="77">
        <f>_xlfn.BINOM.INV(10,0.5,'Bionomial Distribution'!$M10)</f>
        <v>6</v>
      </c>
      <c r="P10" s="77">
        <v>7.0</v>
      </c>
      <c r="Q10" s="77">
        <f>COUNTIF('Bionomial Distribution'!$N$2:$N$547,"=" &amp;P10)</f>
        <v>69</v>
      </c>
    </row>
    <row r="11" ht="14.25" customHeight="1">
      <c r="M11" s="77">
        <f t="shared" si="1"/>
        <v>0.028709512</v>
      </c>
      <c r="N11" s="77">
        <f>_xlfn.BINOM.INV(10,0.5,'Bionomial Distribution'!$M11)</f>
        <v>2</v>
      </c>
      <c r="P11" s="77">
        <v>8.0</v>
      </c>
      <c r="Q11" s="77">
        <f>COUNTIF('Bionomial Distribution'!$N$2:$N$547,"=" &amp;P11)</f>
        <v>24</v>
      </c>
    </row>
    <row r="12" ht="14.25" customHeight="1">
      <c r="M12" s="77">
        <f t="shared" si="1"/>
        <v>0.8790068642</v>
      </c>
      <c r="N12" s="77">
        <f>_xlfn.BINOM.INV(10,0.5,'Bionomial Distribution'!$M12)</f>
        <v>7</v>
      </c>
      <c r="P12" s="77">
        <v>9.0</v>
      </c>
      <c r="Q12" s="77">
        <f>COUNTIF('Bionomial Distribution'!$N$2:$N$547,"=" &amp;P12)</f>
        <v>3</v>
      </c>
    </row>
    <row r="13" ht="14.25" customHeight="1">
      <c r="M13" s="77">
        <f t="shared" si="1"/>
        <v>0.6951582011</v>
      </c>
      <c r="N13" s="77">
        <f>_xlfn.BINOM.INV(10,0.5,'Bionomial Distribution'!$M13)</f>
        <v>6</v>
      </c>
      <c r="P13" s="77">
        <v>10.0</v>
      </c>
      <c r="Q13" s="77">
        <f>COUNTIF('Bionomial Distribution'!$N$2:$N$547,"=" &amp;P13)</f>
        <v>1</v>
      </c>
    </row>
    <row r="14" ht="14.25" customHeight="1">
      <c r="M14" s="77">
        <f t="shared" si="1"/>
        <v>0.5735909663</v>
      </c>
      <c r="N14" s="77">
        <f>_xlfn.BINOM.INV(10,0.5,'Bionomial Distribution'!$M14)</f>
        <v>5</v>
      </c>
    </row>
    <row r="15" ht="14.25" customHeight="1">
      <c r="M15" s="77">
        <f t="shared" si="1"/>
        <v>0.3837371701</v>
      </c>
      <c r="N15" s="77">
        <f>_xlfn.BINOM.INV(10,0.5,'Bionomial Distribution'!$M15)</f>
        <v>5</v>
      </c>
    </row>
    <row r="16" ht="14.25" customHeight="1">
      <c r="M16" s="77">
        <f t="shared" si="1"/>
        <v>0.6786418583</v>
      </c>
      <c r="N16" s="77">
        <f>_xlfn.BINOM.INV(10,0.5,'Bionomial Distribution'!$M16)</f>
        <v>6</v>
      </c>
    </row>
    <row r="17" ht="14.25" customHeight="1">
      <c r="M17" s="77">
        <f t="shared" si="1"/>
        <v>0.5926637854</v>
      </c>
      <c r="N17" s="77">
        <f>_xlfn.BINOM.INV(10,0.5,'Bionomial Distribution'!$M17)</f>
        <v>5</v>
      </c>
    </row>
    <row r="18" ht="14.25" customHeight="1">
      <c r="M18" s="77">
        <f t="shared" si="1"/>
        <v>0.7784690279</v>
      </c>
      <c r="N18" s="77">
        <f>_xlfn.BINOM.INV(10,0.5,'Bionomial Distribution'!$M18)</f>
        <v>6</v>
      </c>
    </row>
    <row r="19" ht="14.25" customHeight="1">
      <c r="M19" s="77">
        <f t="shared" si="1"/>
        <v>0.9013191501</v>
      </c>
      <c r="N19" s="77">
        <f>_xlfn.BINOM.INV(10,0.5,'Bionomial Distribution'!$M19)</f>
        <v>7</v>
      </c>
    </row>
    <row r="20" ht="14.25" customHeight="1">
      <c r="M20" s="77">
        <f t="shared" si="1"/>
        <v>0.4105230381</v>
      </c>
      <c r="N20" s="77">
        <f>_xlfn.BINOM.INV(10,0.5,'Bionomial Distribution'!$M20)</f>
        <v>5</v>
      </c>
    </row>
    <row r="21" ht="14.25" customHeight="1">
      <c r="M21" s="77">
        <f t="shared" si="1"/>
        <v>0.8794485607</v>
      </c>
      <c r="N21" s="77">
        <f>_xlfn.BINOM.INV(10,0.5,'Bionomial Distribution'!$M21)</f>
        <v>7</v>
      </c>
    </row>
    <row r="22" ht="14.25" customHeight="1">
      <c r="M22" s="77">
        <f t="shared" si="1"/>
        <v>0.6684287415</v>
      </c>
      <c r="N22" s="77">
        <f>_xlfn.BINOM.INV(10,0.5,'Bionomial Distribution'!$M22)</f>
        <v>6</v>
      </c>
    </row>
    <row r="23" ht="14.25" customHeight="1">
      <c r="M23" s="77">
        <f t="shared" si="1"/>
        <v>0.4892789954</v>
      </c>
      <c r="N23" s="77">
        <f>_xlfn.BINOM.INV(10,0.5,'Bionomial Distribution'!$M23)</f>
        <v>5</v>
      </c>
    </row>
    <row r="24" ht="14.25" customHeight="1">
      <c r="M24" s="77">
        <f t="shared" si="1"/>
        <v>0.2730932388</v>
      </c>
      <c r="N24" s="77">
        <f>_xlfn.BINOM.INV(10,0.5,'Bionomial Distribution'!$M24)</f>
        <v>4</v>
      </c>
    </row>
    <row r="25" ht="14.25" customHeight="1">
      <c r="M25" s="77">
        <f t="shared" si="1"/>
        <v>0.500129324</v>
      </c>
      <c r="N25" s="77">
        <f>_xlfn.BINOM.INV(10,0.5,'Bionomial Distribution'!$M25)</f>
        <v>5</v>
      </c>
    </row>
    <row r="26" ht="14.25" customHeight="1">
      <c r="M26" s="77">
        <f t="shared" si="1"/>
        <v>0.2802158993</v>
      </c>
      <c r="N26" s="77">
        <f>_xlfn.BINOM.INV(10,0.5,'Bionomial Distribution'!$M26)</f>
        <v>4</v>
      </c>
    </row>
    <row r="27" ht="14.25" customHeight="1">
      <c r="M27" s="77">
        <f t="shared" si="1"/>
        <v>0.00848696078</v>
      </c>
      <c r="N27" s="77">
        <f>_xlfn.BINOM.INV(10,0.5,'Bionomial Distribution'!$M27)</f>
        <v>1</v>
      </c>
    </row>
    <row r="28" ht="14.25" customHeight="1">
      <c r="M28" s="77">
        <f t="shared" si="1"/>
        <v>0.6997706173</v>
      </c>
      <c r="N28" s="77">
        <f>_xlfn.BINOM.INV(10,0.5,'Bionomial Distribution'!$M28)</f>
        <v>6</v>
      </c>
    </row>
    <row r="29" ht="14.25" customHeight="1">
      <c r="B29" s="79" t="s">
        <v>167</v>
      </c>
      <c r="C29" s="18"/>
      <c r="E29" s="80">
        <f>_xlfn.BINOM.DIST(4,10,1/6,0)</f>
        <v>0.05426587585</v>
      </c>
      <c r="F29" s="38" t="str">
        <f>FORMULATEXT(E29)</f>
        <v>=BINOM.DIST(4,10,1/6,0)</v>
      </c>
      <c r="M29" s="77">
        <f t="shared" si="1"/>
        <v>0.9580118815</v>
      </c>
      <c r="N29" s="77">
        <f>_xlfn.BINOM.INV(10,0.5,'Bionomial Distribution'!$M29)</f>
        <v>8</v>
      </c>
    </row>
    <row r="30" ht="14.25" customHeight="1">
      <c r="B30" s="81"/>
      <c r="M30" s="77">
        <f t="shared" si="1"/>
        <v>0.2658030115</v>
      </c>
      <c r="N30" s="77">
        <f>_xlfn.BINOM.INV(10,0.5,'Bionomial Distribution'!$M30)</f>
        <v>4</v>
      </c>
    </row>
    <row r="31" ht="14.25" customHeight="1">
      <c r="E31" s="76"/>
      <c r="M31" s="77">
        <f t="shared" si="1"/>
        <v>0.3422934295</v>
      </c>
      <c r="N31" s="77">
        <f>_xlfn.BINOM.INV(10,0.5,'Bionomial Distribution'!$M31)</f>
        <v>4</v>
      </c>
    </row>
    <row r="32" ht="14.25" customHeight="1">
      <c r="M32" s="77">
        <f t="shared" si="1"/>
        <v>0.586038664</v>
      </c>
      <c r="N32" s="77">
        <f>_xlfn.BINOM.INV(10,0.5,'Bionomial Distribution'!$M32)</f>
        <v>5</v>
      </c>
    </row>
    <row r="33" ht="14.25" customHeight="1">
      <c r="M33" s="77">
        <f t="shared" si="1"/>
        <v>0.1978411409</v>
      </c>
      <c r="N33" s="77">
        <f>_xlfn.BINOM.INV(10,0.5,'Bionomial Distribution'!$M33)</f>
        <v>4</v>
      </c>
    </row>
    <row r="34" ht="14.25" customHeight="1">
      <c r="M34" s="77">
        <f t="shared" si="1"/>
        <v>0.6088101842</v>
      </c>
      <c r="N34" s="77">
        <f>_xlfn.BINOM.INV(10,0.5,'Bionomial Distribution'!$M34)</f>
        <v>5</v>
      </c>
    </row>
    <row r="35" ht="14.25" customHeight="1">
      <c r="M35" s="77">
        <f t="shared" si="1"/>
        <v>0.3457771665</v>
      </c>
      <c r="N35" s="77">
        <f>_xlfn.BINOM.INV(10,0.5,'Bionomial Distribution'!$M35)</f>
        <v>4</v>
      </c>
    </row>
    <row r="36" ht="14.25" customHeight="1">
      <c r="M36" s="77">
        <f t="shared" si="1"/>
        <v>0.2237823019</v>
      </c>
      <c r="N36" s="77">
        <f>_xlfn.BINOM.INV(10,0.5,'Bionomial Distribution'!$M36)</f>
        <v>4</v>
      </c>
    </row>
    <row r="37" ht="14.25" customHeight="1">
      <c r="M37" s="77">
        <f t="shared" si="1"/>
        <v>0.2986793617</v>
      </c>
      <c r="N37" s="77">
        <f>_xlfn.BINOM.INV(10,0.5,'Bionomial Distribution'!$M37)</f>
        <v>4</v>
      </c>
    </row>
    <row r="38" ht="14.25" customHeight="1">
      <c r="M38" s="77">
        <f t="shared" si="1"/>
        <v>0.3326109438</v>
      </c>
      <c r="N38" s="77">
        <f>_xlfn.BINOM.INV(10,0.5,'Bionomial Distribution'!$M38)</f>
        <v>4</v>
      </c>
    </row>
    <row r="39" ht="14.25" customHeight="1">
      <c r="M39" s="77">
        <f t="shared" si="1"/>
        <v>0.6352884673</v>
      </c>
      <c r="N39" s="77">
        <f>_xlfn.BINOM.INV(10,0.5,'Bionomial Distribution'!$M39)</f>
        <v>6</v>
      </c>
    </row>
    <row r="40" ht="14.25" customHeight="1">
      <c r="M40" s="77">
        <f t="shared" si="1"/>
        <v>0.6213669828</v>
      </c>
      <c r="N40" s="77">
        <f>_xlfn.BINOM.INV(10,0.5,'Bionomial Distribution'!$M40)</f>
        <v>5</v>
      </c>
    </row>
    <row r="41" ht="14.25" customHeight="1">
      <c r="M41" s="77">
        <f t="shared" si="1"/>
        <v>0.1722556578</v>
      </c>
      <c r="N41" s="77">
        <f>_xlfn.BINOM.INV(10,0.5,'Bionomial Distribution'!$M41)</f>
        <v>4</v>
      </c>
    </row>
    <row r="42" ht="14.25" customHeight="1">
      <c r="M42" s="77">
        <f t="shared" si="1"/>
        <v>0.7892648526</v>
      </c>
      <c r="N42" s="77">
        <f>_xlfn.BINOM.INV(10,0.5,'Bionomial Distribution'!$M42)</f>
        <v>6</v>
      </c>
    </row>
    <row r="43" ht="14.25" customHeight="1">
      <c r="M43" s="77">
        <f t="shared" si="1"/>
        <v>0.2813060536</v>
      </c>
      <c r="N43" s="77">
        <f>_xlfn.BINOM.INV(10,0.5,'Bionomial Distribution'!$M43)</f>
        <v>4</v>
      </c>
    </row>
    <row r="44" ht="14.25" customHeight="1">
      <c r="M44" s="77">
        <f t="shared" si="1"/>
        <v>0.154559769</v>
      </c>
      <c r="N44" s="77">
        <f>_xlfn.BINOM.INV(10,0.5,'Bionomial Distribution'!$M44)</f>
        <v>3</v>
      </c>
    </row>
    <row r="45" ht="14.25" customHeight="1">
      <c r="M45" s="77">
        <f t="shared" si="1"/>
        <v>0.9552938515</v>
      </c>
      <c r="N45" s="77">
        <f>_xlfn.BINOM.INV(10,0.5,'Bionomial Distribution'!$M45)</f>
        <v>8</v>
      </c>
    </row>
    <row r="46" ht="14.25" customHeight="1">
      <c r="M46" s="77">
        <f t="shared" si="1"/>
        <v>0.4006452966</v>
      </c>
      <c r="N46" s="77">
        <f>_xlfn.BINOM.INV(10,0.5,'Bionomial Distribution'!$M46)</f>
        <v>5</v>
      </c>
    </row>
    <row r="47" ht="14.25" customHeight="1">
      <c r="B47" s="40"/>
      <c r="M47" s="77">
        <f t="shared" si="1"/>
        <v>0.6014153589</v>
      </c>
      <c r="N47" s="77">
        <f>_xlfn.BINOM.INV(10,0.5,'Bionomial Distribution'!$M47)</f>
        <v>5</v>
      </c>
    </row>
    <row r="48" ht="14.25" customHeight="1">
      <c r="M48" s="77">
        <f t="shared" si="1"/>
        <v>0.04124296826</v>
      </c>
      <c r="N48" s="77">
        <f>_xlfn.BINOM.INV(10,0.5,'Bionomial Distribution'!$M48)</f>
        <v>2</v>
      </c>
    </row>
    <row r="49" ht="14.25" customHeight="1">
      <c r="M49" s="77">
        <f t="shared" si="1"/>
        <v>0.8087397104</v>
      </c>
      <c r="N49" s="77">
        <f>_xlfn.BINOM.INV(10,0.5,'Bionomial Distribution'!$M49)</f>
        <v>6</v>
      </c>
    </row>
    <row r="50" ht="14.25" customHeight="1">
      <c r="M50" s="77">
        <f t="shared" si="1"/>
        <v>0.7866072904</v>
      </c>
      <c r="N50" s="77">
        <f>_xlfn.BINOM.INV(10,0.5,'Bionomial Distribution'!$M50)</f>
        <v>6</v>
      </c>
    </row>
    <row r="51" ht="14.25" customHeight="1">
      <c r="M51" s="77">
        <f t="shared" si="1"/>
        <v>0.4152552341</v>
      </c>
      <c r="N51" s="77">
        <f>_xlfn.BINOM.INV(10,0.5,'Bionomial Distribution'!$M51)</f>
        <v>5</v>
      </c>
    </row>
    <row r="52" ht="14.25" customHeight="1">
      <c r="M52" s="77">
        <f t="shared" si="1"/>
        <v>0.9619721982</v>
      </c>
      <c r="N52" s="77">
        <f>_xlfn.BINOM.INV(10,0.5,'Bionomial Distribution'!$M52)</f>
        <v>8</v>
      </c>
    </row>
    <row r="53" ht="14.25" customHeight="1">
      <c r="M53" s="77">
        <f t="shared" si="1"/>
        <v>0.3924728558</v>
      </c>
      <c r="N53" s="77">
        <f>_xlfn.BINOM.INV(10,0.5,'Bionomial Distribution'!$M53)</f>
        <v>5</v>
      </c>
    </row>
    <row r="54" ht="14.25" customHeight="1">
      <c r="M54" s="77">
        <f t="shared" si="1"/>
        <v>0.05976714642</v>
      </c>
      <c r="N54" s="77">
        <f>_xlfn.BINOM.INV(10,0.5,'Bionomial Distribution'!$M54)</f>
        <v>3</v>
      </c>
    </row>
    <row r="55" ht="14.25" customHeight="1">
      <c r="M55" s="77">
        <f t="shared" si="1"/>
        <v>0.3195691901</v>
      </c>
      <c r="N55" s="77">
        <f>_xlfn.BINOM.INV(10,0.5,'Bionomial Distribution'!$M55)</f>
        <v>4</v>
      </c>
    </row>
    <row r="56" ht="14.25" customHeight="1">
      <c r="M56" s="77">
        <f t="shared" si="1"/>
        <v>0.2587824305</v>
      </c>
      <c r="N56" s="77">
        <f>_xlfn.BINOM.INV(10,0.5,'Bionomial Distribution'!$M56)</f>
        <v>4</v>
      </c>
    </row>
    <row r="57" ht="14.25" customHeight="1">
      <c r="M57" s="77">
        <f t="shared" si="1"/>
        <v>0.3710026614</v>
      </c>
      <c r="N57" s="77">
        <f>_xlfn.BINOM.INV(10,0.5,'Bionomial Distribution'!$M57)</f>
        <v>4</v>
      </c>
    </row>
    <row r="58" ht="14.25" customHeight="1">
      <c r="M58" s="77">
        <f t="shared" si="1"/>
        <v>0.6924417618</v>
      </c>
      <c r="N58" s="77">
        <f>_xlfn.BINOM.INV(10,0.5,'Bionomial Distribution'!$M58)</f>
        <v>6</v>
      </c>
    </row>
    <row r="59" ht="14.25" customHeight="1">
      <c r="M59" s="77">
        <f t="shared" si="1"/>
        <v>0.7690358723</v>
      </c>
      <c r="N59" s="77">
        <f>_xlfn.BINOM.INV(10,0.5,'Bionomial Distribution'!$M59)</f>
        <v>6</v>
      </c>
    </row>
    <row r="60" ht="14.25" customHeight="1">
      <c r="M60" s="77">
        <f t="shared" si="1"/>
        <v>0.536247249</v>
      </c>
      <c r="N60" s="77">
        <f>_xlfn.BINOM.INV(10,0.5,'Bionomial Distribution'!$M60)</f>
        <v>5</v>
      </c>
    </row>
    <row r="61" ht="14.25" customHeight="1">
      <c r="M61" s="77">
        <f t="shared" si="1"/>
        <v>0.9238113017</v>
      </c>
      <c r="N61" s="77">
        <f>_xlfn.BINOM.INV(10,0.5,'Bionomial Distribution'!$M61)</f>
        <v>7</v>
      </c>
    </row>
    <row r="62" ht="14.25" customHeight="1">
      <c r="M62" s="77">
        <f t="shared" si="1"/>
        <v>0.7685223841</v>
      </c>
      <c r="N62" s="77">
        <f>_xlfn.BINOM.INV(10,0.5,'Bionomial Distribution'!$M62)</f>
        <v>6</v>
      </c>
    </row>
    <row r="63" ht="14.25" customHeight="1">
      <c r="M63" s="77">
        <f t="shared" si="1"/>
        <v>0.007343309299</v>
      </c>
      <c r="N63" s="77">
        <f>_xlfn.BINOM.INV(10,0.5,'Bionomial Distribution'!$M63)</f>
        <v>1</v>
      </c>
    </row>
    <row r="64" ht="14.25" customHeight="1">
      <c r="M64" s="77">
        <f t="shared" si="1"/>
        <v>0.1616478795</v>
      </c>
      <c r="N64" s="77">
        <f>_xlfn.BINOM.INV(10,0.5,'Bionomial Distribution'!$M64)</f>
        <v>3</v>
      </c>
    </row>
    <row r="65" ht="14.25" customHeight="1">
      <c r="M65" s="77">
        <f t="shared" si="1"/>
        <v>0.3834215834</v>
      </c>
      <c r="N65" s="77">
        <f>_xlfn.BINOM.INV(10,0.5,'Bionomial Distribution'!$M65)</f>
        <v>5</v>
      </c>
    </row>
    <row r="66" ht="14.25" customHeight="1">
      <c r="M66" s="77">
        <f t="shared" si="1"/>
        <v>0.621534015</v>
      </c>
      <c r="N66" s="77">
        <f>_xlfn.BINOM.INV(10,0.5,'Bionomial Distribution'!$M66)</f>
        <v>5</v>
      </c>
    </row>
    <row r="67" ht="14.25" customHeight="1">
      <c r="M67" s="77">
        <f t="shared" si="1"/>
        <v>0.1830098399</v>
      </c>
      <c r="N67" s="77">
        <f>_xlfn.BINOM.INV(10,0.5,'Bionomial Distribution'!$M67)</f>
        <v>4</v>
      </c>
    </row>
    <row r="68" ht="14.25" customHeight="1">
      <c r="M68" s="77">
        <f t="shared" si="1"/>
        <v>0.1152103846</v>
      </c>
      <c r="N68" s="77">
        <f>_xlfn.BINOM.INV(10,0.5,'Bionomial Distribution'!$M68)</f>
        <v>3</v>
      </c>
    </row>
    <row r="69" ht="14.25" customHeight="1">
      <c r="M69" s="77">
        <f t="shared" si="1"/>
        <v>0.8049306708</v>
      </c>
      <c r="N69" s="77">
        <f>_xlfn.BINOM.INV(10,0.5,'Bionomial Distribution'!$M69)</f>
        <v>6</v>
      </c>
    </row>
    <row r="70" ht="14.25" customHeight="1">
      <c r="M70" s="77">
        <f t="shared" si="1"/>
        <v>0.8298582507</v>
      </c>
      <c r="N70" s="77">
        <f>_xlfn.BINOM.INV(10,0.5,'Bionomial Distribution'!$M70)</f>
        <v>7</v>
      </c>
    </row>
    <row r="71" ht="14.25" customHeight="1">
      <c r="M71" s="77">
        <f t="shared" si="1"/>
        <v>0.3057439494</v>
      </c>
      <c r="N71" s="77">
        <f>_xlfn.BINOM.INV(10,0.5,'Bionomial Distribution'!$M71)</f>
        <v>4</v>
      </c>
    </row>
    <row r="72" ht="14.25" customHeight="1">
      <c r="M72" s="77">
        <f t="shared" si="1"/>
        <v>0.8767207602</v>
      </c>
      <c r="N72" s="77">
        <f>_xlfn.BINOM.INV(10,0.5,'Bionomial Distribution'!$M72)</f>
        <v>7</v>
      </c>
    </row>
    <row r="73" ht="14.25" customHeight="1">
      <c r="M73" s="77">
        <f t="shared" si="1"/>
        <v>0.4826656921</v>
      </c>
      <c r="N73" s="77">
        <f>_xlfn.BINOM.INV(10,0.5,'Bionomial Distribution'!$M73)</f>
        <v>5</v>
      </c>
    </row>
    <row r="74" ht="14.25" customHeight="1">
      <c r="M74" s="77">
        <f t="shared" si="1"/>
        <v>0.2910738795</v>
      </c>
      <c r="N74" s="77">
        <f>_xlfn.BINOM.INV(10,0.5,'Bionomial Distribution'!$M74)</f>
        <v>4</v>
      </c>
    </row>
    <row r="75" ht="14.25" customHeight="1">
      <c r="M75" s="77">
        <f t="shared" si="1"/>
        <v>0.05167451357</v>
      </c>
      <c r="N75" s="77">
        <f>_xlfn.BINOM.INV(10,0.5,'Bionomial Distribution'!$M75)</f>
        <v>2</v>
      </c>
    </row>
    <row r="76" ht="14.25" customHeight="1">
      <c r="M76" s="77">
        <f t="shared" si="1"/>
        <v>0.5514291845</v>
      </c>
      <c r="N76" s="77">
        <f>_xlfn.BINOM.INV(10,0.5,'Bionomial Distribution'!$M76)</f>
        <v>5</v>
      </c>
    </row>
    <row r="77" ht="14.25" customHeight="1">
      <c r="M77" s="77">
        <f t="shared" si="1"/>
        <v>0.17278036</v>
      </c>
      <c r="N77" s="77">
        <f>_xlfn.BINOM.INV(10,0.5,'Bionomial Distribution'!$M77)</f>
        <v>4</v>
      </c>
    </row>
    <row r="78" ht="14.25" customHeight="1">
      <c r="M78" s="77">
        <f t="shared" si="1"/>
        <v>0.6295962619</v>
      </c>
      <c r="N78" s="77">
        <f>_xlfn.BINOM.INV(10,0.5,'Bionomial Distribution'!$M78)</f>
        <v>6</v>
      </c>
    </row>
    <row r="79" ht="14.25" customHeight="1">
      <c r="M79" s="77">
        <f t="shared" si="1"/>
        <v>0.8095715106</v>
      </c>
      <c r="N79" s="77">
        <f>_xlfn.BINOM.INV(10,0.5,'Bionomial Distribution'!$M79)</f>
        <v>6</v>
      </c>
    </row>
    <row r="80" ht="14.25" customHeight="1">
      <c r="M80" s="77">
        <f t="shared" si="1"/>
        <v>0.2360067165</v>
      </c>
      <c r="N80" s="77">
        <f>_xlfn.BINOM.INV(10,0.5,'Bionomial Distribution'!$M80)</f>
        <v>4</v>
      </c>
    </row>
    <row r="81" ht="14.25" customHeight="1">
      <c r="M81" s="77">
        <f t="shared" si="1"/>
        <v>0.0550264938</v>
      </c>
      <c r="N81" s="77">
        <f>_xlfn.BINOM.INV(10,0.5,'Bionomial Distribution'!$M81)</f>
        <v>3</v>
      </c>
    </row>
    <row r="82" ht="14.25" customHeight="1">
      <c r="M82" s="77">
        <f t="shared" si="1"/>
        <v>0.5052726163</v>
      </c>
      <c r="N82" s="77">
        <f>_xlfn.BINOM.INV(10,0.5,'Bionomial Distribution'!$M82)</f>
        <v>5</v>
      </c>
    </row>
    <row r="83" ht="14.25" customHeight="1">
      <c r="M83" s="77">
        <f t="shared" si="1"/>
        <v>0.7752170056</v>
      </c>
      <c r="N83" s="77">
        <f>_xlfn.BINOM.INV(10,0.5,'Bionomial Distribution'!$M83)</f>
        <v>6</v>
      </c>
    </row>
    <row r="84" ht="14.25" customHeight="1">
      <c r="M84" s="77">
        <f t="shared" si="1"/>
        <v>0.7044184862</v>
      </c>
      <c r="N84" s="77">
        <f>_xlfn.BINOM.INV(10,0.5,'Bionomial Distribution'!$M84)</f>
        <v>6</v>
      </c>
    </row>
    <row r="85" ht="14.25" customHeight="1">
      <c r="M85" s="77">
        <f t="shared" si="1"/>
        <v>0.2725980549</v>
      </c>
      <c r="N85" s="77">
        <f>_xlfn.BINOM.INV(10,0.5,'Bionomial Distribution'!$M85)</f>
        <v>4</v>
      </c>
    </row>
    <row r="86" ht="14.25" customHeight="1">
      <c r="M86" s="77">
        <f t="shared" si="1"/>
        <v>0.4853178128</v>
      </c>
      <c r="N86" s="77">
        <f>_xlfn.BINOM.INV(10,0.5,'Bionomial Distribution'!$M86)</f>
        <v>5</v>
      </c>
    </row>
    <row r="87" ht="14.25" customHeight="1">
      <c r="M87" s="77">
        <f t="shared" si="1"/>
        <v>0.3473744565</v>
      </c>
      <c r="N87" s="77">
        <f>_xlfn.BINOM.INV(10,0.5,'Bionomial Distribution'!$M87)</f>
        <v>4</v>
      </c>
    </row>
    <row r="88" ht="14.25" customHeight="1">
      <c r="M88" s="77">
        <f t="shared" si="1"/>
        <v>0.8539298708</v>
      </c>
      <c r="N88" s="77">
        <f>_xlfn.BINOM.INV(10,0.5,'Bionomial Distribution'!$M88)</f>
        <v>7</v>
      </c>
    </row>
    <row r="89" ht="14.25" customHeight="1">
      <c r="M89" s="77">
        <f t="shared" si="1"/>
        <v>0.2258595963</v>
      </c>
      <c r="N89" s="77">
        <f>_xlfn.BINOM.INV(10,0.5,'Bionomial Distribution'!$M89)</f>
        <v>4</v>
      </c>
    </row>
    <row r="90" ht="14.25" customHeight="1">
      <c r="M90" s="77">
        <f t="shared" si="1"/>
        <v>0.01795074161</v>
      </c>
      <c r="N90" s="77">
        <f>_xlfn.BINOM.INV(10,0.5,'Bionomial Distribution'!$M90)</f>
        <v>2</v>
      </c>
    </row>
    <row r="91" ht="14.25" customHeight="1">
      <c r="M91" s="77">
        <f t="shared" si="1"/>
        <v>0.5563443707</v>
      </c>
      <c r="N91" s="77">
        <f>_xlfn.BINOM.INV(10,0.5,'Bionomial Distribution'!$M91)</f>
        <v>5</v>
      </c>
    </row>
    <row r="92" ht="14.25" customHeight="1">
      <c r="M92" s="77">
        <f t="shared" si="1"/>
        <v>0.9930629479</v>
      </c>
      <c r="N92" s="77">
        <f>_xlfn.BINOM.INV(10,0.5,'Bionomial Distribution'!$M92)</f>
        <v>9</v>
      </c>
    </row>
    <row r="93" ht="14.25" customHeight="1">
      <c r="M93" s="77">
        <f t="shared" si="1"/>
        <v>0.6639346898</v>
      </c>
      <c r="N93" s="77">
        <f>_xlfn.BINOM.INV(10,0.5,'Bionomial Distribution'!$M93)</f>
        <v>6</v>
      </c>
    </row>
    <row r="94" ht="14.25" customHeight="1">
      <c r="M94" s="77">
        <f t="shared" si="1"/>
        <v>0.7033185841</v>
      </c>
      <c r="N94" s="77">
        <f>_xlfn.BINOM.INV(10,0.5,'Bionomial Distribution'!$M94)</f>
        <v>6</v>
      </c>
    </row>
    <row r="95" ht="14.25" customHeight="1">
      <c r="M95" s="77">
        <f t="shared" si="1"/>
        <v>0.7648823598</v>
      </c>
      <c r="N95" s="77">
        <f>_xlfn.BINOM.INV(10,0.5,'Bionomial Distribution'!$M95)</f>
        <v>6</v>
      </c>
    </row>
    <row r="96" ht="14.25" customHeight="1">
      <c r="M96" s="77">
        <f t="shared" si="1"/>
        <v>0.9761726128</v>
      </c>
      <c r="N96" s="77">
        <f>_xlfn.BINOM.INV(10,0.5,'Bionomial Distribution'!$M96)</f>
        <v>8</v>
      </c>
    </row>
    <row r="97" ht="14.25" customHeight="1">
      <c r="M97" s="77">
        <f t="shared" si="1"/>
        <v>0.01754459755</v>
      </c>
      <c r="N97" s="77">
        <f>_xlfn.BINOM.INV(10,0.5,'Bionomial Distribution'!$M97)</f>
        <v>2</v>
      </c>
    </row>
    <row r="98" ht="14.25" customHeight="1">
      <c r="M98" s="77">
        <f t="shared" si="1"/>
        <v>0.4957729732</v>
      </c>
      <c r="N98" s="77">
        <f>_xlfn.BINOM.INV(10,0.5,'Bionomial Distribution'!$M98)</f>
        <v>5</v>
      </c>
    </row>
    <row r="99" ht="14.25" customHeight="1">
      <c r="M99" s="77">
        <f t="shared" si="1"/>
        <v>0.4212959011</v>
      </c>
      <c r="N99" s="77">
        <f>_xlfn.BINOM.INV(10,0.5,'Bionomial Distribution'!$M99)</f>
        <v>5</v>
      </c>
    </row>
    <row r="100" ht="14.25" customHeight="1">
      <c r="M100" s="77">
        <f t="shared" si="1"/>
        <v>0.3934130879</v>
      </c>
      <c r="N100" s="77">
        <f>_xlfn.BINOM.INV(10,0.5,'Bionomial Distribution'!$M100)</f>
        <v>5</v>
      </c>
    </row>
    <row r="101" ht="14.25" customHeight="1">
      <c r="M101" s="77">
        <f t="shared" si="1"/>
        <v>0.3471508166</v>
      </c>
      <c r="N101" s="77">
        <f>_xlfn.BINOM.INV(10,0.5,'Bionomial Distribution'!$M101)</f>
        <v>4</v>
      </c>
    </row>
    <row r="102" ht="14.25" customHeight="1">
      <c r="M102" s="77">
        <f t="shared" si="1"/>
        <v>0.6912878826</v>
      </c>
      <c r="N102" s="77">
        <f>_xlfn.BINOM.INV(10,0.5,'Bionomial Distribution'!$M102)</f>
        <v>6</v>
      </c>
    </row>
    <row r="103" ht="14.25" customHeight="1">
      <c r="M103" s="77">
        <f t="shared" si="1"/>
        <v>0.2158239944</v>
      </c>
      <c r="N103" s="77">
        <f>_xlfn.BINOM.INV(10,0.5,'Bionomial Distribution'!$M103)</f>
        <v>4</v>
      </c>
    </row>
    <row r="104" ht="14.25" customHeight="1">
      <c r="M104" s="77">
        <f t="shared" si="1"/>
        <v>0.5102170247</v>
      </c>
      <c r="N104" s="77">
        <f>_xlfn.BINOM.INV(10,0.5,'Bionomial Distribution'!$M104)</f>
        <v>5</v>
      </c>
    </row>
    <row r="105" ht="14.25" customHeight="1">
      <c r="M105" s="77">
        <f t="shared" si="1"/>
        <v>0.7423695273</v>
      </c>
      <c r="N105" s="77">
        <f>_xlfn.BINOM.INV(10,0.5,'Bionomial Distribution'!$M105)</f>
        <v>6</v>
      </c>
    </row>
    <row r="106" ht="14.25" customHeight="1">
      <c r="M106" s="77">
        <f t="shared" si="1"/>
        <v>0.5547863707</v>
      </c>
      <c r="N106" s="77">
        <f>_xlfn.BINOM.INV(10,0.5,'Bionomial Distribution'!$M106)</f>
        <v>5</v>
      </c>
    </row>
    <row r="107" ht="14.25" customHeight="1">
      <c r="M107" s="77">
        <f t="shared" si="1"/>
        <v>0.5939438199</v>
      </c>
      <c r="N107" s="77">
        <f>_xlfn.BINOM.INV(10,0.5,'Bionomial Distribution'!$M107)</f>
        <v>5</v>
      </c>
    </row>
    <row r="108" ht="14.25" customHeight="1">
      <c r="M108" s="77">
        <f t="shared" si="1"/>
        <v>0.4170111769</v>
      </c>
      <c r="N108" s="77">
        <f>_xlfn.BINOM.INV(10,0.5,'Bionomial Distribution'!$M108)</f>
        <v>5</v>
      </c>
    </row>
    <row r="109" ht="14.25" customHeight="1">
      <c r="M109" s="77">
        <f t="shared" si="1"/>
        <v>0.001790393542</v>
      </c>
      <c r="N109" s="77">
        <f>_xlfn.BINOM.INV(10,0.5,'Bionomial Distribution'!$M109)</f>
        <v>1</v>
      </c>
    </row>
    <row r="110" ht="14.25" customHeight="1">
      <c r="M110" s="77">
        <f t="shared" si="1"/>
        <v>0.2243696115</v>
      </c>
      <c r="N110" s="77">
        <f>_xlfn.BINOM.INV(10,0.5,'Bionomial Distribution'!$M110)</f>
        <v>4</v>
      </c>
    </row>
    <row r="111" ht="14.25" customHeight="1">
      <c r="M111" s="77">
        <f t="shared" si="1"/>
        <v>0.2140371681</v>
      </c>
      <c r="N111" s="77">
        <f>_xlfn.BINOM.INV(10,0.5,'Bionomial Distribution'!$M111)</f>
        <v>4</v>
      </c>
    </row>
    <row r="112" ht="14.25" customHeight="1">
      <c r="M112" s="77">
        <f t="shared" si="1"/>
        <v>0.8977441776</v>
      </c>
      <c r="N112" s="77">
        <f>_xlfn.BINOM.INV(10,0.5,'Bionomial Distribution'!$M112)</f>
        <v>7</v>
      </c>
    </row>
    <row r="113" ht="14.25" customHeight="1">
      <c r="M113" s="77">
        <f t="shared" si="1"/>
        <v>0.9467454005</v>
      </c>
      <c r="N113" s="77">
        <f>_xlfn.BINOM.INV(10,0.5,'Bionomial Distribution'!$M113)</f>
        <v>8</v>
      </c>
    </row>
    <row r="114" ht="14.25" customHeight="1">
      <c r="M114" s="77">
        <f t="shared" si="1"/>
        <v>0.09291789434</v>
      </c>
      <c r="N114" s="77">
        <f>_xlfn.BINOM.INV(10,0.5,'Bionomial Distribution'!$M114)</f>
        <v>3</v>
      </c>
    </row>
    <row r="115" ht="14.25" customHeight="1">
      <c r="M115" s="77">
        <f t="shared" si="1"/>
        <v>0.6018885687</v>
      </c>
      <c r="N115" s="77">
        <f>_xlfn.BINOM.INV(10,0.5,'Bionomial Distribution'!$M115)</f>
        <v>5</v>
      </c>
    </row>
    <row r="116" ht="14.25" customHeight="1">
      <c r="M116" s="77">
        <f t="shared" si="1"/>
        <v>0.8549030759</v>
      </c>
      <c r="N116" s="77">
        <f>_xlfn.BINOM.INV(10,0.5,'Bionomial Distribution'!$M116)</f>
        <v>7</v>
      </c>
    </row>
    <row r="117" ht="14.25" customHeight="1">
      <c r="M117" s="77">
        <f t="shared" si="1"/>
        <v>0.7782381863</v>
      </c>
      <c r="N117" s="77">
        <f>_xlfn.BINOM.INV(10,0.5,'Bionomial Distribution'!$M117)</f>
        <v>6</v>
      </c>
    </row>
    <row r="118" ht="14.25" customHeight="1">
      <c r="M118" s="77">
        <f t="shared" si="1"/>
        <v>0.2122606088</v>
      </c>
      <c r="N118" s="77">
        <f>_xlfn.BINOM.INV(10,0.5,'Bionomial Distribution'!$M118)</f>
        <v>4</v>
      </c>
    </row>
    <row r="119" ht="14.25" customHeight="1">
      <c r="M119" s="77">
        <f t="shared" si="1"/>
        <v>0.9507761406</v>
      </c>
      <c r="N119" s="77">
        <f>_xlfn.BINOM.INV(10,0.5,'Bionomial Distribution'!$M119)</f>
        <v>8</v>
      </c>
    </row>
    <row r="120" ht="14.25" customHeight="1">
      <c r="M120" s="77">
        <f t="shared" si="1"/>
        <v>0.7390476705</v>
      </c>
      <c r="N120" s="77">
        <f>_xlfn.BINOM.INV(10,0.5,'Bionomial Distribution'!$M120)</f>
        <v>6</v>
      </c>
    </row>
    <row r="121" ht="14.25" customHeight="1">
      <c r="M121" s="77">
        <f t="shared" si="1"/>
        <v>0.4731580816</v>
      </c>
      <c r="N121" s="77">
        <f>_xlfn.BINOM.INV(10,0.5,'Bionomial Distribution'!$M121)</f>
        <v>5</v>
      </c>
    </row>
    <row r="122" ht="14.25" customHeight="1">
      <c r="M122" s="77">
        <f t="shared" si="1"/>
        <v>0.3910877444</v>
      </c>
      <c r="N122" s="77">
        <f>_xlfn.BINOM.INV(10,0.5,'Bionomial Distribution'!$M122)</f>
        <v>5</v>
      </c>
    </row>
    <row r="123" ht="14.25" customHeight="1">
      <c r="M123" s="77">
        <f t="shared" si="1"/>
        <v>0.7434550658</v>
      </c>
      <c r="N123" s="77">
        <f>_xlfn.BINOM.INV(10,0.5,'Bionomial Distribution'!$M123)</f>
        <v>6</v>
      </c>
    </row>
    <row r="124" ht="14.25" customHeight="1">
      <c r="M124" s="77">
        <f t="shared" si="1"/>
        <v>0.3224923874</v>
      </c>
      <c r="N124" s="77">
        <f>_xlfn.BINOM.INV(10,0.5,'Bionomial Distribution'!$M124)</f>
        <v>4</v>
      </c>
    </row>
    <row r="125" ht="14.25" customHeight="1">
      <c r="M125" s="77">
        <f t="shared" si="1"/>
        <v>0.334067199</v>
      </c>
      <c r="N125" s="77">
        <f>_xlfn.BINOM.INV(10,0.5,'Bionomial Distribution'!$M125)</f>
        <v>4</v>
      </c>
    </row>
    <row r="126" ht="14.25" customHeight="1">
      <c r="M126" s="77">
        <f t="shared" si="1"/>
        <v>0.5650030113</v>
      </c>
      <c r="N126" s="77">
        <f>_xlfn.BINOM.INV(10,0.5,'Bionomial Distribution'!$M126)</f>
        <v>5</v>
      </c>
    </row>
    <row r="127" ht="14.25" customHeight="1">
      <c r="M127" s="77">
        <f t="shared" si="1"/>
        <v>0.6311230756</v>
      </c>
      <c r="N127" s="77">
        <f>_xlfn.BINOM.INV(10,0.5,'Bionomial Distribution'!$M127)</f>
        <v>6</v>
      </c>
    </row>
    <row r="128" ht="14.25" customHeight="1">
      <c r="M128" s="77">
        <f t="shared" si="1"/>
        <v>0.3296175051</v>
      </c>
      <c r="N128" s="77">
        <f>_xlfn.BINOM.INV(10,0.5,'Bionomial Distribution'!$M128)</f>
        <v>4</v>
      </c>
    </row>
    <row r="129" ht="14.25" customHeight="1">
      <c r="M129" s="77">
        <f t="shared" si="1"/>
        <v>0.4562628891</v>
      </c>
      <c r="N129" s="77">
        <f>_xlfn.BINOM.INV(10,0.5,'Bionomial Distribution'!$M129)</f>
        <v>5</v>
      </c>
    </row>
    <row r="130" ht="14.25" customHeight="1">
      <c r="M130" s="77">
        <f t="shared" si="1"/>
        <v>0.7055946374</v>
      </c>
      <c r="N130" s="77">
        <f>_xlfn.BINOM.INV(10,0.5,'Bionomial Distribution'!$M130)</f>
        <v>6</v>
      </c>
    </row>
    <row r="131" ht="14.25" customHeight="1">
      <c r="M131" s="77">
        <f t="shared" si="1"/>
        <v>0.7944958845</v>
      </c>
      <c r="N131" s="77">
        <f>_xlfn.BINOM.INV(10,0.5,'Bionomial Distribution'!$M131)</f>
        <v>6</v>
      </c>
    </row>
    <row r="132" ht="14.25" customHeight="1">
      <c r="M132" s="77">
        <f t="shared" si="1"/>
        <v>0.890393172</v>
      </c>
      <c r="N132" s="77">
        <f>_xlfn.BINOM.INV(10,0.5,'Bionomial Distribution'!$M132)</f>
        <v>7</v>
      </c>
    </row>
    <row r="133" ht="14.25" customHeight="1">
      <c r="M133" s="77">
        <f t="shared" si="1"/>
        <v>0.05648220283</v>
      </c>
      <c r="N133" s="77">
        <f>_xlfn.BINOM.INV(10,0.5,'Bionomial Distribution'!$M133)</f>
        <v>3</v>
      </c>
    </row>
    <row r="134" ht="14.25" customHeight="1">
      <c r="M134" s="77">
        <f t="shared" si="1"/>
        <v>0.005126525339</v>
      </c>
      <c r="N134" s="77">
        <f>_xlfn.BINOM.INV(10,0.5,'Bionomial Distribution'!$M134)</f>
        <v>1</v>
      </c>
    </row>
    <row r="135" ht="14.25" customHeight="1">
      <c r="M135" s="77">
        <f t="shared" si="1"/>
        <v>0.8334098248</v>
      </c>
      <c r="N135" s="77">
        <f>_xlfn.BINOM.INV(10,0.5,'Bionomial Distribution'!$M135)</f>
        <v>7</v>
      </c>
    </row>
    <row r="136" ht="14.25" customHeight="1">
      <c r="M136" s="77">
        <f t="shared" si="1"/>
        <v>0.5190506623</v>
      </c>
      <c r="N136" s="77">
        <f>_xlfn.BINOM.INV(10,0.5,'Bionomial Distribution'!$M136)</f>
        <v>5</v>
      </c>
    </row>
    <row r="137" ht="14.25" customHeight="1">
      <c r="M137" s="77">
        <f t="shared" si="1"/>
        <v>0.3195286127</v>
      </c>
      <c r="N137" s="77">
        <f>_xlfn.BINOM.INV(10,0.5,'Bionomial Distribution'!$M137)</f>
        <v>4</v>
      </c>
    </row>
    <row r="138" ht="14.25" customHeight="1">
      <c r="M138" s="77">
        <f t="shared" si="1"/>
        <v>0.3244293603</v>
      </c>
      <c r="N138" s="77">
        <f>_xlfn.BINOM.INV(10,0.5,'Bionomial Distribution'!$M138)</f>
        <v>4</v>
      </c>
    </row>
    <row r="139" ht="14.25" customHeight="1">
      <c r="M139" s="77">
        <f t="shared" si="1"/>
        <v>0.08390815348</v>
      </c>
      <c r="N139" s="77">
        <f>_xlfn.BINOM.INV(10,0.5,'Bionomial Distribution'!$M139)</f>
        <v>3</v>
      </c>
    </row>
    <row r="140" ht="14.25" customHeight="1">
      <c r="M140" s="77">
        <f t="shared" si="1"/>
        <v>0.3364374983</v>
      </c>
      <c r="N140" s="77">
        <f>_xlfn.BINOM.INV(10,0.5,'Bionomial Distribution'!$M140)</f>
        <v>4</v>
      </c>
    </row>
    <row r="141" ht="14.25" customHeight="1">
      <c r="M141" s="77">
        <f t="shared" si="1"/>
        <v>0.6622658169</v>
      </c>
      <c r="N141" s="77">
        <f>_xlfn.BINOM.INV(10,0.5,'Bionomial Distribution'!$M141)</f>
        <v>6</v>
      </c>
    </row>
    <row r="142" ht="14.25" customHeight="1">
      <c r="M142" s="77">
        <f t="shared" si="1"/>
        <v>0.9237972228</v>
      </c>
      <c r="N142" s="77">
        <f>_xlfn.BINOM.INV(10,0.5,'Bionomial Distribution'!$M142)</f>
        <v>7</v>
      </c>
    </row>
    <row r="143" ht="14.25" customHeight="1">
      <c r="M143" s="77">
        <f t="shared" si="1"/>
        <v>0.145556158</v>
      </c>
      <c r="N143" s="77">
        <f>_xlfn.BINOM.INV(10,0.5,'Bionomial Distribution'!$M143)</f>
        <v>3</v>
      </c>
    </row>
    <row r="144" ht="14.25" customHeight="1">
      <c r="M144" s="77">
        <f t="shared" si="1"/>
        <v>0.5524445082</v>
      </c>
      <c r="N144" s="77">
        <f>_xlfn.BINOM.INV(10,0.5,'Bionomial Distribution'!$M144)</f>
        <v>5</v>
      </c>
    </row>
    <row r="145" ht="14.25" customHeight="1">
      <c r="M145" s="77">
        <f t="shared" si="1"/>
        <v>0.0888371097</v>
      </c>
      <c r="N145" s="77">
        <f>_xlfn.BINOM.INV(10,0.5,'Bionomial Distribution'!$M145)</f>
        <v>3</v>
      </c>
    </row>
    <row r="146" ht="14.25" customHeight="1">
      <c r="M146" s="77">
        <f t="shared" si="1"/>
        <v>0.3101726916</v>
      </c>
      <c r="N146" s="77">
        <f>_xlfn.BINOM.INV(10,0.5,'Bionomial Distribution'!$M146)</f>
        <v>4</v>
      </c>
    </row>
    <row r="147" ht="14.25" customHeight="1">
      <c r="M147" s="77">
        <f t="shared" si="1"/>
        <v>0.3167697489</v>
      </c>
      <c r="N147" s="77">
        <f>_xlfn.BINOM.INV(10,0.5,'Bionomial Distribution'!$M147)</f>
        <v>4</v>
      </c>
    </row>
    <row r="148" ht="14.25" customHeight="1">
      <c r="M148" s="77">
        <f t="shared" si="1"/>
        <v>0.8039938478</v>
      </c>
      <c r="N148" s="77">
        <f>_xlfn.BINOM.INV(10,0.5,'Bionomial Distribution'!$M148)</f>
        <v>6</v>
      </c>
    </row>
    <row r="149" ht="14.25" customHeight="1">
      <c r="M149" s="77">
        <f t="shared" si="1"/>
        <v>0.6166331409</v>
      </c>
      <c r="N149" s="77">
        <f>_xlfn.BINOM.INV(10,0.5,'Bionomial Distribution'!$M149)</f>
        <v>5</v>
      </c>
    </row>
    <row r="150" ht="14.25" customHeight="1">
      <c r="M150" s="77">
        <f t="shared" si="1"/>
        <v>0.6286288121</v>
      </c>
      <c r="N150" s="77">
        <f>_xlfn.BINOM.INV(10,0.5,'Bionomial Distribution'!$M150)</f>
        <v>6</v>
      </c>
    </row>
    <row r="151" ht="14.25" customHeight="1">
      <c r="M151" s="77">
        <f t="shared" si="1"/>
        <v>0.5822307008</v>
      </c>
      <c r="N151" s="77">
        <f>_xlfn.BINOM.INV(10,0.5,'Bionomial Distribution'!$M151)</f>
        <v>5</v>
      </c>
    </row>
    <row r="152" ht="14.25" customHeight="1">
      <c r="M152" s="77">
        <f t="shared" si="1"/>
        <v>0.8044295541</v>
      </c>
      <c r="N152" s="77">
        <f>_xlfn.BINOM.INV(10,0.5,'Bionomial Distribution'!$M152)</f>
        <v>6</v>
      </c>
    </row>
    <row r="153" ht="14.25" customHeight="1">
      <c r="M153" s="77">
        <f t="shared" si="1"/>
        <v>0.5894447127</v>
      </c>
      <c r="N153" s="77">
        <f>_xlfn.BINOM.INV(10,0.5,'Bionomial Distribution'!$M153)</f>
        <v>5</v>
      </c>
    </row>
    <row r="154" ht="14.25" customHeight="1">
      <c r="M154" s="77">
        <f t="shared" si="1"/>
        <v>0.4021341709</v>
      </c>
      <c r="N154" s="77">
        <f>_xlfn.BINOM.INV(10,0.5,'Bionomial Distribution'!$M154)</f>
        <v>5</v>
      </c>
    </row>
    <row r="155" ht="14.25" customHeight="1">
      <c r="M155" s="77">
        <f t="shared" si="1"/>
        <v>0.7740014969</v>
      </c>
      <c r="N155" s="77">
        <f>_xlfn.BINOM.INV(10,0.5,'Bionomial Distribution'!$M155)</f>
        <v>6</v>
      </c>
    </row>
    <row r="156" ht="14.25" customHeight="1">
      <c r="M156" s="77">
        <f t="shared" si="1"/>
        <v>0.9017529647</v>
      </c>
      <c r="N156" s="77">
        <f>_xlfn.BINOM.INV(10,0.5,'Bionomial Distribution'!$M156)</f>
        <v>7</v>
      </c>
    </row>
    <row r="157" ht="14.25" customHeight="1">
      <c r="M157" s="77">
        <f t="shared" si="1"/>
        <v>0.06240153702</v>
      </c>
      <c r="N157" s="77">
        <f>_xlfn.BINOM.INV(10,0.5,'Bionomial Distribution'!$M157)</f>
        <v>3</v>
      </c>
    </row>
    <row r="158" ht="14.25" customHeight="1">
      <c r="M158" s="77">
        <f t="shared" si="1"/>
        <v>0.5808128011</v>
      </c>
      <c r="N158" s="77">
        <f>_xlfn.BINOM.INV(10,0.5,'Bionomial Distribution'!$M158)</f>
        <v>5</v>
      </c>
    </row>
    <row r="159" ht="14.25" customHeight="1">
      <c r="M159" s="77">
        <f t="shared" si="1"/>
        <v>0.5367409684</v>
      </c>
      <c r="N159" s="77">
        <f>_xlfn.BINOM.INV(10,0.5,'Bionomial Distribution'!$M159)</f>
        <v>5</v>
      </c>
    </row>
    <row r="160" ht="14.25" customHeight="1">
      <c r="M160" s="77">
        <f t="shared" si="1"/>
        <v>0.5659973321</v>
      </c>
      <c r="N160" s="77">
        <f>_xlfn.BINOM.INV(10,0.5,'Bionomial Distribution'!$M160)</f>
        <v>5</v>
      </c>
    </row>
    <row r="161" ht="14.25" customHeight="1">
      <c r="M161" s="77">
        <f t="shared" si="1"/>
        <v>0.3427117572</v>
      </c>
      <c r="N161" s="77">
        <f>_xlfn.BINOM.INV(10,0.5,'Bionomial Distribution'!$M161)</f>
        <v>4</v>
      </c>
    </row>
    <row r="162" ht="14.25" customHeight="1">
      <c r="M162" s="77">
        <f t="shared" si="1"/>
        <v>0.8003877855</v>
      </c>
      <c r="N162" s="77">
        <f>_xlfn.BINOM.INV(10,0.5,'Bionomial Distribution'!$M162)</f>
        <v>6</v>
      </c>
    </row>
    <row r="163" ht="14.25" customHeight="1">
      <c r="M163" s="77">
        <f t="shared" si="1"/>
        <v>0.7674616351</v>
      </c>
      <c r="N163" s="77">
        <f>_xlfn.BINOM.INV(10,0.5,'Bionomial Distribution'!$M163)</f>
        <v>6</v>
      </c>
    </row>
    <row r="164" ht="14.25" customHeight="1">
      <c r="M164" s="77">
        <f t="shared" si="1"/>
        <v>0.5301372375</v>
      </c>
      <c r="N164" s="77">
        <f>_xlfn.BINOM.INV(10,0.5,'Bionomial Distribution'!$M164)</f>
        <v>5</v>
      </c>
    </row>
    <row r="165" ht="14.25" customHeight="1">
      <c r="M165" s="77">
        <f t="shared" si="1"/>
        <v>0.200881344</v>
      </c>
      <c r="N165" s="77">
        <f>_xlfn.BINOM.INV(10,0.5,'Bionomial Distribution'!$M165)</f>
        <v>4</v>
      </c>
    </row>
    <row r="166" ht="14.25" customHeight="1">
      <c r="M166" s="77">
        <f t="shared" si="1"/>
        <v>0.4692238506</v>
      </c>
      <c r="N166" s="77">
        <f>_xlfn.BINOM.INV(10,0.5,'Bionomial Distribution'!$M166)</f>
        <v>5</v>
      </c>
    </row>
    <row r="167" ht="14.25" customHeight="1">
      <c r="M167" s="77">
        <f t="shared" si="1"/>
        <v>0.2715585861</v>
      </c>
      <c r="N167" s="77">
        <f>_xlfn.BINOM.INV(10,0.5,'Bionomial Distribution'!$M167)</f>
        <v>4</v>
      </c>
    </row>
    <row r="168" ht="14.25" customHeight="1">
      <c r="M168" s="77">
        <f t="shared" si="1"/>
        <v>0.294280246</v>
      </c>
      <c r="N168" s="77">
        <f>_xlfn.BINOM.INV(10,0.5,'Bionomial Distribution'!$M168)</f>
        <v>4</v>
      </c>
    </row>
    <row r="169" ht="14.25" customHeight="1">
      <c r="M169" s="77">
        <f t="shared" si="1"/>
        <v>0.2290062299</v>
      </c>
      <c r="N169" s="77">
        <f>_xlfn.BINOM.INV(10,0.5,'Bionomial Distribution'!$M169)</f>
        <v>4</v>
      </c>
    </row>
    <row r="170" ht="14.25" customHeight="1">
      <c r="M170" s="77">
        <f t="shared" si="1"/>
        <v>0.8043608079</v>
      </c>
      <c r="N170" s="77">
        <f>_xlfn.BINOM.INV(10,0.5,'Bionomial Distribution'!$M170)</f>
        <v>6</v>
      </c>
    </row>
    <row r="171" ht="14.25" customHeight="1">
      <c r="M171" s="77">
        <f t="shared" si="1"/>
        <v>0.4793783806</v>
      </c>
      <c r="N171" s="77">
        <f>_xlfn.BINOM.INV(10,0.5,'Bionomial Distribution'!$M171)</f>
        <v>5</v>
      </c>
    </row>
    <row r="172" ht="14.25" customHeight="1">
      <c r="M172" s="77">
        <f t="shared" si="1"/>
        <v>0.9694897638</v>
      </c>
      <c r="N172" s="77">
        <f>_xlfn.BINOM.INV(10,0.5,'Bionomial Distribution'!$M172)</f>
        <v>8</v>
      </c>
    </row>
    <row r="173" ht="14.25" customHeight="1">
      <c r="M173" s="77">
        <f t="shared" si="1"/>
        <v>0.3158942328</v>
      </c>
      <c r="N173" s="77">
        <f>_xlfn.BINOM.INV(10,0.5,'Bionomial Distribution'!$M173)</f>
        <v>4</v>
      </c>
    </row>
    <row r="174" ht="14.25" customHeight="1">
      <c r="M174" s="77">
        <f t="shared" si="1"/>
        <v>0.2191562234</v>
      </c>
      <c r="N174" s="77">
        <f>_xlfn.BINOM.INV(10,0.5,'Bionomial Distribution'!$M174)</f>
        <v>4</v>
      </c>
    </row>
    <row r="175" ht="14.25" customHeight="1">
      <c r="M175" s="77">
        <f t="shared" si="1"/>
        <v>0.2013860924</v>
      </c>
      <c r="N175" s="77">
        <f>_xlfn.BINOM.INV(10,0.5,'Bionomial Distribution'!$M175)</f>
        <v>4</v>
      </c>
    </row>
    <row r="176" ht="14.25" customHeight="1">
      <c r="M176" s="77">
        <f t="shared" si="1"/>
        <v>0.985439123</v>
      </c>
      <c r="N176" s="77">
        <f>_xlfn.BINOM.INV(10,0.5,'Bionomial Distribution'!$M176)</f>
        <v>8</v>
      </c>
    </row>
    <row r="177" ht="14.25" customHeight="1">
      <c r="M177" s="77">
        <f t="shared" si="1"/>
        <v>0.2331882121</v>
      </c>
      <c r="N177" s="77">
        <f>_xlfn.BINOM.INV(10,0.5,'Bionomial Distribution'!$M177)</f>
        <v>4</v>
      </c>
    </row>
    <row r="178" ht="14.25" customHeight="1">
      <c r="M178" s="77">
        <f t="shared" si="1"/>
        <v>0.5286322479</v>
      </c>
      <c r="N178" s="77">
        <f>_xlfn.BINOM.INV(10,0.5,'Bionomial Distribution'!$M178)</f>
        <v>5</v>
      </c>
    </row>
    <row r="179" ht="14.25" customHeight="1">
      <c r="M179" s="77">
        <f t="shared" si="1"/>
        <v>0.5650273509</v>
      </c>
      <c r="N179" s="77">
        <f>_xlfn.BINOM.INV(10,0.5,'Bionomial Distribution'!$M179)</f>
        <v>5</v>
      </c>
    </row>
    <row r="180" ht="14.25" customHeight="1">
      <c r="M180" s="77">
        <f t="shared" si="1"/>
        <v>0.01519956443</v>
      </c>
      <c r="N180" s="77">
        <f>_xlfn.BINOM.INV(10,0.5,'Bionomial Distribution'!$M180)</f>
        <v>2</v>
      </c>
    </row>
    <row r="181" ht="14.25" customHeight="1">
      <c r="M181" s="77">
        <f t="shared" si="1"/>
        <v>0.8823251876</v>
      </c>
      <c r="N181" s="77">
        <f>_xlfn.BINOM.INV(10,0.5,'Bionomial Distribution'!$M181)</f>
        <v>7</v>
      </c>
    </row>
    <row r="182" ht="14.25" customHeight="1">
      <c r="M182" s="77">
        <f t="shared" si="1"/>
        <v>0.2833481852</v>
      </c>
      <c r="N182" s="77">
        <f>_xlfn.BINOM.INV(10,0.5,'Bionomial Distribution'!$M182)</f>
        <v>4</v>
      </c>
    </row>
    <row r="183" ht="14.25" customHeight="1">
      <c r="M183" s="77">
        <f t="shared" si="1"/>
        <v>0.4726713489</v>
      </c>
      <c r="N183" s="77">
        <f>_xlfn.BINOM.INV(10,0.5,'Bionomial Distribution'!$M183)</f>
        <v>5</v>
      </c>
    </row>
    <row r="184" ht="14.25" customHeight="1">
      <c r="M184" s="77">
        <f t="shared" si="1"/>
        <v>0.5808149442</v>
      </c>
      <c r="N184" s="77">
        <f>_xlfn.BINOM.INV(10,0.5,'Bionomial Distribution'!$M184)</f>
        <v>5</v>
      </c>
    </row>
    <row r="185" ht="14.25" customHeight="1">
      <c r="M185" s="77">
        <f t="shared" si="1"/>
        <v>0.8390811111</v>
      </c>
      <c r="N185" s="77">
        <f>_xlfn.BINOM.INV(10,0.5,'Bionomial Distribution'!$M185)</f>
        <v>7</v>
      </c>
    </row>
    <row r="186" ht="14.25" customHeight="1">
      <c r="M186" s="77">
        <f t="shared" si="1"/>
        <v>0.168596894</v>
      </c>
      <c r="N186" s="77">
        <f>_xlfn.BINOM.INV(10,0.5,'Bionomial Distribution'!$M186)</f>
        <v>3</v>
      </c>
    </row>
    <row r="187" ht="14.25" customHeight="1">
      <c r="M187" s="77">
        <f t="shared" si="1"/>
        <v>0.1475598132</v>
      </c>
      <c r="N187" s="77">
        <f>_xlfn.BINOM.INV(10,0.5,'Bionomial Distribution'!$M187)</f>
        <v>3</v>
      </c>
    </row>
    <row r="188" ht="14.25" customHeight="1">
      <c r="M188" s="77">
        <f t="shared" si="1"/>
        <v>0.1949189727</v>
      </c>
      <c r="N188" s="77">
        <f>_xlfn.BINOM.INV(10,0.5,'Bionomial Distribution'!$M188)</f>
        <v>4</v>
      </c>
    </row>
    <row r="189" ht="14.25" customHeight="1">
      <c r="M189" s="77">
        <f t="shared" si="1"/>
        <v>0.4506144117</v>
      </c>
      <c r="N189" s="77">
        <f>_xlfn.BINOM.INV(10,0.5,'Bionomial Distribution'!$M189)</f>
        <v>5</v>
      </c>
    </row>
    <row r="190" ht="14.25" customHeight="1">
      <c r="M190" s="77">
        <f t="shared" si="1"/>
        <v>0.8129498219</v>
      </c>
      <c r="N190" s="77">
        <f>_xlfn.BINOM.INV(10,0.5,'Bionomial Distribution'!$M190)</f>
        <v>6</v>
      </c>
    </row>
    <row r="191" ht="14.25" customHeight="1">
      <c r="M191" s="77">
        <f t="shared" si="1"/>
        <v>0.5934761531</v>
      </c>
      <c r="N191" s="77">
        <f>_xlfn.BINOM.INV(10,0.5,'Bionomial Distribution'!$M191)</f>
        <v>5</v>
      </c>
    </row>
    <row r="192" ht="14.25" customHeight="1">
      <c r="M192" s="77">
        <f t="shared" si="1"/>
        <v>0.5665010847</v>
      </c>
      <c r="N192" s="77">
        <f>_xlfn.BINOM.INV(10,0.5,'Bionomial Distribution'!$M192)</f>
        <v>5</v>
      </c>
    </row>
    <row r="193" ht="14.25" customHeight="1">
      <c r="M193" s="77">
        <f t="shared" si="1"/>
        <v>0.8893357653</v>
      </c>
      <c r="N193" s="77">
        <f>_xlfn.BINOM.INV(10,0.5,'Bionomial Distribution'!$M193)</f>
        <v>7</v>
      </c>
    </row>
    <row r="194" ht="14.25" customHeight="1">
      <c r="M194" s="77">
        <f t="shared" si="1"/>
        <v>0.5386514586</v>
      </c>
      <c r="N194" s="77">
        <f>_xlfn.BINOM.INV(10,0.5,'Bionomial Distribution'!$M194)</f>
        <v>5</v>
      </c>
    </row>
    <row r="195" ht="14.25" customHeight="1">
      <c r="M195" s="77">
        <f t="shared" si="1"/>
        <v>0.08388796393</v>
      </c>
      <c r="N195" s="77">
        <f>_xlfn.BINOM.INV(10,0.5,'Bionomial Distribution'!$M195)</f>
        <v>3</v>
      </c>
    </row>
    <row r="196" ht="14.25" customHeight="1">
      <c r="M196" s="77">
        <f t="shared" si="1"/>
        <v>0.3530296562</v>
      </c>
      <c r="N196" s="77">
        <f>_xlfn.BINOM.INV(10,0.5,'Bionomial Distribution'!$M196)</f>
        <v>4</v>
      </c>
    </row>
    <row r="197" ht="14.25" customHeight="1">
      <c r="M197" s="77">
        <f t="shared" si="1"/>
        <v>0.2485954186</v>
      </c>
      <c r="N197" s="77">
        <f>_xlfn.BINOM.INV(10,0.5,'Bionomial Distribution'!$M197)</f>
        <v>4</v>
      </c>
    </row>
    <row r="198" ht="14.25" customHeight="1">
      <c r="M198" s="77">
        <f t="shared" si="1"/>
        <v>0.5560914965</v>
      </c>
      <c r="N198" s="77">
        <f>_xlfn.BINOM.INV(10,0.5,'Bionomial Distribution'!$M198)</f>
        <v>5</v>
      </c>
    </row>
    <row r="199" ht="14.25" customHeight="1">
      <c r="M199" s="77">
        <f t="shared" si="1"/>
        <v>0.1176049227</v>
      </c>
      <c r="N199" s="77">
        <f>_xlfn.BINOM.INV(10,0.5,'Bionomial Distribution'!$M199)</f>
        <v>3</v>
      </c>
    </row>
    <row r="200" ht="14.25" customHeight="1">
      <c r="M200" s="77">
        <f t="shared" si="1"/>
        <v>0.1764921297</v>
      </c>
      <c r="N200" s="77">
        <f>_xlfn.BINOM.INV(10,0.5,'Bionomial Distribution'!$M200)</f>
        <v>4</v>
      </c>
    </row>
    <row r="201" ht="14.25" customHeight="1">
      <c r="M201" s="77">
        <f t="shared" si="1"/>
        <v>0.9770940038</v>
      </c>
      <c r="N201" s="77">
        <f>_xlfn.BINOM.INV(10,0.5,'Bionomial Distribution'!$M201)</f>
        <v>8</v>
      </c>
    </row>
    <row r="202" ht="14.25" customHeight="1">
      <c r="M202" s="77">
        <f t="shared" si="1"/>
        <v>0.8555587784</v>
      </c>
      <c r="N202" s="77">
        <f>_xlfn.BINOM.INV(10,0.5,'Bionomial Distribution'!$M202)</f>
        <v>7</v>
      </c>
    </row>
    <row r="203" ht="14.25" customHeight="1">
      <c r="M203" s="77">
        <f t="shared" si="1"/>
        <v>0.6305336977</v>
      </c>
      <c r="N203" s="77">
        <f>_xlfn.BINOM.INV(10,0.5,'Bionomial Distribution'!$M203)</f>
        <v>6</v>
      </c>
    </row>
    <row r="204" ht="14.25" customHeight="1">
      <c r="M204" s="77">
        <f t="shared" si="1"/>
        <v>0.1375134094</v>
      </c>
      <c r="N204" s="77">
        <f>_xlfn.BINOM.INV(10,0.5,'Bionomial Distribution'!$M204)</f>
        <v>3</v>
      </c>
    </row>
    <row r="205" ht="14.25" customHeight="1">
      <c r="M205" s="77">
        <f t="shared" si="1"/>
        <v>0.6920856444</v>
      </c>
      <c r="N205" s="77">
        <f>_xlfn.BINOM.INV(10,0.5,'Bionomial Distribution'!$M205)</f>
        <v>6</v>
      </c>
    </row>
    <row r="206" ht="14.25" customHeight="1">
      <c r="M206" s="77">
        <f t="shared" si="1"/>
        <v>0.5817080143</v>
      </c>
      <c r="N206" s="77">
        <f>_xlfn.BINOM.INV(10,0.5,'Bionomial Distribution'!$M206)</f>
        <v>5</v>
      </c>
    </row>
    <row r="207" ht="14.25" customHeight="1">
      <c r="M207" s="77">
        <f t="shared" si="1"/>
        <v>0.6368999639</v>
      </c>
      <c r="N207" s="77">
        <f>_xlfn.BINOM.INV(10,0.5,'Bionomial Distribution'!$M207)</f>
        <v>6</v>
      </c>
    </row>
    <row r="208" ht="14.25" customHeight="1">
      <c r="M208" s="77">
        <f t="shared" si="1"/>
        <v>0.8595656515</v>
      </c>
      <c r="N208" s="77">
        <f>_xlfn.BINOM.INV(10,0.5,'Bionomial Distribution'!$M208)</f>
        <v>7</v>
      </c>
    </row>
    <row r="209" ht="14.25" customHeight="1">
      <c r="M209" s="77">
        <f t="shared" si="1"/>
        <v>0.6858579048</v>
      </c>
      <c r="N209" s="77">
        <f>_xlfn.BINOM.INV(10,0.5,'Bionomial Distribution'!$M209)</f>
        <v>6</v>
      </c>
    </row>
    <row r="210" ht="14.25" customHeight="1">
      <c r="M210" s="77">
        <f t="shared" si="1"/>
        <v>0.9896466685</v>
      </c>
      <c r="N210" s="77">
        <f>_xlfn.BINOM.INV(10,0.5,'Bionomial Distribution'!$M210)</f>
        <v>9</v>
      </c>
    </row>
    <row r="211" ht="14.25" customHeight="1">
      <c r="M211" s="77">
        <f t="shared" si="1"/>
        <v>0.8883470317</v>
      </c>
      <c r="N211" s="77">
        <f>_xlfn.BINOM.INV(10,0.5,'Bionomial Distribution'!$M211)</f>
        <v>7</v>
      </c>
    </row>
    <row r="212" ht="14.25" customHeight="1">
      <c r="M212" s="77">
        <f t="shared" si="1"/>
        <v>0.1743838395</v>
      </c>
      <c r="N212" s="77">
        <f>_xlfn.BINOM.INV(10,0.5,'Bionomial Distribution'!$M212)</f>
        <v>4</v>
      </c>
    </row>
    <row r="213" ht="14.25" customHeight="1">
      <c r="M213" s="77">
        <f t="shared" si="1"/>
        <v>0.24563561</v>
      </c>
      <c r="N213" s="77">
        <f>_xlfn.BINOM.INV(10,0.5,'Bionomial Distribution'!$M213)</f>
        <v>4</v>
      </c>
    </row>
    <row r="214" ht="14.25" customHeight="1">
      <c r="M214" s="77">
        <f t="shared" si="1"/>
        <v>0.1762760398</v>
      </c>
      <c r="N214" s="77">
        <f>_xlfn.BINOM.INV(10,0.5,'Bionomial Distribution'!$M214)</f>
        <v>4</v>
      </c>
    </row>
    <row r="215" ht="14.25" customHeight="1">
      <c r="M215" s="77">
        <f t="shared" si="1"/>
        <v>0.585609575</v>
      </c>
      <c r="N215" s="77">
        <f>_xlfn.BINOM.INV(10,0.5,'Bionomial Distribution'!$M215)</f>
        <v>5</v>
      </c>
    </row>
    <row r="216" ht="14.25" customHeight="1">
      <c r="M216" s="77">
        <f t="shared" si="1"/>
        <v>0.9200530942</v>
      </c>
      <c r="N216" s="77">
        <f>_xlfn.BINOM.INV(10,0.5,'Bionomial Distribution'!$M216)</f>
        <v>7</v>
      </c>
    </row>
    <row r="217" ht="14.25" customHeight="1">
      <c r="M217" s="77">
        <f t="shared" si="1"/>
        <v>0.2439705789</v>
      </c>
      <c r="N217" s="77">
        <f>_xlfn.BINOM.INV(10,0.5,'Bionomial Distribution'!$M217)</f>
        <v>4</v>
      </c>
    </row>
    <row r="218" ht="14.25" customHeight="1">
      <c r="M218" s="77">
        <f t="shared" si="1"/>
        <v>0.6564973737</v>
      </c>
      <c r="N218" s="77">
        <f>_xlfn.BINOM.INV(10,0.5,'Bionomial Distribution'!$M218)</f>
        <v>6</v>
      </c>
    </row>
    <row r="219" ht="14.25" customHeight="1">
      <c r="M219" s="77">
        <f t="shared" si="1"/>
        <v>0.6550002043</v>
      </c>
      <c r="N219" s="77">
        <f>_xlfn.BINOM.INV(10,0.5,'Bionomial Distribution'!$M219)</f>
        <v>6</v>
      </c>
    </row>
    <row r="220" ht="14.25" customHeight="1">
      <c r="M220" s="77">
        <f t="shared" si="1"/>
        <v>0.9648355817</v>
      </c>
      <c r="N220" s="77">
        <f>_xlfn.BINOM.INV(10,0.5,'Bionomial Distribution'!$M220)</f>
        <v>8</v>
      </c>
    </row>
    <row r="221" ht="14.25" customHeight="1">
      <c r="M221" s="77">
        <f t="shared" si="1"/>
        <v>0.324843158</v>
      </c>
      <c r="N221" s="77">
        <f>_xlfn.BINOM.INV(10,0.5,'Bionomial Distribution'!$M221)</f>
        <v>4</v>
      </c>
    </row>
    <row r="222" ht="14.25" customHeight="1">
      <c r="M222" s="77">
        <f t="shared" si="1"/>
        <v>0.5111197967</v>
      </c>
      <c r="N222" s="77">
        <f>_xlfn.BINOM.INV(10,0.5,'Bionomial Distribution'!$M222)</f>
        <v>5</v>
      </c>
    </row>
    <row r="223" ht="14.25" customHeight="1">
      <c r="M223" s="77">
        <f t="shared" si="1"/>
        <v>0.6107349668</v>
      </c>
      <c r="N223" s="77">
        <f>_xlfn.BINOM.INV(10,0.5,'Bionomial Distribution'!$M223)</f>
        <v>5</v>
      </c>
    </row>
    <row r="224" ht="14.25" customHeight="1">
      <c r="M224" s="77">
        <f t="shared" si="1"/>
        <v>0.4926560543</v>
      </c>
      <c r="N224" s="77">
        <f>_xlfn.BINOM.INV(10,0.5,'Bionomial Distribution'!$M224)</f>
        <v>5</v>
      </c>
    </row>
    <row r="225" ht="14.25" customHeight="1">
      <c r="M225" s="77">
        <f t="shared" si="1"/>
        <v>0.4101152514</v>
      </c>
      <c r="N225" s="77">
        <f>_xlfn.BINOM.INV(10,0.5,'Bionomial Distribution'!$M225)</f>
        <v>5</v>
      </c>
    </row>
    <row r="226" ht="14.25" customHeight="1">
      <c r="M226" s="77">
        <f t="shared" si="1"/>
        <v>0.2717840282</v>
      </c>
      <c r="N226" s="77">
        <f>_xlfn.BINOM.INV(10,0.5,'Bionomial Distribution'!$M226)</f>
        <v>4</v>
      </c>
    </row>
    <row r="227" ht="14.25" customHeight="1">
      <c r="M227" s="77">
        <f t="shared" si="1"/>
        <v>0.5641641573</v>
      </c>
      <c r="N227" s="77">
        <f>_xlfn.BINOM.INV(10,0.5,'Bionomial Distribution'!$M227)</f>
        <v>5</v>
      </c>
    </row>
    <row r="228" ht="14.25" customHeight="1">
      <c r="M228" s="77">
        <f t="shared" si="1"/>
        <v>0.7902668333</v>
      </c>
      <c r="N228" s="77">
        <f>_xlfn.BINOM.INV(10,0.5,'Bionomial Distribution'!$M228)</f>
        <v>6</v>
      </c>
    </row>
    <row r="229" ht="14.25" customHeight="1">
      <c r="M229" s="77">
        <f t="shared" si="1"/>
        <v>0.1816388868</v>
      </c>
      <c r="N229" s="77">
        <f>_xlfn.BINOM.INV(10,0.5,'Bionomial Distribution'!$M229)</f>
        <v>4</v>
      </c>
    </row>
    <row r="230" ht="14.25" customHeight="1">
      <c r="M230" s="77">
        <f t="shared" si="1"/>
        <v>0.9279422152</v>
      </c>
      <c r="N230" s="77">
        <f>_xlfn.BINOM.INV(10,0.5,'Bionomial Distribution'!$M230)</f>
        <v>7</v>
      </c>
    </row>
    <row r="231" ht="14.25" customHeight="1">
      <c r="M231" s="77">
        <f t="shared" si="1"/>
        <v>0.5122625416</v>
      </c>
      <c r="N231" s="77">
        <f>_xlfn.BINOM.INV(10,0.5,'Bionomial Distribution'!$M231)</f>
        <v>5</v>
      </c>
    </row>
    <row r="232" ht="14.25" customHeight="1">
      <c r="M232" s="77">
        <f t="shared" si="1"/>
        <v>0.2614644107</v>
      </c>
      <c r="N232" s="77">
        <f>_xlfn.BINOM.INV(10,0.5,'Bionomial Distribution'!$M232)</f>
        <v>4</v>
      </c>
    </row>
    <row r="233" ht="14.25" customHeight="1">
      <c r="M233" s="77">
        <f t="shared" si="1"/>
        <v>0.6562385375</v>
      </c>
      <c r="N233" s="77">
        <f>_xlfn.BINOM.INV(10,0.5,'Bionomial Distribution'!$M233)</f>
        <v>6</v>
      </c>
    </row>
    <row r="234" ht="14.25" customHeight="1">
      <c r="M234" s="77">
        <f t="shared" si="1"/>
        <v>0.4419103579</v>
      </c>
      <c r="N234" s="77">
        <f>_xlfn.BINOM.INV(10,0.5,'Bionomial Distribution'!$M234)</f>
        <v>5</v>
      </c>
    </row>
    <row r="235" ht="14.25" customHeight="1">
      <c r="M235" s="77">
        <f t="shared" si="1"/>
        <v>0.6402732356</v>
      </c>
      <c r="N235" s="77">
        <f>_xlfn.BINOM.INV(10,0.5,'Bionomial Distribution'!$M235)</f>
        <v>6</v>
      </c>
    </row>
    <row r="236" ht="14.25" customHeight="1">
      <c r="M236" s="77">
        <f t="shared" si="1"/>
        <v>0.1603318328</v>
      </c>
      <c r="N236" s="77">
        <f>_xlfn.BINOM.INV(10,0.5,'Bionomial Distribution'!$M236)</f>
        <v>3</v>
      </c>
    </row>
    <row r="237" ht="14.25" customHeight="1">
      <c r="M237" s="77">
        <f t="shared" si="1"/>
        <v>0.9639488388</v>
      </c>
      <c r="N237" s="77">
        <f>_xlfn.BINOM.INV(10,0.5,'Bionomial Distribution'!$M237)</f>
        <v>8</v>
      </c>
    </row>
    <row r="238" ht="14.25" customHeight="1">
      <c r="M238" s="77">
        <f t="shared" si="1"/>
        <v>0.9402373546</v>
      </c>
      <c r="N238" s="77">
        <f>_xlfn.BINOM.INV(10,0.5,'Bionomial Distribution'!$M238)</f>
        <v>7</v>
      </c>
    </row>
    <row r="239" ht="14.25" customHeight="1">
      <c r="M239" s="77">
        <f t="shared" si="1"/>
        <v>0.007187789051</v>
      </c>
      <c r="N239" s="77">
        <f>_xlfn.BINOM.INV(10,0.5,'Bionomial Distribution'!$M239)</f>
        <v>1</v>
      </c>
    </row>
    <row r="240" ht="14.25" customHeight="1">
      <c r="M240" s="77">
        <f t="shared" si="1"/>
        <v>0.583332047</v>
      </c>
      <c r="N240" s="77">
        <f>_xlfn.BINOM.INV(10,0.5,'Bionomial Distribution'!$M240)</f>
        <v>5</v>
      </c>
    </row>
    <row r="241" ht="14.25" customHeight="1">
      <c r="M241" s="77">
        <f t="shared" si="1"/>
        <v>0.9643043475</v>
      </c>
      <c r="N241" s="77">
        <f>_xlfn.BINOM.INV(10,0.5,'Bionomial Distribution'!$M241)</f>
        <v>8</v>
      </c>
    </row>
    <row r="242" ht="14.25" customHeight="1">
      <c r="M242" s="77">
        <f t="shared" si="1"/>
        <v>0.3131098664</v>
      </c>
      <c r="N242" s="77">
        <f>_xlfn.BINOM.INV(10,0.5,'Bionomial Distribution'!$M242)</f>
        <v>4</v>
      </c>
    </row>
    <row r="243" ht="14.25" customHeight="1">
      <c r="M243" s="77">
        <f t="shared" si="1"/>
        <v>0.6477846265</v>
      </c>
      <c r="N243" s="77">
        <f>_xlfn.BINOM.INV(10,0.5,'Bionomial Distribution'!$M243)</f>
        <v>6</v>
      </c>
    </row>
    <row r="244" ht="14.25" customHeight="1">
      <c r="M244" s="77">
        <f t="shared" si="1"/>
        <v>0.589179261</v>
      </c>
      <c r="N244" s="77">
        <f>_xlfn.BINOM.INV(10,0.5,'Bionomial Distribution'!$M244)</f>
        <v>5</v>
      </c>
    </row>
    <row r="245" ht="14.25" customHeight="1">
      <c r="M245" s="77">
        <f t="shared" si="1"/>
        <v>0.3911411102</v>
      </c>
      <c r="N245" s="77">
        <f>_xlfn.BINOM.INV(10,0.5,'Bionomial Distribution'!$M245)</f>
        <v>5</v>
      </c>
    </row>
    <row r="246" ht="14.25" customHeight="1">
      <c r="M246" s="77">
        <f t="shared" si="1"/>
        <v>0.2982403342</v>
      </c>
      <c r="N246" s="77">
        <f>_xlfn.BINOM.INV(10,0.5,'Bionomial Distribution'!$M246)</f>
        <v>4</v>
      </c>
    </row>
    <row r="247" ht="14.25" customHeight="1">
      <c r="M247" s="77">
        <f t="shared" si="1"/>
        <v>0.8212367214</v>
      </c>
      <c r="N247" s="77">
        <f>_xlfn.BINOM.INV(10,0.5,'Bionomial Distribution'!$M247)</f>
        <v>6</v>
      </c>
    </row>
    <row r="248" ht="14.25" customHeight="1">
      <c r="M248" s="77">
        <f t="shared" si="1"/>
        <v>0.9257670004</v>
      </c>
      <c r="N248" s="77">
        <f>_xlfn.BINOM.INV(10,0.5,'Bionomial Distribution'!$M248)</f>
        <v>7</v>
      </c>
    </row>
    <row r="249" ht="14.25" customHeight="1">
      <c r="M249" s="77">
        <f t="shared" si="1"/>
        <v>0.8032845935</v>
      </c>
      <c r="N249" s="77">
        <f>_xlfn.BINOM.INV(10,0.5,'Bionomial Distribution'!$M249)</f>
        <v>6</v>
      </c>
    </row>
    <row r="250" ht="14.25" customHeight="1">
      <c r="M250" s="77">
        <f t="shared" si="1"/>
        <v>0.2516606266</v>
      </c>
      <c r="N250" s="77">
        <f>_xlfn.BINOM.INV(10,0.5,'Bionomial Distribution'!$M250)</f>
        <v>4</v>
      </c>
    </row>
    <row r="251" ht="14.25" customHeight="1">
      <c r="M251" s="77">
        <f t="shared" si="1"/>
        <v>0.8638385135</v>
      </c>
      <c r="N251" s="77">
        <f>_xlfn.BINOM.INV(10,0.5,'Bionomial Distribution'!$M251)</f>
        <v>7</v>
      </c>
    </row>
    <row r="252" ht="14.25" customHeight="1">
      <c r="M252" s="77">
        <f t="shared" si="1"/>
        <v>0.7350329151</v>
      </c>
      <c r="N252" s="77">
        <f>_xlfn.BINOM.INV(10,0.5,'Bionomial Distribution'!$M252)</f>
        <v>6</v>
      </c>
    </row>
    <row r="253" ht="14.25" customHeight="1">
      <c r="M253" s="77">
        <f t="shared" si="1"/>
        <v>0.73666225</v>
      </c>
      <c r="N253" s="77">
        <f>_xlfn.BINOM.INV(10,0.5,'Bionomial Distribution'!$M253)</f>
        <v>6</v>
      </c>
    </row>
    <row r="254" ht="14.25" customHeight="1">
      <c r="M254" s="77">
        <f t="shared" si="1"/>
        <v>0.7150712189</v>
      </c>
      <c r="N254" s="77">
        <f>_xlfn.BINOM.INV(10,0.5,'Bionomial Distribution'!$M254)</f>
        <v>6</v>
      </c>
    </row>
    <row r="255" ht="14.25" customHeight="1">
      <c r="M255" s="77">
        <f t="shared" si="1"/>
        <v>0.8621913833</v>
      </c>
      <c r="N255" s="77">
        <f>_xlfn.BINOM.INV(10,0.5,'Bionomial Distribution'!$M255)</f>
        <v>7</v>
      </c>
    </row>
    <row r="256" ht="14.25" customHeight="1">
      <c r="M256" s="77">
        <f t="shared" si="1"/>
        <v>0.7794918917</v>
      </c>
      <c r="N256" s="77">
        <f>_xlfn.BINOM.INV(10,0.5,'Bionomial Distribution'!$M256)</f>
        <v>6</v>
      </c>
    </row>
    <row r="257" ht="14.25" customHeight="1">
      <c r="M257" s="77">
        <f t="shared" si="1"/>
        <v>0.1027929468</v>
      </c>
      <c r="N257" s="77">
        <f>_xlfn.BINOM.INV(10,0.5,'Bionomial Distribution'!$M257)</f>
        <v>3</v>
      </c>
    </row>
    <row r="258" ht="14.25" customHeight="1">
      <c r="M258" s="77">
        <f t="shared" si="1"/>
        <v>0.5778722376</v>
      </c>
      <c r="N258" s="77">
        <f>_xlfn.BINOM.INV(10,0.5,'Bionomial Distribution'!$M258)</f>
        <v>5</v>
      </c>
    </row>
    <row r="259" ht="14.25" customHeight="1">
      <c r="M259" s="77">
        <f t="shared" si="1"/>
        <v>0.1532255354</v>
      </c>
      <c r="N259" s="77">
        <f>_xlfn.BINOM.INV(10,0.5,'Bionomial Distribution'!$M259)</f>
        <v>3</v>
      </c>
    </row>
    <row r="260" ht="14.25" customHeight="1">
      <c r="M260" s="77">
        <f t="shared" si="1"/>
        <v>0.1882710712</v>
      </c>
      <c r="N260" s="77">
        <f>_xlfn.BINOM.INV(10,0.5,'Bionomial Distribution'!$M260)</f>
        <v>4</v>
      </c>
    </row>
    <row r="261" ht="14.25" customHeight="1">
      <c r="M261" s="77">
        <f t="shared" si="1"/>
        <v>0.05926996167</v>
      </c>
      <c r="N261" s="77">
        <f>_xlfn.BINOM.INV(10,0.5,'Bionomial Distribution'!$M261)</f>
        <v>3</v>
      </c>
    </row>
    <row r="262" ht="14.25" customHeight="1">
      <c r="M262" s="77">
        <f t="shared" si="1"/>
        <v>0.1017288759</v>
      </c>
      <c r="N262" s="77">
        <f>_xlfn.BINOM.INV(10,0.5,'Bionomial Distribution'!$M262)</f>
        <v>3</v>
      </c>
    </row>
    <row r="263" ht="14.25" customHeight="1">
      <c r="M263" s="77">
        <f t="shared" si="1"/>
        <v>0.4787257813</v>
      </c>
      <c r="N263" s="77">
        <f>_xlfn.BINOM.INV(10,0.5,'Bionomial Distribution'!$M263)</f>
        <v>5</v>
      </c>
    </row>
    <row r="264" ht="14.25" customHeight="1">
      <c r="M264" s="77">
        <f t="shared" si="1"/>
        <v>0.4558310901</v>
      </c>
      <c r="N264" s="77">
        <f>_xlfn.BINOM.INV(10,0.5,'Bionomial Distribution'!$M264)</f>
        <v>5</v>
      </c>
    </row>
    <row r="265" ht="14.25" customHeight="1">
      <c r="M265" s="77">
        <f t="shared" si="1"/>
        <v>0.2897678857</v>
      </c>
      <c r="N265" s="77">
        <f>_xlfn.BINOM.INV(10,0.5,'Bionomial Distribution'!$M265)</f>
        <v>4</v>
      </c>
    </row>
    <row r="266" ht="14.25" customHeight="1">
      <c r="M266" s="77">
        <f t="shared" si="1"/>
        <v>0.3265008264</v>
      </c>
      <c r="N266" s="77">
        <f>_xlfn.BINOM.INV(10,0.5,'Bionomial Distribution'!$M266)</f>
        <v>4</v>
      </c>
    </row>
    <row r="267" ht="14.25" customHeight="1">
      <c r="M267" s="77">
        <f t="shared" si="1"/>
        <v>0.474567503</v>
      </c>
      <c r="N267" s="77">
        <f>_xlfn.BINOM.INV(10,0.5,'Bionomial Distribution'!$M267)</f>
        <v>5</v>
      </c>
    </row>
    <row r="268" ht="14.25" customHeight="1">
      <c r="M268" s="77">
        <f t="shared" si="1"/>
        <v>0.4431604623</v>
      </c>
      <c r="N268" s="77">
        <f>_xlfn.BINOM.INV(10,0.5,'Bionomial Distribution'!$M268)</f>
        <v>5</v>
      </c>
    </row>
    <row r="269" ht="14.25" customHeight="1">
      <c r="M269" s="77">
        <f t="shared" si="1"/>
        <v>0.8742681025</v>
      </c>
      <c r="N269" s="77">
        <f>_xlfn.BINOM.INV(10,0.5,'Bionomial Distribution'!$M269)</f>
        <v>7</v>
      </c>
    </row>
    <row r="270" ht="14.25" customHeight="1">
      <c r="M270" s="77">
        <f t="shared" si="1"/>
        <v>0.4085913471</v>
      </c>
      <c r="N270" s="77">
        <f>_xlfn.BINOM.INV(10,0.5,'Bionomial Distribution'!$M270)</f>
        <v>5</v>
      </c>
    </row>
    <row r="271" ht="14.25" customHeight="1">
      <c r="M271" s="77">
        <f t="shared" si="1"/>
        <v>0.05865801734</v>
      </c>
      <c r="N271" s="77">
        <f>_xlfn.BINOM.INV(10,0.5,'Bionomial Distribution'!$M271)</f>
        <v>3</v>
      </c>
    </row>
    <row r="272" ht="14.25" customHeight="1">
      <c r="M272" s="77">
        <f t="shared" si="1"/>
        <v>0.4290806545</v>
      </c>
      <c r="N272" s="77">
        <f>_xlfn.BINOM.INV(10,0.5,'Bionomial Distribution'!$M272)</f>
        <v>5</v>
      </c>
    </row>
    <row r="273" ht="14.25" customHeight="1">
      <c r="M273" s="77">
        <f t="shared" si="1"/>
        <v>0.7046114094</v>
      </c>
      <c r="N273" s="77">
        <f>_xlfn.BINOM.INV(10,0.5,'Bionomial Distribution'!$M273)</f>
        <v>6</v>
      </c>
    </row>
    <row r="274" ht="14.25" customHeight="1">
      <c r="M274" s="77">
        <f t="shared" si="1"/>
        <v>0.2562486732</v>
      </c>
      <c r="N274" s="77">
        <f>_xlfn.BINOM.INV(10,0.5,'Bionomial Distribution'!$M274)</f>
        <v>4</v>
      </c>
    </row>
    <row r="275" ht="14.25" customHeight="1">
      <c r="M275" s="77">
        <f t="shared" si="1"/>
        <v>0.1966178498</v>
      </c>
      <c r="N275" s="77">
        <f>_xlfn.BINOM.INV(10,0.5,'Bionomial Distribution'!$M275)</f>
        <v>4</v>
      </c>
    </row>
    <row r="276" ht="14.25" customHeight="1">
      <c r="M276" s="77">
        <f t="shared" si="1"/>
        <v>0.8384014133</v>
      </c>
      <c r="N276" s="77">
        <f>_xlfn.BINOM.INV(10,0.5,'Bionomial Distribution'!$M276)</f>
        <v>7</v>
      </c>
    </row>
    <row r="277" ht="14.25" customHeight="1">
      <c r="M277" s="77">
        <f t="shared" si="1"/>
        <v>0.7061505728</v>
      </c>
      <c r="N277" s="77">
        <f>_xlfn.BINOM.INV(10,0.5,'Bionomial Distribution'!$M277)</f>
        <v>6</v>
      </c>
    </row>
    <row r="278" ht="14.25" customHeight="1">
      <c r="M278" s="77">
        <f t="shared" si="1"/>
        <v>0.421078671</v>
      </c>
      <c r="N278" s="77">
        <f>_xlfn.BINOM.INV(10,0.5,'Bionomial Distribution'!$M278)</f>
        <v>5</v>
      </c>
    </row>
    <row r="279" ht="14.25" customHeight="1">
      <c r="M279" s="77">
        <f t="shared" si="1"/>
        <v>0.4705254707</v>
      </c>
      <c r="N279" s="77">
        <f>_xlfn.BINOM.INV(10,0.5,'Bionomial Distribution'!$M279)</f>
        <v>5</v>
      </c>
    </row>
    <row r="280" ht="14.25" customHeight="1">
      <c r="M280" s="77">
        <f t="shared" si="1"/>
        <v>0.1340176464</v>
      </c>
      <c r="N280" s="77">
        <f>_xlfn.BINOM.INV(10,0.5,'Bionomial Distribution'!$M280)</f>
        <v>3</v>
      </c>
    </row>
    <row r="281" ht="14.25" customHeight="1">
      <c r="M281" s="77">
        <f t="shared" si="1"/>
        <v>0.9631894702</v>
      </c>
      <c r="N281" s="77">
        <f>_xlfn.BINOM.INV(10,0.5,'Bionomial Distribution'!$M281)</f>
        <v>8</v>
      </c>
    </row>
    <row r="282" ht="14.25" customHeight="1">
      <c r="M282" s="77">
        <f t="shared" si="1"/>
        <v>0.581004408</v>
      </c>
      <c r="N282" s="77">
        <f>_xlfn.BINOM.INV(10,0.5,'Bionomial Distribution'!$M282)</f>
        <v>5</v>
      </c>
    </row>
    <row r="283" ht="14.25" customHeight="1">
      <c r="M283" s="77">
        <f t="shared" si="1"/>
        <v>0.8535878548</v>
      </c>
      <c r="N283" s="77">
        <f>_xlfn.BINOM.INV(10,0.5,'Bionomial Distribution'!$M283)</f>
        <v>7</v>
      </c>
    </row>
    <row r="284" ht="14.25" customHeight="1">
      <c r="M284" s="77">
        <f t="shared" si="1"/>
        <v>0.5016401576</v>
      </c>
      <c r="N284" s="77">
        <f>_xlfn.BINOM.INV(10,0.5,'Bionomial Distribution'!$M284)</f>
        <v>5</v>
      </c>
    </row>
    <row r="285" ht="14.25" customHeight="1">
      <c r="M285" s="77">
        <f t="shared" si="1"/>
        <v>0.2140598911</v>
      </c>
      <c r="N285" s="77">
        <f>_xlfn.BINOM.INV(10,0.5,'Bionomial Distribution'!$M285)</f>
        <v>4</v>
      </c>
    </row>
    <row r="286" ht="14.25" customHeight="1">
      <c r="M286" s="77">
        <f t="shared" si="1"/>
        <v>0.1071346448</v>
      </c>
      <c r="N286" s="77">
        <f>_xlfn.BINOM.INV(10,0.5,'Bionomial Distribution'!$M286)</f>
        <v>3</v>
      </c>
    </row>
    <row r="287" ht="14.25" customHeight="1">
      <c r="M287" s="77">
        <f t="shared" si="1"/>
        <v>0.102388759</v>
      </c>
      <c r="N287" s="77">
        <f>_xlfn.BINOM.INV(10,0.5,'Bionomial Distribution'!$M287)</f>
        <v>3</v>
      </c>
    </row>
    <row r="288" ht="14.25" customHeight="1">
      <c r="M288" s="77">
        <f t="shared" si="1"/>
        <v>0.3787046544</v>
      </c>
      <c r="N288" s="77">
        <f>_xlfn.BINOM.INV(10,0.5,'Bionomial Distribution'!$M288)</f>
        <v>5</v>
      </c>
    </row>
    <row r="289" ht="14.25" customHeight="1">
      <c r="M289" s="77">
        <f t="shared" si="1"/>
        <v>0.08110047919</v>
      </c>
      <c r="N289" s="77">
        <f>_xlfn.BINOM.INV(10,0.5,'Bionomial Distribution'!$M289)</f>
        <v>3</v>
      </c>
    </row>
    <row r="290" ht="14.25" customHeight="1">
      <c r="M290" s="77">
        <f t="shared" si="1"/>
        <v>0.1454802624</v>
      </c>
      <c r="N290" s="77">
        <f>_xlfn.BINOM.INV(10,0.5,'Bionomial Distribution'!$M290)</f>
        <v>3</v>
      </c>
    </row>
    <row r="291" ht="14.25" customHeight="1">
      <c r="M291" s="77">
        <f t="shared" si="1"/>
        <v>0.2184050592</v>
      </c>
      <c r="N291" s="77">
        <f>_xlfn.BINOM.INV(10,0.5,'Bionomial Distribution'!$M291)</f>
        <v>4</v>
      </c>
    </row>
    <row r="292" ht="14.25" customHeight="1">
      <c r="M292" s="77">
        <f t="shared" si="1"/>
        <v>0.5831047351</v>
      </c>
      <c r="N292" s="77">
        <f>_xlfn.BINOM.INV(10,0.5,'Bionomial Distribution'!$M292)</f>
        <v>5</v>
      </c>
    </row>
    <row r="293" ht="14.25" customHeight="1">
      <c r="M293" s="77">
        <f t="shared" si="1"/>
        <v>0.8314672495</v>
      </c>
      <c r="N293" s="77">
        <f>_xlfn.BINOM.INV(10,0.5,'Bionomial Distribution'!$M293)</f>
        <v>7</v>
      </c>
    </row>
    <row r="294" ht="14.25" customHeight="1">
      <c r="M294" s="77">
        <f t="shared" si="1"/>
        <v>0.3641835905</v>
      </c>
      <c r="N294" s="77">
        <f>_xlfn.BINOM.INV(10,0.5,'Bionomial Distribution'!$M294)</f>
        <v>4</v>
      </c>
    </row>
    <row r="295" ht="14.25" customHeight="1">
      <c r="M295" s="77">
        <f t="shared" si="1"/>
        <v>0.501771123</v>
      </c>
      <c r="N295" s="77">
        <f>_xlfn.BINOM.INV(10,0.5,'Bionomial Distribution'!$M295)</f>
        <v>5</v>
      </c>
    </row>
    <row r="296" ht="14.25" customHeight="1">
      <c r="M296" s="77">
        <f t="shared" si="1"/>
        <v>0.7827460731</v>
      </c>
      <c r="N296" s="77">
        <f>_xlfn.BINOM.INV(10,0.5,'Bionomial Distribution'!$M296)</f>
        <v>6</v>
      </c>
    </row>
    <row r="297" ht="14.25" customHeight="1">
      <c r="M297" s="77">
        <f t="shared" si="1"/>
        <v>0.4266182124</v>
      </c>
      <c r="N297" s="77">
        <f>_xlfn.BINOM.INV(10,0.5,'Bionomial Distribution'!$M297)</f>
        <v>5</v>
      </c>
    </row>
    <row r="298" ht="14.25" customHeight="1">
      <c r="M298" s="77">
        <f t="shared" si="1"/>
        <v>0.01790265531</v>
      </c>
      <c r="N298" s="77">
        <f>_xlfn.BINOM.INV(10,0.5,'Bionomial Distribution'!$M298)</f>
        <v>2</v>
      </c>
    </row>
    <row r="299" ht="14.25" customHeight="1">
      <c r="M299" s="77">
        <f t="shared" si="1"/>
        <v>0.8228100274</v>
      </c>
      <c r="N299" s="77">
        <f>_xlfn.BINOM.INV(10,0.5,'Bionomial Distribution'!$M299)</f>
        <v>6</v>
      </c>
    </row>
    <row r="300" ht="14.25" customHeight="1">
      <c r="M300" s="77">
        <f t="shared" si="1"/>
        <v>0.3135207411</v>
      </c>
      <c r="N300" s="77">
        <f>_xlfn.BINOM.INV(10,0.5,'Bionomial Distribution'!$M300)</f>
        <v>4</v>
      </c>
    </row>
    <row r="301" ht="14.25" customHeight="1">
      <c r="M301" s="77">
        <f t="shared" si="1"/>
        <v>0.1114797305</v>
      </c>
      <c r="N301" s="77">
        <f>_xlfn.BINOM.INV(10,0.5,'Bionomial Distribution'!$M301)</f>
        <v>3</v>
      </c>
    </row>
    <row r="302" ht="14.25" customHeight="1">
      <c r="M302" s="77">
        <f t="shared" si="1"/>
        <v>0.2632186507</v>
      </c>
      <c r="N302" s="77">
        <f>_xlfn.BINOM.INV(10,0.5,'Bionomial Distribution'!$M302)</f>
        <v>4</v>
      </c>
    </row>
    <row r="303" ht="14.25" customHeight="1">
      <c r="M303" s="77">
        <f t="shared" si="1"/>
        <v>0.8706391968</v>
      </c>
      <c r="N303" s="77">
        <f>_xlfn.BINOM.INV(10,0.5,'Bionomial Distribution'!$M303)</f>
        <v>7</v>
      </c>
    </row>
    <row r="304" ht="14.25" customHeight="1">
      <c r="M304" s="77">
        <f t="shared" si="1"/>
        <v>0.9011522532</v>
      </c>
      <c r="N304" s="77">
        <f>_xlfn.BINOM.INV(10,0.5,'Bionomial Distribution'!$M304)</f>
        <v>7</v>
      </c>
    </row>
    <row r="305" ht="14.25" customHeight="1">
      <c r="M305" s="77">
        <f t="shared" si="1"/>
        <v>0.8187151815</v>
      </c>
      <c r="N305" s="77">
        <f>_xlfn.BINOM.INV(10,0.5,'Bionomial Distribution'!$M305)</f>
        <v>6</v>
      </c>
    </row>
    <row r="306" ht="14.25" customHeight="1">
      <c r="M306" s="77">
        <f t="shared" si="1"/>
        <v>0.7224119224</v>
      </c>
      <c r="N306" s="77">
        <f>_xlfn.BINOM.INV(10,0.5,'Bionomial Distribution'!$M306)</f>
        <v>6</v>
      </c>
    </row>
    <row r="307" ht="14.25" customHeight="1">
      <c r="M307" s="77">
        <f t="shared" si="1"/>
        <v>0.3031977927</v>
      </c>
      <c r="N307" s="77">
        <f>_xlfn.BINOM.INV(10,0.5,'Bionomial Distribution'!$M307)</f>
        <v>4</v>
      </c>
    </row>
    <row r="308" ht="14.25" customHeight="1">
      <c r="M308" s="77">
        <f t="shared" si="1"/>
        <v>0.6714629921</v>
      </c>
      <c r="N308" s="77">
        <f>_xlfn.BINOM.INV(10,0.5,'Bionomial Distribution'!$M308)</f>
        <v>6</v>
      </c>
    </row>
    <row r="309" ht="14.25" customHeight="1">
      <c r="M309" s="77">
        <f t="shared" si="1"/>
        <v>0.2191814898</v>
      </c>
      <c r="N309" s="77">
        <f>_xlfn.BINOM.INV(10,0.5,'Bionomial Distribution'!$M309)</f>
        <v>4</v>
      </c>
    </row>
    <row r="310" ht="14.25" customHeight="1">
      <c r="M310" s="77">
        <f t="shared" si="1"/>
        <v>0.1376773867</v>
      </c>
      <c r="N310" s="77">
        <f>_xlfn.BINOM.INV(10,0.5,'Bionomial Distribution'!$M310)</f>
        <v>3</v>
      </c>
    </row>
    <row r="311" ht="14.25" customHeight="1">
      <c r="M311" s="77">
        <f t="shared" si="1"/>
        <v>0.9193315305</v>
      </c>
      <c r="N311" s="77">
        <f>_xlfn.BINOM.INV(10,0.5,'Bionomial Distribution'!$M311)</f>
        <v>7</v>
      </c>
    </row>
    <row r="312" ht="14.25" customHeight="1">
      <c r="M312" s="77">
        <f t="shared" si="1"/>
        <v>0.9439679383</v>
      </c>
      <c r="N312" s="77">
        <f>_xlfn.BINOM.INV(10,0.5,'Bionomial Distribution'!$M312)</f>
        <v>7</v>
      </c>
    </row>
    <row r="313" ht="14.25" customHeight="1">
      <c r="M313" s="77">
        <f t="shared" si="1"/>
        <v>0.3365728492</v>
      </c>
      <c r="N313" s="77">
        <f>_xlfn.BINOM.INV(10,0.5,'Bionomial Distribution'!$M313)</f>
        <v>4</v>
      </c>
    </row>
    <row r="314" ht="14.25" customHeight="1">
      <c r="M314" s="77">
        <f t="shared" si="1"/>
        <v>0.5838281745</v>
      </c>
      <c r="N314" s="77">
        <f>_xlfn.BINOM.INV(10,0.5,'Bionomial Distribution'!$M314)</f>
        <v>5</v>
      </c>
    </row>
    <row r="315" ht="14.25" customHeight="1">
      <c r="M315" s="77">
        <f t="shared" si="1"/>
        <v>0.2011100994</v>
      </c>
      <c r="N315" s="77">
        <f>_xlfn.BINOM.INV(10,0.5,'Bionomial Distribution'!$M315)</f>
        <v>4</v>
      </c>
    </row>
    <row r="316" ht="14.25" customHeight="1">
      <c r="M316" s="77">
        <f t="shared" si="1"/>
        <v>0.6952995785</v>
      </c>
      <c r="N316" s="77">
        <f>_xlfn.BINOM.INV(10,0.5,'Bionomial Distribution'!$M316)</f>
        <v>6</v>
      </c>
    </row>
    <row r="317" ht="14.25" customHeight="1">
      <c r="M317" s="77">
        <f t="shared" si="1"/>
        <v>0.2624145783</v>
      </c>
      <c r="N317" s="77">
        <f>_xlfn.BINOM.INV(10,0.5,'Bionomial Distribution'!$M317)</f>
        <v>4</v>
      </c>
    </row>
    <row r="318" ht="14.25" customHeight="1">
      <c r="M318" s="77">
        <f t="shared" si="1"/>
        <v>0.1147615725</v>
      </c>
      <c r="N318" s="77">
        <f>_xlfn.BINOM.INV(10,0.5,'Bionomial Distribution'!$M318)</f>
        <v>3</v>
      </c>
    </row>
    <row r="319" ht="14.25" customHeight="1">
      <c r="M319" s="77">
        <f t="shared" si="1"/>
        <v>0.8333412695</v>
      </c>
      <c r="N319" s="77">
        <f>_xlfn.BINOM.INV(10,0.5,'Bionomial Distribution'!$M319)</f>
        <v>7</v>
      </c>
    </row>
    <row r="320" ht="14.25" customHeight="1">
      <c r="M320" s="77">
        <f t="shared" si="1"/>
        <v>0.2518208583</v>
      </c>
      <c r="N320" s="77">
        <f>_xlfn.BINOM.INV(10,0.5,'Bionomial Distribution'!$M320)</f>
        <v>4</v>
      </c>
    </row>
    <row r="321" ht="14.25" customHeight="1">
      <c r="M321" s="77">
        <f t="shared" si="1"/>
        <v>0.6569849986</v>
      </c>
      <c r="N321" s="77">
        <f>_xlfn.BINOM.INV(10,0.5,'Bionomial Distribution'!$M321)</f>
        <v>6</v>
      </c>
    </row>
    <row r="322" ht="14.25" customHeight="1">
      <c r="M322" s="77">
        <f t="shared" si="1"/>
        <v>0.907438848</v>
      </c>
      <c r="N322" s="77">
        <f>_xlfn.BINOM.INV(10,0.5,'Bionomial Distribution'!$M322)</f>
        <v>7</v>
      </c>
    </row>
    <row r="323" ht="14.25" customHeight="1">
      <c r="M323" s="77">
        <f t="shared" si="1"/>
        <v>0.09728486583</v>
      </c>
      <c r="N323" s="77">
        <f>_xlfn.BINOM.INV(10,0.5,'Bionomial Distribution'!$M323)</f>
        <v>3</v>
      </c>
    </row>
    <row r="324" ht="14.25" customHeight="1">
      <c r="M324" s="77">
        <f t="shared" si="1"/>
        <v>0.7248843176</v>
      </c>
      <c r="N324" s="77">
        <f>_xlfn.BINOM.INV(10,0.5,'Bionomial Distribution'!$M324)</f>
        <v>6</v>
      </c>
    </row>
    <row r="325" ht="14.25" customHeight="1">
      <c r="M325" s="77">
        <f t="shared" si="1"/>
        <v>0.4024062881</v>
      </c>
      <c r="N325" s="77">
        <f>_xlfn.BINOM.INV(10,0.5,'Bionomial Distribution'!$M325)</f>
        <v>5</v>
      </c>
    </row>
    <row r="326" ht="14.25" customHeight="1">
      <c r="M326" s="77">
        <f t="shared" si="1"/>
        <v>0.9368567387</v>
      </c>
      <c r="N326" s="77">
        <f>_xlfn.BINOM.INV(10,0.5,'Bionomial Distribution'!$M326)</f>
        <v>7</v>
      </c>
    </row>
    <row r="327" ht="14.25" customHeight="1">
      <c r="M327" s="77">
        <f t="shared" si="1"/>
        <v>0.3568588713</v>
      </c>
      <c r="N327" s="77">
        <f>_xlfn.BINOM.INV(10,0.5,'Bionomial Distribution'!$M327)</f>
        <v>4</v>
      </c>
    </row>
    <row r="328" ht="14.25" customHeight="1">
      <c r="M328" s="77">
        <f t="shared" si="1"/>
        <v>0.9375472623</v>
      </c>
      <c r="N328" s="77">
        <f>_xlfn.BINOM.INV(10,0.5,'Bionomial Distribution'!$M328)</f>
        <v>7</v>
      </c>
    </row>
    <row r="329" ht="14.25" customHeight="1">
      <c r="M329" s="77">
        <f t="shared" si="1"/>
        <v>0.9860602868</v>
      </c>
      <c r="N329" s="77">
        <f>_xlfn.BINOM.INV(10,0.5,'Bionomial Distribution'!$M329)</f>
        <v>8</v>
      </c>
    </row>
    <row r="330" ht="14.25" customHeight="1">
      <c r="M330" s="77">
        <f t="shared" si="1"/>
        <v>0.9664645684</v>
      </c>
      <c r="N330" s="77">
        <f>_xlfn.BINOM.INV(10,0.5,'Bionomial Distribution'!$M330)</f>
        <v>8</v>
      </c>
    </row>
    <row r="331" ht="14.25" customHeight="1">
      <c r="M331" s="77">
        <f t="shared" si="1"/>
        <v>0.208168926</v>
      </c>
      <c r="N331" s="77">
        <f>_xlfn.BINOM.INV(10,0.5,'Bionomial Distribution'!$M331)</f>
        <v>4</v>
      </c>
    </row>
    <row r="332" ht="14.25" customHeight="1">
      <c r="M332" s="77">
        <f t="shared" si="1"/>
        <v>0.1081542488</v>
      </c>
      <c r="N332" s="77">
        <f>_xlfn.BINOM.INV(10,0.5,'Bionomial Distribution'!$M332)</f>
        <v>3</v>
      </c>
    </row>
    <row r="333" ht="14.25" customHeight="1">
      <c r="M333" s="77">
        <f t="shared" si="1"/>
        <v>0.9356485857</v>
      </c>
      <c r="N333" s="77">
        <f>_xlfn.BINOM.INV(10,0.5,'Bionomial Distribution'!$M333)</f>
        <v>7</v>
      </c>
    </row>
    <row r="334" ht="14.25" customHeight="1">
      <c r="M334" s="77">
        <f t="shared" si="1"/>
        <v>0.1707084126</v>
      </c>
      <c r="N334" s="77">
        <f>_xlfn.BINOM.INV(10,0.5,'Bionomial Distribution'!$M334)</f>
        <v>3</v>
      </c>
    </row>
    <row r="335" ht="14.25" customHeight="1">
      <c r="M335" s="77">
        <f t="shared" si="1"/>
        <v>0.2469815244</v>
      </c>
      <c r="N335" s="77">
        <f>_xlfn.BINOM.INV(10,0.5,'Bionomial Distribution'!$M335)</f>
        <v>4</v>
      </c>
    </row>
    <row r="336" ht="14.25" customHeight="1">
      <c r="M336" s="77">
        <f t="shared" si="1"/>
        <v>0.3540501319</v>
      </c>
      <c r="N336" s="77">
        <f>_xlfn.BINOM.INV(10,0.5,'Bionomial Distribution'!$M336)</f>
        <v>4</v>
      </c>
    </row>
    <row r="337" ht="14.25" customHeight="1">
      <c r="M337" s="77">
        <f t="shared" si="1"/>
        <v>0.9016304335</v>
      </c>
      <c r="N337" s="77">
        <f>_xlfn.BINOM.INV(10,0.5,'Bionomial Distribution'!$M337)</f>
        <v>7</v>
      </c>
    </row>
    <row r="338" ht="14.25" customHeight="1">
      <c r="M338" s="77">
        <f t="shared" si="1"/>
        <v>0.01985944883</v>
      </c>
      <c r="N338" s="77">
        <f>_xlfn.BINOM.INV(10,0.5,'Bionomial Distribution'!$M338)</f>
        <v>2</v>
      </c>
    </row>
    <row r="339" ht="14.25" customHeight="1">
      <c r="M339" s="77">
        <f t="shared" si="1"/>
        <v>0.8238004974</v>
      </c>
      <c r="N339" s="77">
        <f>_xlfn.BINOM.INV(10,0.5,'Bionomial Distribution'!$M339)</f>
        <v>6</v>
      </c>
    </row>
    <row r="340" ht="14.25" customHeight="1">
      <c r="M340" s="77">
        <f t="shared" si="1"/>
        <v>0.1577877894</v>
      </c>
      <c r="N340" s="77">
        <f>_xlfn.BINOM.INV(10,0.5,'Bionomial Distribution'!$M340)</f>
        <v>3</v>
      </c>
    </row>
    <row r="341" ht="14.25" customHeight="1">
      <c r="M341" s="77">
        <f t="shared" si="1"/>
        <v>0.7884365694</v>
      </c>
      <c r="N341" s="77">
        <f>_xlfn.BINOM.INV(10,0.5,'Bionomial Distribution'!$M341)</f>
        <v>6</v>
      </c>
    </row>
    <row r="342" ht="14.25" customHeight="1">
      <c r="M342" s="77">
        <f t="shared" si="1"/>
        <v>0.1520106462</v>
      </c>
      <c r="N342" s="77">
        <f>_xlfn.BINOM.INV(10,0.5,'Bionomial Distribution'!$M342)</f>
        <v>3</v>
      </c>
    </row>
    <row r="343" ht="14.25" customHeight="1">
      <c r="M343" s="77">
        <f t="shared" si="1"/>
        <v>0.6024951297</v>
      </c>
      <c r="N343" s="77">
        <f>_xlfn.BINOM.INV(10,0.5,'Bionomial Distribution'!$M343)</f>
        <v>5</v>
      </c>
    </row>
    <row r="344" ht="14.25" customHeight="1">
      <c r="M344" s="77">
        <f t="shared" si="1"/>
        <v>0.298546762</v>
      </c>
      <c r="N344" s="77">
        <f>_xlfn.BINOM.INV(10,0.5,'Bionomial Distribution'!$M344)</f>
        <v>4</v>
      </c>
    </row>
    <row r="345" ht="14.25" customHeight="1">
      <c r="M345" s="77">
        <f t="shared" si="1"/>
        <v>0.6727702614</v>
      </c>
      <c r="N345" s="77">
        <f>_xlfn.BINOM.INV(10,0.5,'Bionomial Distribution'!$M345)</f>
        <v>6</v>
      </c>
    </row>
    <row r="346" ht="14.25" customHeight="1">
      <c r="M346" s="77">
        <f t="shared" si="1"/>
        <v>0.833102243</v>
      </c>
      <c r="N346" s="77">
        <f>_xlfn.BINOM.INV(10,0.5,'Bionomial Distribution'!$M346)</f>
        <v>7</v>
      </c>
    </row>
    <row r="347" ht="14.25" customHeight="1">
      <c r="M347" s="77">
        <f t="shared" si="1"/>
        <v>0.2159674703</v>
      </c>
      <c r="N347" s="77">
        <f>_xlfn.BINOM.INV(10,0.5,'Bionomial Distribution'!$M347)</f>
        <v>4</v>
      </c>
    </row>
    <row r="348" ht="14.25" customHeight="1">
      <c r="M348" s="77">
        <f t="shared" si="1"/>
        <v>0.3930805732</v>
      </c>
      <c r="N348" s="77">
        <f>_xlfn.BINOM.INV(10,0.5,'Bionomial Distribution'!$M348)</f>
        <v>5</v>
      </c>
    </row>
    <row r="349" ht="14.25" customHeight="1">
      <c r="M349" s="77">
        <f t="shared" si="1"/>
        <v>0.1154716846</v>
      </c>
      <c r="N349" s="77">
        <f>_xlfn.BINOM.INV(10,0.5,'Bionomial Distribution'!$M349)</f>
        <v>3</v>
      </c>
    </row>
    <row r="350" ht="14.25" customHeight="1">
      <c r="M350" s="77">
        <f t="shared" si="1"/>
        <v>0.2630635627</v>
      </c>
      <c r="N350" s="77">
        <f>_xlfn.BINOM.INV(10,0.5,'Bionomial Distribution'!$M350)</f>
        <v>4</v>
      </c>
    </row>
    <row r="351" ht="14.25" customHeight="1">
      <c r="M351" s="77">
        <f t="shared" si="1"/>
        <v>0.8211354846</v>
      </c>
      <c r="N351" s="77">
        <f>_xlfn.BINOM.INV(10,0.5,'Bionomial Distribution'!$M351)</f>
        <v>6</v>
      </c>
    </row>
    <row r="352" ht="14.25" customHeight="1">
      <c r="M352" s="77">
        <f t="shared" si="1"/>
        <v>0.1133615626</v>
      </c>
      <c r="N352" s="77">
        <f>_xlfn.BINOM.INV(10,0.5,'Bionomial Distribution'!$M352)</f>
        <v>3</v>
      </c>
    </row>
    <row r="353" ht="14.25" customHeight="1">
      <c r="M353" s="77">
        <f t="shared" si="1"/>
        <v>0.8728356433</v>
      </c>
      <c r="N353" s="77">
        <f>_xlfn.BINOM.INV(10,0.5,'Bionomial Distribution'!$M353)</f>
        <v>7</v>
      </c>
    </row>
    <row r="354" ht="14.25" customHeight="1">
      <c r="M354" s="77">
        <f t="shared" si="1"/>
        <v>0.4246342583</v>
      </c>
      <c r="N354" s="77">
        <f>_xlfn.BINOM.INV(10,0.5,'Bionomial Distribution'!$M354)</f>
        <v>5</v>
      </c>
    </row>
    <row r="355" ht="14.25" customHeight="1">
      <c r="M355" s="77">
        <f t="shared" si="1"/>
        <v>0.8955477937</v>
      </c>
      <c r="N355" s="77">
        <f>_xlfn.BINOM.INV(10,0.5,'Bionomial Distribution'!$M355)</f>
        <v>7</v>
      </c>
    </row>
    <row r="356" ht="14.25" customHeight="1">
      <c r="M356" s="77">
        <f t="shared" si="1"/>
        <v>0.3521944781</v>
      </c>
      <c r="N356" s="77">
        <f>_xlfn.BINOM.INV(10,0.5,'Bionomial Distribution'!$M356)</f>
        <v>4</v>
      </c>
    </row>
    <row r="357" ht="14.25" customHeight="1">
      <c r="M357" s="77">
        <f t="shared" si="1"/>
        <v>0.9439360898</v>
      </c>
      <c r="N357" s="77">
        <f>_xlfn.BINOM.INV(10,0.5,'Bionomial Distribution'!$M357)</f>
        <v>7</v>
      </c>
    </row>
    <row r="358" ht="14.25" customHeight="1">
      <c r="M358" s="77">
        <f t="shared" si="1"/>
        <v>0.3911559818</v>
      </c>
      <c r="N358" s="77">
        <f>_xlfn.BINOM.INV(10,0.5,'Bionomial Distribution'!$M358)</f>
        <v>5</v>
      </c>
    </row>
    <row r="359" ht="14.25" customHeight="1">
      <c r="M359" s="77">
        <f t="shared" si="1"/>
        <v>0.1892345688</v>
      </c>
      <c r="N359" s="77">
        <f>_xlfn.BINOM.INV(10,0.5,'Bionomial Distribution'!$M359)</f>
        <v>4</v>
      </c>
    </row>
    <row r="360" ht="14.25" customHeight="1">
      <c r="M360" s="77">
        <f t="shared" si="1"/>
        <v>0.09342060995</v>
      </c>
      <c r="N360" s="77">
        <f>_xlfn.BINOM.INV(10,0.5,'Bionomial Distribution'!$M360)</f>
        <v>3</v>
      </c>
    </row>
    <row r="361" ht="14.25" customHeight="1">
      <c r="M361" s="77">
        <f t="shared" si="1"/>
        <v>0.3524260433</v>
      </c>
      <c r="N361" s="77">
        <f>_xlfn.BINOM.INV(10,0.5,'Bionomial Distribution'!$M361)</f>
        <v>4</v>
      </c>
    </row>
    <row r="362" ht="14.25" customHeight="1">
      <c r="M362" s="77">
        <f t="shared" si="1"/>
        <v>0.01060068116</v>
      </c>
      <c r="N362" s="77">
        <f>_xlfn.BINOM.INV(10,0.5,'Bionomial Distribution'!$M362)</f>
        <v>1</v>
      </c>
    </row>
    <row r="363" ht="14.25" customHeight="1">
      <c r="M363" s="77">
        <f t="shared" si="1"/>
        <v>0.3479384048</v>
      </c>
      <c r="N363" s="77">
        <f>_xlfn.BINOM.INV(10,0.5,'Bionomial Distribution'!$M363)</f>
        <v>4</v>
      </c>
    </row>
    <row r="364" ht="14.25" customHeight="1">
      <c r="M364" s="77">
        <f t="shared" si="1"/>
        <v>0.5099367377</v>
      </c>
      <c r="N364" s="77">
        <f>_xlfn.BINOM.INV(10,0.5,'Bionomial Distribution'!$M364)</f>
        <v>5</v>
      </c>
    </row>
    <row r="365" ht="14.25" customHeight="1">
      <c r="M365" s="77">
        <f t="shared" si="1"/>
        <v>0.0544446159</v>
      </c>
      <c r="N365" s="77">
        <f>_xlfn.BINOM.INV(10,0.5,'Bionomial Distribution'!$M365)</f>
        <v>2</v>
      </c>
    </row>
    <row r="366" ht="14.25" customHeight="1">
      <c r="M366" s="77">
        <f t="shared" si="1"/>
        <v>0.6653293696</v>
      </c>
      <c r="N366" s="77">
        <f>_xlfn.BINOM.INV(10,0.5,'Bionomial Distribution'!$M366)</f>
        <v>6</v>
      </c>
    </row>
    <row r="367" ht="14.25" customHeight="1">
      <c r="M367" s="77">
        <f t="shared" si="1"/>
        <v>0.3576583855</v>
      </c>
      <c r="N367" s="77">
        <f>_xlfn.BINOM.INV(10,0.5,'Bionomial Distribution'!$M367)</f>
        <v>4</v>
      </c>
    </row>
    <row r="368" ht="14.25" customHeight="1">
      <c r="M368" s="77">
        <f t="shared" si="1"/>
        <v>0.8606041534</v>
      </c>
      <c r="N368" s="77">
        <f>_xlfn.BINOM.INV(10,0.5,'Bionomial Distribution'!$M368)</f>
        <v>7</v>
      </c>
    </row>
    <row r="369" ht="14.25" customHeight="1">
      <c r="M369" s="77">
        <f t="shared" si="1"/>
        <v>0.8886773715</v>
      </c>
      <c r="N369" s="77">
        <f>_xlfn.BINOM.INV(10,0.5,'Bionomial Distribution'!$M369)</f>
        <v>7</v>
      </c>
    </row>
    <row r="370" ht="14.25" customHeight="1">
      <c r="M370" s="77">
        <f t="shared" si="1"/>
        <v>0.3705512545</v>
      </c>
      <c r="N370" s="77">
        <f>_xlfn.BINOM.INV(10,0.5,'Bionomial Distribution'!$M370)</f>
        <v>4</v>
      </c>
    </row>
    <row r="371" ht="14.25" customHeight="1">
      <c r="M371" s="77">
        <f t="shared" si="1"/>
        <v>0.6254785366</v>
      </c>
      <c r="N371" s="77">
        <f>_xlfn.BINOM.INV(10,0.5,'Bionomial Distribution'!$M371)</f>
        <v>6</v>
      </c>
    </row>
    <row r="372" ht="14.25" customHeight="1">
      <c r="M372" s="77">
        <f t="shared" si="1"/>
        <v>0.0862248161</v>
      </c>
      <c r="N372" s="77">
        <f>_xlfn.BINOM.INV(10,0.5,'Bionomial Distribution'!$M372)</f>
        <v>3</v>
      </c>
    </row>
    <row r="373" ht="14.25" customHeight="1">
      <c r="M373" s="77">
        <f t="shared" si="1"/>
        <v>0.5402803169</v>
      </c>
      <c r="N373" s="77">
        <f>_xlfn.BINOM.INV(10,0.5,'Bionomial Distribution'!$M373)</f>
        <v>5</v>
      </c>
    </row>
    <row r="374" ht="14.25" customHeight="1">
      <c r="M374" s="77">
        <f t="shared" si="1"/>
        <v>0.8191794064</v>
      </c>
      <c r="N374" s="77">
        <f>_xlfn.BINOM.INV(10,0.5,'Bionomial Distribution'!$M374)</f>
        <v>6</v>
      </c>
    </row>
    <row r="375" ht="14.25" customHeight="1">
      <c r="M375" s="77">
        <f t="shared" si="1"/>
        <v>0.2079425616</v>
      </c>
      <c r="N375" s="77">
        <f>_xlfn.BINOM.INV(10,0.5,'Bionomial Distribution'!$M375)</f>
        <v>4</v>
      </c>
    </row>
    <row r="376" ht="14.25" customHeight="1">
      <c r="M376" s="77">
        <f t="shared" si="1"/>
        <v>0.6151131799</v>
      </c>
      <c r="N376" s="77">
        <f>_xlfn.BINOM.INV(10,0.5,'Bionomial Distribution'!$M376)</f>
        <v>5</v>
      </c>
    </row>
    <row r="377" ht="14.25" customHeight="1">
      <c r="M377" s="77">
        <f t="shared" si="1"/>
        <v>0.07729171191</v>
      </c>
      <c r="N377" s="77">
        <f>_xlfn.BINOM.INV(10,0.5,'Bionomial Distribution'!$M377)</f>
        <v>3</v>
      </c>
    </row>
    <row r="378" ht="14.25" customHeight="1">
      <c r="M378" s="77">
        <f t="shared" si="1"/>
        <v>0.1067567607</v>
      </c>
      <c r="N378" s="77">
        <f>_xlfn.BINOM.INV(10,0.5,'Bionomial Distribution'!$M378)</f>
        <v>3</v>
      </c>
    </row>
    <row r="379" ht="14.25" customHeight="1">
      <c r="M379" s="77">
        <f t="shared" si="1"/>
        <v>0.425774081</v>
      </c>
      <c r="N379" s="77">
        <f>_xlfn.BINOM.INV(10,0.5,'Bionomial Distribution'!$M379)</f>
        <v>5</v>
      </c>
    </row>
    <row r="380" ht="14.25" customHeight="1">
      <c r="M380" s="77">
        <f t="shared" si="1"/>
        <v>0.780393783</v>
      </c>
      <c r="N380" s="77">
        <f>_xlfn.BINOM.INV(10,0.5,'Bionomial Distribution'!$M380)</f>
        <v>6</v>
      </c>
    </row>
    <row r="381" ht="14.25" customHeight="1">
      <c r="M381" s="77">
        <f t="shared" si="1"/>
        <v>0.7363199561</v>
      </c>
      <c r="N381" s="77">
        <f>_xlfn.BINOM.INV(10,0.5,'Bionomial Distribution'!$M381)</f>
        <v>6</v>
      </c>
    </row>
    <row r="382" ht="14.25" customHeight="1">
      <c r="M382" s="77">
        <f t="shared" si="1"/>
        <v>0.7773513042</v>
      </c>
      <c r="N382" s="77">
        <f>_xlfn.BINOM.INV(10,0.5,'Bionomial Distribution'!$M382)</f>
        <v>6</v>
      </c>
    </row>
    <row r="383" ht="14.25" customHeight="1">
      <c r="M383" s="77">
        <f t="shared" si="1"/>
        <v>0.8625319907</v>
      </c>
      <c r="N383" s="77">
        <f>_xlfn.BINOM.INV(10,0.5,'Bionomial Distribution'!$M383)</f>
        <v>7</v>
      </c>
    </row>
    <row r="384" ht="14.25" customHeight="1">
      <c r="M384" s="77">
        <f t="shared" si="1"/>
        <v>0.4240064582</v>
      </c>
      <c r="N384" s="77">
        <f>_xlfn.BINOM.INV(10,0.5,'Bionomial Distribution'!$M384)</f>
        <v>5</v>
      </c>
    </row>
    <row r="385" ht="14.25" customHeight="1">
      <c r="M385" s="77">
        <f t="shared" si="1"/>
        <v>0.2837102029</v>
      </c>
      <c r="N385" s="77">
        <f>_xlfn.BINOM.INV(10,0.5,'Bionomial Distribution'!$M385)</f>
        <v>4</v>
      </c>
    </row>
    <row r="386" ht="14.25" customHeight="1">
      <c r="M386" s="77">
        <f t="shared" si="1"/>
        <v>0.5197973917</v>
      </c>
      <c r="N386" s="77">
        <f>_xlfn.BINOM.INV(10,0.5,'Bionomial Distribution'!$M386)</f>
        <v>5</v>
      </c>
    </row>
    <row r="387" ht="14.25" customHeight="1">
      <c r="M387" s="77">
        <f t="shared" si="1"/>
        <v>0.5348290601</v>
      </c>
      <c r="N387" s="77">
        <f>_xlfn.BINOM.INV(10,0.5,'Bionomial Distribution'!$M387)</f>
        <v>5</v>
      </c>
    </row>
    <row r="388" ht="14.25" customHeight="1">
      <c r="M388" s="77">
        <f t="shared" si="1"/>
        <v>0.7165020994</v>
      </c>
      <c r="N388" s="77">
        <f>_xlfn.BINOM.INV(10,0.5,'Bionomial Distribution'!$M388)</f>
        <v>6</v>
      </c>
    </row>
    <row r="389" ht="14.25" customHeight="1">
      <c r="M389" s="77">
        <f t="shared" si="1"/>
        <v>0.4590557622</v>
      </c>
      <c r="N389" s="77">
        <f>_xlfn.BINOM.INV(10,0.5,'Bionomial Distribution'!$M389)</f>
        <v>5</v>
      </c>
    </row>
    <row r="390" ht="14.25" customHeight="1">
      <c r="M390" s="77">
        <f t="shared" si="1"/>
        <v>0.3133853995</v>
      </c>
      <c r="N390" s="77">
        <f>_xlfn.BINOM.INV(10,0.5,'Bionomial Distribution'!$M390)</f>
        <v>4</v>
      </c>
    </row>
    <row r="391" ht="14.25" customHeight="1">
      <c r="M391" s="77">
        <f t="shared" si="1"/>
        <v>0.843030639</v>
      </c>
      <c r="N391" s="77">
        <f>_xlfn.BINOM.INV(10,0.5,'Bionomial Distribution'!$M391)</f>
        <v>7</v>
      </c>
    </row>
    <row r="392" ht="14.25" customHeight="1">
      <c r="M392" s="77">
        <f t="shared" si="1"/>
        <v>0.9570642187</v>
      </c>
      <c r="N392" s="77">
        <f>_xlfn.BINOM.INV(10,0.5,'Bionomial Distribution'!$M392)</f>
        <v>8</v>
      </c>
    </row>
    <row r="393" ht="14.25" customHeight="1">
      <c r="M393" s="77">
        <f t="shared" si="1"/>
        <v>0.71983522</v>
      </c>
      <c r="N393" s="77">
        <f>_xlfn.BINOM.INV(10,0.5,'Bionomial Distribution'!$M393)</f>
        <v>6</v>
      </c>
    </row>
    <row r="394" ht="14.25" customHeight="1">
      <c r="M394" s="77">
        <f t="shared" si="1"/>
        <v>0.07307946454</v>
      </c>
      <c r="N394" s="77">
        <f>_xlfn.BINOM.INV(10,0.5,'Bionomial Distribution'!$M394)</f>
        <v>3</v>
      </c>
    </row>
    <row r="395" ht="14.25" customHeight="1">
      <c r="M395" s="77">
        <f t="shared" si="1"/>
        <v>0.7638904412</v>
      </c>
      <c r="N395" s="77">
        <f>_xlfn.BINOM.INV(10,0.5,'Bionomial Distribution'!$M395)</f>
        <v>6</v>
      </c>
    </row>
    <row r="396" ht="14.25" customHeight="1">
      <c r="M396" s="77">
        <f t="shared" si="1"/>
        <v>0.1347922468</v>
      </c>
      <c r="N396" s="77">
        <f>_xlfn.BINOM.INV(10,0.5,'Bionomial Distribution'!$M396)</f>
        <v>3</v>
      </c>
    </row>
    <row r="397" ht="14.25" customHeight="1">
      <c r="M397" s="77">
        <f t="shared" si="1"/>
        <v>0.7491195393</v>
      </c>
      <c r="N397" s="77">
        <f>_xlfn.BINOM.INV(10,0.5,'Bionomial Distribution'!$M397)</f>
        <v>6</v>
      </c>
    </row>
    <row r="398" ht="14.25" customHeight="1">
      <c r="M398" s="77">
        <f t="shared" si="1"/>
        <v>0.8765689669</v>
      </c>
      <c r="N398" s="77">
        <f>_xlfn.BINOM.INV(10,0.5,'Bionomial Distribution'!$M398)</f>
        <v>7</v>
      </c>
    </row>
    <row r="399" ht="14.25" customHeight="1">
      <c r="M399" s="77">
        <f t="shared" si="1"/>
        <v>0.630367911</v>
      </c>
      <c r="N399" s="77">
        <f>_xlfn.BINOM.INV(10,0.5,'Bionomial Distribution'!$M399)</f>
        <v>6</v>
      </c>
    </row>
    <row r="400" ht="14.25" customHeight="1">
      <c r="M400" s="77">
        <f t="shared" si="1"/>
        <v>0.3301348079</v>
      </c>
      <c r="N400" s="77">
        <f>_xlfn.BINOM.INV(10,0.5,'Bionomial Distribution'!$M400)</f>
        <v>4</v>
      </c>
    </row>
    <row r="401" ht="14.25" customHeight="1">
      <c r="M401" s="77">
        <f t="shared" si="1"/>
        <v>0.9627079983</v>
      </c>
      <c r="N401" s="77">
        <f>_xlfn.BINOM.INV(10,0.5,'Bionomial Distribution'!$M401)</f>
        <v>8</v>
      </c>
    </row>
    <row r="402" ht="14.25" customHeight="1">
      <c r="M402" s="77">
        <f t="shared" si="1"/>
        <v>0.668936425</v>
      </c>
      <c r="N402" s="77">
        <f>_xlfn.BINOM.INV(10,0.5,'Bionomial Distribution'!$M402)</f>
        <v>6</v>
      </c>
    </row>
    <row r="403" ht="14.25" customHeight="1">
      <c r="M403" s="77">
        <f t="shared" si="1"/>
        <v>0.7589125655</v>
      </c>
      <c r="N403" s="77">
        <f>_xlfn.BINOM.INV(10,0.5,'Bionomial Distribution'!$M403)</f>
        <v>6</v>
      </c>
    </row>
    <row r="404" ht="14.25" customHeight="1">
      <c r="M404" s="77">
        <f t="shared" si="1"/>
        <v>0.6144623539</v>
      </c>
      <c r="N404" s="77">
        <f>_xlfn.BINOM.INV(10,0.5,'Bionomial Distribution'!$M404)</f>
        <v>5</v>
      </c>
    </row>
    <row r="405" ht="14.25" customHeight="1">
      <c r="M405" s="77">
        <f t="shared" si="1"/>
        <v>0.5577155313</v>
      </c>
      <c r="N405" s="77">
        <f>_xlfn.BINOM.INV(10,0.5,'Bionomial Distribution'!$M405)</f>
        <v>5</v>
      </c>
    </row>
    <row r="406" ht="14.25" customHeight="1">
      <c r="M406" s="77">
        <f t="shared" si="1"/>
        <v>0.9354506366</v>
      </c>
      <c r="N406" s="77">
        <f>_xlfn.BINOM.INV(10,0.5,'Bionomial Distribution'!$M406)</f>
        <v>7</v>
      </c>
    </row>
    <row r="407" ht="14.25" customHeight="1">
      <c r="M407" s="77">
        <f t="shared" si="1"/>
        <v>0.1307877915</v>
      </c>
      <c r="N407" s="77">
        <f>_xlfn.BINOM.INV(10,0.5,'Bionomial Distribution'!$M407)</f>
        <v>3</v>
      </c>
    </row>
    <row r="408" ht="14.25" customHeight="1">
      <c r="M408" s="77">
        <f t="shared" si="1"/>
        <v>0.9661203016</v>
      </c>
      <c r="N408" s="77">
        <f>_xlfn.BINOM.INV(10,0.5,'Bionomial Distribution'!$M408)</f>
        <v>8</v>
      </c>
    </row>
    <row r="409" ht="14.25" customHeight="1">
      <c r="M409" s="77">
        <f t="shared" si="1"/>
        <v>0.4815482388</v>
      </c>
      <c r="N409" s="77">
        <f>_xlfn.BINOM.INV(10,0.5,'Bionomial Distribution'!$M409)</f>
        <v>5</v>
      </c>
    </row>
    <row r="410" ht="14.25" customHeight="1">
      <c r="M410" s="77">
        <f t="shared" si="1"/>
        <v>0.2089707981</v>
      </c>
      <c r="N410" s="77">
        <f>_xlfn.BINOM.INV(10,0.5,'Bionomial Distribution'!$M410)</f>
        <v>4</v>
      </c>
    </row>
    <row r="411" ht="14.25" customHeight="1">
      <c r="M411" s="77">
        <f t="shared" si="1"/>
        <v>0.3115475374</v>
      </c>
      <c r="N411" s="77">
        <f>_xlfn.BINOM.INV(10,0.5,'Bionomial Distribution'!$M411)</f>
        <v>4</v>
      </c>
    </row>
    <row r="412" ht="14.25" customHeight="1">
      <c r="M412" s="77">
        <f t="shared" si="1"/>
        <v>0.8629051442</v>
      </c>
      <c r="N412" s="77">
        <f>_xlfn.BINOM.INV(10,0.5,'Bionomial Distribution'!$M412)</f>
        <v>7</v>
      </c>
    </row>
    <row r="413" ht="14.25" customHeight="1">
      <c r="M413" s="77">
        <f t="shared" si="1"/>
        <v>0.06836814698</v>
      </c>
      <c r="N413" s="77">
        <f>_xlfn.BINOM.INV(10,0.5,'Bionomial Distribution'!$M413)</f>
        <v>3</v>
      </c>
    </row>
    <row r="414" ht="14.25" customHeight="1">
      <c r="M414" s="77">
        <f t="shared" si="1"/>
        <v>0.4356737121</v>
      </c>
      <c r="N414" s="77">
        <f>_xlfn.BINOM.INV(10,0.5,'Bionomial Distribution'!$M414)</f>
        <v>5</v>
      </c>
    </row>
    <row r="415" ht="14.25" customHeight="1">
      <c r="M415" s="77">
        <f t="shared" si="1"/>
        <v>0.8015669284</v>
      </c>
      <c r="N415" s="77">
        <f>_xlfn.BINOM.INV(10,0.5,'Bionomial Distribution'!$M415)</f>
        <v>6</v>
      </c>
    </row>
    <row r="416" ht="14.25" customHeight="1">
      <c r="M416" s="77">
        <f t="shared" si="1"/>
        <v>0.6337578412</v>
      </c>
      <c r="N416" s="77">
        <f>_xlfn.BINOM.INV(10,0.5,'Bionomial Distribution'!$M416)</f>
        <v>6</v>
      </c>
    </row>
    <row r="417" ht="14.25" customHeight="1">
      <c r="M417" s="77">
        <f t="shared" si="1"/>
        <v>0.9895616218</v>
      </c>
      <c r="N417" s="77">
        <f>_xlfn.BINOM.INV(10,0.5,'Bionomial Distribution'!$M417)</f>
        <v>9</v>
      </c>
    </row>
    <row r="418" ht="14.25" customHeight="1">
      <c r="M418" s="77">
        <f t="shared" si="1"/>
        <v>0.1612928705</v>
      </c>
      <c r="N418" s="77">
        <f>_xlfn.BINOM.INV(10,0.5,'Bionomial Distribution'!$M418)</f>
        <v>3</v>
      </c>
    </row>
    <row r="419" ht="14.25" customHeight="1">
      <c r="M419" s="77">
        <f t="shared" si="1"/>
        <v>0.05056762882</v>
      </c>
      <c r="N419" s="77">
        <f>_xlfn.BINOM.INV(10,0.5,'Bionomial Distribution'!$M419)</f>
        <v>2</v>
      </c>
    </row>
    <row r="420" ht="14.25" customHeight="1">
      <c r="M420" s="77">
        <f t="shared" si="1"/>
        <v>0.3565703498</v>
      </c>
      <c r="N420" s="77">
        <f>_xlfn.BINOM.INV(10,0.5,'Bionomial Distribution'!$M420)</f>
        <v>4</v>
      </c>
    </row>
    <row r="421" ht="14.25" customHeight="1">
      <c r="M421" s="77">
        <f t="shared" si="1"/>
        <v>0.5953909987</v>
      </c>
      <c r="N421" s="77">
        <f>_xlfn.BINOM.INV(10,0.5,'Bionomial Distribution'!$M421)</f>
        <v>5</v>
      </c>
    </row>
    <row r="422" ht="14.25" customHeight="1">
      <c r="M422" s="77">
        <f t="shared" si="1"/>
        <v>0.2197845562</v>
      </c>
      <c r="N422" s="77">
        <f>_xlfn.BINOM.INV(10,0.5,'Bionomial Distribution'!$M422)</f>
        <v>4</v>
      </c>
    </row>
    <row r="423" ht="14.25" customHeight="1">
      <c r="M423" s="77">
        <f t="shared" si="1"/>
        <v>0.4403679879</v>
      </c>
      <c r="N423" s="77">
        <f>_xlfn.BINOM.INV(10,0.5,'Bionomial Distribution'!$M423)</f>
        <v>5</v>
      </c>
    </row>
    <row r="424" ht="14.25" customHeight="1">
      <c r="M424" s="77">
        <f t="shared" si="1"/>
        <v>0.07435232695</v>
      </c>
      <c r="N424" s="77">
        <f>_xlfn.BINOM.INV(10,0.5,'Bionomial Distribution'!$M424)</f>
        <v>3</v>
      </c>
    </row>
    <row r="425" ht="14.25" customHeight="1">
      <c r="M425" s="77">
        <f t="shared" si="1"/>
        <v>0.6869218065</v>
      </c>
      <c r="N425" s="77">
        <f>_xlfn.BINOM.INV(10,0.5,'Bionomial Distribution'!$M425)</f>
        <v>6</v>
      </c>
    </row>
    <row r="426" ht="14.25" customHeight="1">
      <c r="M426" s="77">
        <f t="shared" si="1"/>
        <v>0.107312877</v>
      </c>
      <c r="N426" s="77">
        <f>_xlfn.BINOM.INV(10,0.5,'Bionomial Distribution'!$M426)</f>
        <v>3</v>
      </c>
    </row>
    <row r="427" ht="14.25" customHeight="1">
      <c r="M427" s="77">
        <f t="shared" si="1"/>
        <v>0.6426261414</v>
      </c>
      <c r="N427" s="77">
        <f>_xlfn.BINOM.INV(10,0.5,'Bionomial Distribution'!$M427)</f>
        <v>6</v>
      </c>
    </row>
    <row r="428" ht="14.25" customHeight="1">
      <c r="M428" s="77">
        <f t="shared" si="1"/>
        <v>0.3686071005</v>
      </c>
      <c r="N428" s="77">
        <f>_xlfn.BINOM.INV(10,0.5,'Bionomial Distribution'!$M428)</f>
        <v>4</v>
      </c>
    </row>
    <row r="429" ht="14.25" customHeight="1">
      <c r="M429" s="77">
        <f t="shared" si="1"/>
        <v>0.2504832946</v>
      </c>
      <c r="N429" s="77">
        <f>_xlfn.BINOM.INV(10,0.5,'Bionomial Distribution'!$M429)</f>
        <v>4</v>
      </c>
    </row>
    <row r="430" ht="14.25" customHeight="1">
      <c r="M430" s="77">
        <f t="shared" si="1"/>
        <v>0.5066723021</v>
      </c>
      <c r="N430" s="77">
        <f>_xlfn.BINOM.INV(10,0.5,'Bionomial Distribution'!$M430)</f>
        <v>5</v>
      </c>
    </row>
    <row r="431" ht="14.25" customHeight="1">
      <c r="M431" s="77">
        <f t="shared" si="1"/>
        <v>0.8921346143</v>
      </c>
      <c r="N431" s="77">
        <f>_xlfn.BINOM.INV(10,0.5,'Bionomial Distribution'!$M431)</f>
        <v>7</v>
      </c>
    </row>
    <row r="432" ht="14.25" customHeight="1">
      <c r="M432" s="77">
        <f t="shared" si="1"/>
        <v>0.87661724</v>
      </c>
      <c r="N432" s="77">
        <f>_xlfn.BINOM.INV(10,0.5,'Bionomial Distribution'!$M432)</f>
        <v>7</v>
      </c>
    </row>
    <row r="433" ht="14.25" customHeight="1">
      <c r="M433" s="77">
        <f t="shared" si="1"/>
        <v>0.7113328487</v>
      </c>
      <c r="N433" s="77">
        <f>_xlfn.BINOM.INV(10,0.5,'Bionomial Distribution'!$M433)</f>
        <v>6</v>
      </c>
    </row>
    <row r="434" ht="14.25" customHeight="1">
      <c r="M434" s="77">
        <f t="shared" si="1"/>
        <v>0.4907423482</v>
      </c>
      <c r="N434" s="77">
        <f>_xlfn.BINOM.INV(10,0.5,'Bionomial Distribution'!$M434)</f>
        <v>5</v>
      </c>
    </row>
    <row r="435" ht="14.25" customHeight="1">
      <c r="M435" s="77">
        <f t="shared" si="1"/>
        <v>0.8812628786</v>
      </c>
      <c r="N435" s="77">
        <f>_xlfn.BINOM.INV(10,0.5,'Bionomial Distribution'!$M435)</f>
        <v>7</v>
      </c>
    </row>
    <row r="436" ht="14.25" customHeight="1">
      <c r="M436" s="77">
        <f t="shared" si="1"/>
        <v>0.1684419958</v>
      </c>
      <c r="N436" s="77">
        <f>_xlfn.BINOM.INV(10,0.5,'Bionomial Distribution'!$M436)</f>
        <v>3</v>
      </c>
    </row>
    <row r="437" ht="14.25" customHeight="1">
      <c r="M437" s="77">
        <f t="shared" si="1"/>
        <v>0.8188599241</v>
      </c>
      <c r="N437" s="77">
        <f>_xlfn.BINOM.INV(10,0.5,'Bionomial Distribution'!$M437)</f>
        <v>6</v>
      </c>
    </row>
    <row r="438" ht="14.25" customHeight="1">
      <c r="M438" s="77">
        <f t="shared" si="1"/>
        <v>0.77829623</v>
      </c>
      <c r="N438" s="77">
        <f>_xlfn.BINOM.INV(10,0.5,'Bionomial Distribution'!$M438)</f>
        <v>6</v>
      </c>
    </row>
    <row r="439" ht="14.25" customHeight="1">
      <c r="M439" s="77">
        <f t="shared" si="1"/>
        <v>0.1774339928</v>
      </c>
      <c r="N439" s="77">
        <f>_xlfn.BINOM.INV(10,0.5,'Bionomial Distribution'!$M439)</f>
        <v>4</v>
      </c>
    </row>
    <row r="440" ht="14.25" customHeight="1">
      <c r="M440" s="77">
        <f t="shared" si="1"/>
        <v>0.5097795176</v>
      </c>
      <c r="N440" s="77">
        <f>_xlfn.BINOM.INV(10,0.5,'Bionomial Distribution'!$M440)</f>
        <v>5</v>
      </c>
    </row>
    <row r="441" ht="14.25" customHeight="1">
      <c r="M441" s="77">
        <f t="shared" si="1"/>
        <v>0.3625785042</v>
      </c>
      <c r="N441" s="77">
        <f>_xlfn.BINOM.INV(10,0.5,'Bionomial Distribution'!$M441)</f>
        <v>4</v>
      </c>
    </row>
    <row r="442" ht="14.25" customHeight="1">
      <c r="M442" s="77">
        <f t="shared" si="1"/>
        <v>0.04146142966</v>
      </c>
      <c r="N442" s="77">
        <f>_xlfn.BINOM.INV(10,0.5,'Bionomial Distribution'!$M442)</f>
        <v>2</v>
      </c>
    </row>
    <row r="443" ht="14.25" customHeight="1">
      <c r="M443" s="77">
        <f t="shared" si="1"/>
        <v>0.2930604992</v>
      </c>
      <c r="N443" s="77">
        <f>_xlfn.BINOM.INV(10,0.5,'Bionomial Distribution'!$M443)</f>
        <v>4</v>
      </c>
    </row>
    <row r="444" ht="14.25" customHeight="1">
      <c r="M444" s="77">
        <f t="shared" si="1"/>
        <v>0.4284498664</v>
      </c>
      <c r="N444" s="77">
        <f>_xlfn.BINOM.INV(10,0.5,'Bionomial Distribution'!$M444)</f>
        <v>5</v>
      </c>
    </row>
    <row r="445" ht="14.25" customHeight="1">
      <c r="M445" s="77">
        <f t="shared" si="1"/>
        <v>0.536321524</v>
      </c>
      <c r="N445" s="77">
        <f>_xlfn.BINOM.INV(10,0.5,'Bionomial Distribution'!$M445)</f>
        <v>5</v>
      </c>
    </row>
    <row r="446" ht="14.25" customHeight="1">
      <c r="M446" s="77">
        <f t="shared" si="1"/>
        <v>0.6713569115</v>
      </c>
      <c r="N446" s="77">
        <f>_xlfn.BINOM.INV(10,0.5,'Bionomial Distribution'!$M446)</f>
        <v>6</v>
      </c>
    </row>
    <row r="447" ht="14.25" customHeight="1">
      <c r="M447" s="77">
        <f t="shared" si="1"/>
        <v>0.7961534594</v>
      </c>
      <c r="N447" s="77">
        <f>_xlfn.BINOM.INV(10,0.5,'Bionomial Distribution'!$M447)</f>
        <v>6</v>
      </c>
    </row>
    <row r="448" ht="14.25" customHeight="1">
      <c r="M448" s="77">
        <f t="shared" si="1"/>
        <v>0.6751047685</v>
      </c>
      <c r="N448" s="77">
        <f>_xlfn.BINOM.INV(10,0.5,'Bionomial Distribution'!$M448)</f>
        <v>6</v>
      </c>
    </row>
    <row r="449" ht="14.25" customHeight="1">
      <c r="M449" s="77">
        <f t="shared" si="1"/>
        <v>0.9174646098</v>
      </c>
      <c r="N449" s="77">
        <f>_xlfn.BINOM.INV(10,0.5,'Bionomial Distribution'!$M449)</f>
        <v>7</v>
      </c>
    </row>
    <row r="450" ht="14.25" customHeight="1">
      <c r="M450" s="77">
        <f t="shared" si="1"/>
        <v>0.5969080753</v>
      </c>
      <c r="N450" s="77">
        <f>_xlfn.BINOM.INV(10,0.5,'Bionomial Distribution'!$M450)</f>
        <v>5</v>
      </c>
    </row>
    <row r="451" ht="14.25" customHeight="1">
      <c r="M451" s="77">
        <f t="shared" si="1"/>
        <v>0.1398580002</v>
      </c>
      <c r="N451" s="77">
        <f>_xlfn.BINOM.INV(10,0.5,'Bionomial Distribution'!$M451)</f>
        <v>3</v>
      </c>
    </row>
    <row r="452" ht="14.25" customHeight="1">
      <c r="M452" s="77">
        <f t="shared" si="1"/>
        <v>0.1228727918</v>
      </c>
      <c r="N452" s="77">
        <f>_xlfn.BINOM.INV(10,0.5,'Bionomial Distribution'!$M452)</f>
        <v>3</v>
      </c>
    </row>
    <row r="453" ht="14.25" customHeight="1">
      <c r="M453" s="77">
        <f t="shared" si="1"/>
        <v>0.7086706624</v>
      </c>
      <c r="N453" s="77">
        <f>_xlfn.BINOM.INV(10,0.5,'Bionomial Distribution'!$M453)</f>
        <v>6</v>
      </c>
    </row>
    <row r="454" ht="14.25" customHeight="1">
      <c r="M454" s="77">
        <f t="shared" si="1"/>
        <v>0.7215674813</v>
      </c>
      <c r="N454" s="77">
        <f>_xlfn.BINOM.INV(10,0.5,'Bionomial Distribution'!$M454)</f>
        <v>6</v>
      </c>
    </row>
    <row r="455" ht="14.25" customHeight="1">
      <c r="M455" s="77">
        <f t="shared" si="1"/>
        <v>0.2104574452</v>
      </c>
      <c r="N455" s="77">
        <f>_xlfn.BINOM.INV(10,0.5,'Bionomial Distribution'!$M455)</f>
        <v>4</v>
      </c>
    </row>
    <row r="456" ht="14.25" customHeight="1">
      <c r="M456" s="77">
        <f t="shared" si="1"/>
        <v>0.3859994319</v>
      </c>
      <c r="N456" s="77">
        <f>_xlfn.BINOM.INV(10,0.5,'Bionomial Distribution'!$M456)</f>
        <v>5</v>
      </c>
    </row>
    <row r="457" ht="14.25" customHeight="1">
      <c r="M457" s="77">
        <f t="shared" si="1"/>
        <v>0.101560734</v>
      </c>
      <c r="N457" s="77">
        <f>_xlfn.BINOM.INV(10,0.5,'Bionomial Distribution'!$M457)</f>
        <v>3</v>
      </c>
    </row>
    <row r="458" ht="14.25" customHeight="1">
      <c r="M458" s="77">
        <f t="shared" si="1"/>
        <v>0.2936454104</v>
      </c>
      <c r="N458" s="77">
        <f>_xlfn.BINOM.INV(10,0.5,'Bionomial Distribution'!$M458)</f>
        <v>4</v>
      </c>
    </row>
    <row r="459" ht="14.25" customHeight="1">
      <c r="M459" s="77">
        <f t="shared" si="1"/>
        <v>0.9459275351</v>
      </c>
      <c r="N459" s="77">
        <f>_xlfn.BINOM.INV(10,0.5,'Bionomial Distribution'!$M459)</f>
        <v>8</v>
      </c>
    </row>
    <row r="460" ht="14.25" customHeight="1">
      <c r="M460" s="77">
        <f t="shared" si="1"/>
        <v>0.454143986</v>
      </c>
      <c r="N460" s="77">
        <f>_xlfn.BINOM.INV(10,0.5,'Bionomial Distribution'!$M460)</f>
        <v>5</v>
      </c>
    </row>
    <row r="461" ht="14.25" customHeight="1">
      <c r="M461" s="77">
        <f t="shared" si="1"/>
        <v>0.3648806444</v>
      </c>
      <c r="N461" s="77">
        <f>_xlfn.BINOM.INV(10,0.5,'Bionomial Distribution'!$M461)</f>
        <v>4</v>
      </c>
    </row>
    <row r="462" ht="14.25" customHeight="1">
      <c r="M462" s="77">
        <f t="shared" si="1"/>
        <v>0.05818131134</v>
      </c>
      <c r="N462" s="77">
        <f>_xlfn.BINOM.INV(10,0.5,'Bionomial Distribution'!$M462)</f>
        <v>3</v>
      </c>
    </row>
    <row r="463" ht="14.25" customHeight="1">
      <c r="M463" s="77">
        <f t="shared" si="1"/>
        <v>0.7609108513</v>
      </c>
      <c r="N463" s="77">
        <f>_xlfn.BINOM.INV(10,0.5,'Bionomial Distribution'!$M463)</f>
        <v>6</v>
      </c>
    </row>
    <row r="464" ht="14.25" customHeight="1">
      <c r="M464" s="77">
        <f t="shared" si="1"/>
        <v>0.4368454585</v>
      </c>
      <c r="N464" s="77">
        <f>_xlfn.BINOM.INV(10,0.5,'Bionomial Distribution'!$M464)</f>
        <v>5</v>
      </c>
    </row>
    <row r="465" ht="14.25" customHeight="1">
      <c r="M465" s="77">
        <f t="shared" si="1"/>
        <v>0.5341474166</v>
      </c>
      <c r="N465" s="77">
        <f>_xlfn.BINOM.INV(10,0.5,'Bionomial Distribution'!$M465)</f>
        <v>5</v>
      </c>
    </row>
    <row r="466" ht="14.25" customHeight="1">
      <c r="M466" s="77">
        <f t="shared" si="1"/>
        <v>0.3517636678</v>
      </c>
      <c r="N466" s="77">
        <f>_xlfn.BINOM.INV(10,0.5,'Bionomial Distribution'!$M466)</f>
        <v>4</v>
      </c>
    </row>
    <row r="467" ht="14.25" customHeight="1">
      <c r="M467" s="77">
        <f t="shared" si="1"/>
        <v>0.9290209849</v>
      </c>
      <c r="N467" s="77">
        <f>_xlfn.BINOM.INV(10,0.5,'Bionomial Distribution'!$M467)</f>
        <v>7</v>
      </c>
    </row>
    <row r="468" ht="14.25" customHeight="1">
      <c r="M468" s="77">
        <f t="shared" si="1"/>
        <v>0.5917727206</v>
      </c>
      <c r="N468" s="77">
        <f>_xlfn.BINOM.INV(10,0.5,'Bionomial Distribution'!$M468)</f>
        <v>5</v>
      </c>
    </row>
    <row r="469" ht="14.25" customHeight="1">
      <c r="M469" s="77">
        <f t="shared" si="1"/>
        <v>0.3854227124</v>
      </c>
      <c r="N469" s="77">
        <f>_xlfn.BINOM.INV(10,0.5,'Bionomial Distribution'!$M469)</f>
        <v>5</v>
      </c>
    </row>
    <row r="470" ht="14.25" customHeight="1">
      <c r="M470" s="77">
        <f t="shared" si="1"/>
        <v>0.3964321725</v>
      </c>
      <c r="N470" s="77">
        <f>_xlfn.BINOM.INV(10,0.5,'Bionomial Distribution'!$M470)</f>
        <v>5</v>
      </c>
    </row>
    <row r="471" ht="14.25" customHeight="1">
      <c r="M471" s="77">
        <f t="shared" si="1"/>
        <v>0.519675132</v>
      </c>
      <c r="N471" s="77">
        <f>_xlfn.BINOM.INV(10,0.5,'Bionomial Distribution'!$M471)</f>
        <v>5</v>
      </c>
    </row>
    <row r="472" ht="14.25" customHeight="1">
      <c r="M472" s="77">
        <f t="shared" si="1"/>
        <v>0.1707244374</v>
      </c>
      <c r="N472" s="77">
        <f>_xlfn.BINOM.INV(10,0.5,'Bionomial Distribution'!$M472)</f>
        <v>3</v>
      </c>
    </row>
    <row r="473" ht="14.25" customHeight="1">
      <c r="M473" s="77">
        <f t="shared" si="1"/>
        <v>0.7127753003</v>
      </c>
      <c r="N473" s="77">
        <f>_xlfn.BINOM.INV(10,0.5,'Bionomial Distribution'!$M473)</f>
        <v>6</v>
      </c>
    </row>
    <row r="474" ht="14.25" customHeight="1">
      <c r="M474" s="77">
        <f t="shared" si="1"/>
        <v>0.9247728344</v>
      </c>
      <c r="N474" s="77">
        <f>_xlfn.BINOM.INV(10,0.5,'Bionomial Distribution'!$M474)</f>
        <v>7</v>
      </c>
    </row>
    <row r="475" ht="14.25" customHeight="1">
      <c r="M475" s="77">
        <f t="shared" si="1"/>
        <v>0.9641921848</v>
      </c>
      <c r="N475" s="77">
        <f>_xlfn.BINOM.INV(10,0.5,'Bionomial Distribution'!$M475)</f>
        <v>8</v>
      </c>
    </row>
    <row r="476" ht="14.25" customHeight="1">
      <c r="M476" s="77">
        <f t="shared" si="1"/>
        <v>0.2589466531</v>
      </c>
      <c r="N476" s="77">
        <f>_xlfn.BINOM.INV(10,0.5,'Bionomial Distribution'!$M476)</f>
        <v>4</v>
      </c>
    </row>
    <row r="477" ht="14.25" customHeight="1">
      <c r="M477" s="77">
        <f t="shared" si="1"/>
        <v>0.7971584937</v>
      </c>
      <c r="N477" s="77">
        <f>_xlfn.BINOM.INV(10,0.5,'Bionomial Distribution'!$M477)</f>
        <v>6</v>
      </c>
    </row>
    <row r="478" ht="14.25" customHeight="1">
      <c r="M478" s="77">
        <f t="shared" si="1"/>
        <v>0.925543358</v>
      </c>
      <c r="N478" s="77">
        <f>_xlfn.BINOM.INV(10,0.5,'Bionomial Distribution'!$M478)</f>
        <v>7</v>
      </c>
    </row>
    <row r="479" ht="14.25" customHeight="1">
      <c r="M479" s="77">
        <f t="shared" si="1"/>
        <v>0.8346835338</v>
      </c>
      <c r="N479" s="77">
        <f>_xlfn.BINOM.INV(10,0.5,'Bionomial Distribution'!$M479)</f>
        <v>7</v>
      </c>
    </row>
    <row r="480" ht="14.25" customHeight="1">
      <c r="M480" s="77">
        <f t="shared" si="1"/>
        <v>0.7061871276</v>
      </c>
      <c r="N480" s="77">
        <f>_xlfn.BINOM.INV(10,0.5,'Bionomial Distribution'!$M480)</f>
        <v>6</v>
      </c>
    </row>
    <row r="481" ht="14.25" customHeight="1">
      <c r="M481" s="77">
        <f t="shared" si="1"/>
        <v>0.3538421233</v>
      </c>
      <c r="N481" s="77">
        <f>_xlfn.BINOM.INV(10,0.5,'Bionomial Distribution'!$M481)</f>
        <v>4</v>
      </c>
    </row>
    <row r="482" ht="14.25" customHeight="1">
      <c r="M482" s="77">
        <f t="shared" si="1"/>
        <v>0.7376421821</v>
      </c>
      <c r="N482" s="77">
        <f>_xlfn.BINOM.INV(10,0.5,'Bionomial Distribution'!$M482)</f>
        <v>6</v>
      </c>
    </row>
    <row r="483" ht="14.25" customHeight="1">
      <c r="M483" s="77">
        <f t="shared" si="1"/>
        <v>0.9593016013</v>
      </c>
      <c r="N483" s="77">
        <f>_xlfn.BINOM.INV(10,0.5,'Bionomial Distribution'!$M483)</f>
        <v>8</v>
      </c>
    </row>
    <row r="484" ht="14.25" customHeight="1">
      <c r="M484" s="77">
        <f t="shared" si="1"/>
        <v>0.4520073474</v>
      </c>
      <c r="N484" s="77">
        <f>_xlfn.BINOM.INV(10,0.5,'Bionomial Distribution'!$M484)</f>
        <v>5</v>
      </c>
    </row>
    <row r="485" ht="14.25" customHeight="1">
      <c r="M485" s="77">
        <f t="shared" si="1"/>
        <v>0.1762034028</v>
      </c>
      <c r="N485" s="77">
        <f>_xlfn.BINOM.INV(10,0.5,'Bionomial Distribution'!$M485)</f>
        <v>4</v>
      </c>
    </row>
    <row r="486" ht="14.25" customHeight="1">
      <c r="M486" s="77">
        <f t="shared" si="1"/>
        <v>0.9399618318</v>
      </c>
      <c r="N486" s="77">
        <f>_xlfn.BINOM.INV(10,0.5,'Bionomial Distribution'!$M486)</f>
        <v>7</v>
      </c>
    </row>
    <row r="487" ht="14.25" customHeight="1">
      <c r="M487" s="77">
        <f t="shared" si="1"/>
        <v>0.5687014629</v>
      </c>
      <c r="N487" s="77">
        <f>_xlfn.BINOM.INV(10,0.5,'Bionomial Distribution'!$M487)</f>
        <v>5</v>
      </c>
    </row>
    <row r="488" ht="14.25" customHeight="1">
      <c r="M488" s="77">
        <f t="shared" si="1"/>
        <v>0.03322432708</v>
      </c>
      <c r="N488" s="77">
        <f>_xlfn.BINOM.INV(10,0.5,'Bionomial Distribution'!$M488)</f>
        <v>2</v>
      </c>
    </row>
    <row r="489" ht="14.25" customHeight="1">
      <c r="M489" s="77">
        <f t="shared" si="1"/>
        <v>0.1555943017</v>
      </c>
      <c r="N489" s="77">
        <f>_xlfn.BINOM.INV(10,0.5,'Bionomial Distribution'!$M489)</f>
        <v>3</v>
      </c>
    </row>
    <row r="490" ht="14.25" customHeight="1">
      <c r="M490" s="77">
        <f t="shared" si="1"/>
        <v>0.4856430951</v>
      </c>
      <c r="N490" s="77">
        <f>_xlfn.BINOM.INV(10,0.5,'Bionomial Distribution'!$M490)</f>
        <v>5</v>
      </c>
    </row>
    <row r="491" ht="14.25" customHeight="1">
      <c r="M491" s="77">
        <f t="shared" si="1"/>
        <v>0.7711090146</v>
      </c>
      <c r="N491" s="77">
        <f>_xlfn.BINOM.INV(10,0.5,'Bionomial Distribution'!$M491)</f>
        <v>6</v>
      </c>
    </row>
    <row r="492" ht="14.25" customHeight="1">
      <c r="M492" s="77">
        <f t="shared" si="1"/>
        <v>0.8279560337</v>
      </c>
      <c r="N492" s="77">
        <f>_xlfn.BINOM.INV(10,0.5,'Bionomial Distribution'!$M492)</f>
        <v>6</v>
      </c>
    </row>
    <row r="493" ht="14.25" customHeight="1">
      <c r="M493" s="77">
        <f t="shared" si="1"/>
        <v>0.3501677226</v>
      </c>
      <c r="N493" s="77">
        <f>_xlfn.BINOM.INV(10,0.5,'Bionomial Distribution'!$M493)</f>
        <v>4</v>
      </c>
    </row>
    <row r="494" ht="14.25" customHeight="1">
      <c r="M494" s="77">
        <f t="shared" si="1"/>
        <v>0.3114737361</v>
      </c>
      <c r="N494" s="77">
        <f>_xlfn.BINOM.INV(10,0.5,'Bionomial Distribution'!$M494)</f>
        <v>4</v>
      </c>
    </row>
    <row r="495" ht="14.25" customHeight="1">
      <c r="M495" s="77">
        <f t="shared" si="1"/>
        <v>0.2871783901</v>
      </c>
      <c r="N495" s="77">
        <f>_xlfn.BINOM.INV(10,0.5,'Bionomial Distribution'!$M495)</f>
        <v>4</v>
      </c>
    </row>
    <row r="496" ht="14.25" customHeight="1">
      <c r="M496" s="77">
        <f t="shared" si="1"/>
        <v>0.6385961477</v>
      </c>
      <c r="N496" s="77">
        <f>_xlfn.BINOM.INV(10,0.5,'Bionomial Distribution'!$M496)</f>
        <v>6</v>
      </c>
    </row>
    <row r="497" ht="14.25" customHeight="1">
      <c r="M497" s="77">
        <f t="shared" si="1"/>
        <v>0.2999588091</v>
      </c>
      <c r="N497" s="77">
        <f>_xlfn.BINOM.INV(10,0.5,'Bionomial Distribution'!$M497)</f>
        <v>4</v>
      </c>
    </row>
    <row r="498" ht="14.25" customHeight="1">
      <c r="M498" s="77">
        <f t="shared" si="1"/>
        <v>0.2166513899</v>
      </c>
      <c r="N498" s="77">
        <f>_xlfn.BINOM.INV(10,0.5,'Bionomial Distribution'!$M498)</f>
        <v>4</v>
      </c>
    </row>
    <row r="499" ht="14.25" customHeight="1">
      <c r="M499" s="77">
        <f t="shared" si="1"/>
        <v>0.04086115638</v>
      </c>
      <c r="N499" s="77">
        <f>_xlfn.BINOM.INV(10,0.5,'Bionomial Distribution'!$M499)</f>
        <v>2</v>
      </c>
    </row>
    <row r="500" ht="14.25" customHeight="1">
      <c r="M500" s="77">
        <f t="shared" si="1"/>
        <v>0.5451450155</v>
      </c>
      <c r="N500" s="77">
        <f>_xlfn.BINOM.INV(10,0.5,'Bionomial Distribution'!$M500)</f>
        <v>5</v>
      </c>
    </row>
    <row r="501" ht="14.25" customHeight="1">
      <c r="M501" s="77">
        <f t="shared" si="1"/>
        <v>0.8411810664</v>
      </c>
      <c r="N501" s="77">
        <f>_xlfn.BINOM.INV(10,0.5,'Bionomial Distribution'!$M501)</f>
        <v>7</v>
      </c>
    </row>
    <row r="502" ht="14.25" customHeight="1">
      <c r="M502" s="77">
        <f t="shared" si="1"/>
        <v>0.149857521</v>
      </c>
      <c r="N502" s="77">
        <f>_xlfn.BINOM.INV(10,0.5,'Bionomial Distribution'!$M502)</f>
        <v>3</v>
      </c>
    </row>
    <row r="503" ht="14.25" customHeight="1">
      <c r="M503" s="77">
        <f t="shared" si="1"/>
        <v>0.8987974529</v>
      </c>
      <c r="N503" s="77">
        <f>_xlfn.BINOM.INV(10,0.5,'Bionomial Distribution'!$M503)</f>
        <v>7</v>
      </c>
    </row>
    <row r="504" ht="14.25" customHeight="1">
      <c r="M504" s="77">
        <f t="shared" si="1"/>
        <v>0.570675086</v>
      </c>
      <c r="N504" s="77">
        <f>_xlfn.BINOM.INV(10,0.5,'Bionomial Distribution'!$M504)</f>
        <v>5</v>
      </c>
    </row>
    <row r="505" ht="14.25" customHeight="1">
      <c r="M505" s="77">
        <f t="shared" si="1"/>
        <v>0.2596121186</v>
      </c>
      <c r="N505" s="77">
        <f>_xlfn.BINOM.INV(10,0.5,'Bionomial Distribution'!$M505)</f>
        <v>4</v>
      </c>
    </row>
    <row r="506" ht="14.25" customHeight="1">
      <c r="M506" s="77">
        <f t="shared" si="1"/>
        <v>0.1695652356</v>
      </c>
      <c r="N506" s="77">
        <f>_xlfn.BINOM.INV(10,0.5,'Bionomial Distribution'!$M506)</f>
        <v>3</v>
      </c>
    </row>
    <row r="507" ht="14.25" customHeight="1">
      <c r="M507" s="77">
        <f t="shared" si="1"/>
        <v>0.5782800291</v>
      </c>
      <c r="N507" s="77">
        <f>_xlfn.BINOM.INV(10,0.5,'Bionomial Distribution'!$M507)</f>
        <v>5</v>
      </c>
    </row>
    <row r="508" ht="14.25" customHeight="1">
      <c r="M508" s="77">
        <f t="shared" si="1"/>
        <v>0.5923115977</v>
      </c>
      <c r="N508" s="77">
        <f>_xlfn.BINOM.INV(10,0.5,'Bionomial Distribution'!$M508)</f>
        <v>5</v>
      </c>
    </row>
    <row r="509" ht="14.25" customHeight="1">
      <c r="M509" s="77">
        <f t="shared" si="1"/>
        <v>0.7411070699</v>
      </c>
      <c r="N509" s="77">
        <f>_xlfn.BINOM.INV(10,0.5,'Bionomial Distribution'!$M509)</f>
        <v>6</v>
      </c>
    </row>
    <row r="510" ht="14.25" customHeight="1">
      <c r="M510" s="77">
        <f t="shared" si="1"/>
        <v>0.2497308733</v>
      </c>
      <c r="N510" s="77">
        <f>_xlfn.BINOM.INV(10,0.5,'Bionomial Distribution'!$M510)</f>
        <v>4</v>
      </c>
    </row>
    <row r="511" ht="14.25" customHeight="1">
      <c r="M511" s="77">
        <f t="shared" si="1"/>
        <v>0.502629246</v>
      </c>
      <c r="N511" s="77">
        <f>_xlfn.BINOM.INV(10,0.5,'Bionomial Distribution'!$M511)</f>
        <v>5</v>
      </c>
    </row>
    <row r="512" ht="14.25" customHeight="1">
      <c r="M512" s="77">
        <f t="shared" si="1"/>
        <v>0.1039595319</v>
      </c>
      <c r="N512" s="77">
        <f>_xlfn.BINOM.INV(10,0.5,'Bionomial Distribution'!$M512)</f>
        <v>3</v>
      </c>
    </row>
    <row r="513" ht="14.25" customHeight="1">
      <c r="M513" s="77">
        <f t="shared" si="1"/>
        <v>0.7266920133</v>
      </c>
      <c r="N513" s="77">
        <f>_xlfn.BINOM.INV(10,0.5,'Bionomial Distribution'!$M513)</f>
        <v>6</v>
      </c>
    </row>
    <row r="514" ht="14.25" customHeight="1">
      <c r="M514" s="77">
        <f t="shared" si="1"/>
        <v>0.7914952788</v>
      </c>
      <c r="N514" s="77">
        <f>_xlfn.BINOM.INV(10,0.5,'Bionomial Distribution'!$M514)</f>
        <v>6</v>
      </c>
    </row>
    <row r="515" ht="14.25" customHeight="1">
      <c r="M515" s="77">
        <f t="shared" si="1"/>
        <v>0.1728584187</v>
      </c>
      <c r="N515" s="77">
        <f>_xlfn.BINOM.INV(10,0.5,'Bionomial Distribution'!$M515)</f>
        <v>4</v>
      </c>
    </row>
    <row r="516" ht="14.25" customHeight="1">
      <c r="M516" s="77">
        <f t="shared" si="1"/>
        <v>0.8911104886</v>
      </c>
      <c r="N516" s="77">
        <f>_xlfn.BINOM.INV(10,0.5,'Bionomial Distribution'!$M516)</f>
        <v>7</v>
      </c>
    </row>
    <row r="517" ht="14.25" customHeight="1">
      <c r="M517" s="77">
        <f t="shared" si="1"/>
        <v>0.960354128</v>
      </c>
      <c r="N517" s="77">
        <f>_xlfn.BINOM.INV(10,0.5,'Bionomial Distribution'!$M517)</f>
        <v>8</v>
      </c>
    </row>
    <row r="518" ht="14.25" customHeight="1">
      <c r="M518" s="77">
        <f t="shared" si="1"/>
        <v>0.1712478807</v>
      </c>
      <c r="N518" s="77">
        <f>_xlfn.BINOM.INV(10,0.5,'Bionomial Distribution'!$M518)</f>
        <v>3</v>
      </c>
    </row>
    <row r="519" ht="14.25" customHeight="1">
      <c r="M519" s="77">
        <f t="shared" si="1"/>
        <v>0.4457956087</v>
      </c>
      <c r="N519" s="77">
        <f>_xlfn.BINOM.INV(10,0.5,'Bionomial Distribution'!$M519)</f>
        <v>5</v>
      </c>
    </row>
    <row r="520" ht="14.25" customHeight="1">
      <c r="M520" s="77">
        <f t="shared" si="1"/>
        <v>0.4134141731</v>
      </c>
      <c r="N520" s="77">
        <f>_xlfn.BINOM.INV(10,0.5,'Bionomial Distribution'!$M520)</f>
        <v>5</v>
      </c>
    </row>
    <row r="521" ht="14.25" customHeight="1">
      <c r="M521" s="77">
        <f t="shared" si="1"/>
        <v>0.7295588293</v>
      </c>
      <c r="N521" s="77">
        <f>_xlfn.BINOM.INV(10,0.5,'Bionomial Distribution'!$M521)</f>
        <v>6</v>
      </c>
    </row>
    <row r="522" ht="14.25" customHeight="1">
      <c r="M522" s="77">
        <f t="shared" si="1"/>
        <v>0.9063826875</v>
      </c>
      <c r="N522" s="77">
        <f>_xlfn.BINOM.INV(10,0.5,'Bionomial Distribution'!$M522)</f>
        <v>7</v>
      </c>
    </row>
    <row r="523" ht="14.25" customHeight="1">
      <c r="M523" s="77">
        <f t="shared" si="1"/>
        <v>0.9613688538</v>
      </c>
      <c r="N523" s="77">
        <f>_xlfn.BINOM.INV(10,0.5,'Bionomial Distribution'!$M523)</f>
        <v>8</v>
      </c>
    </row>
    <row r="524" ht="14.25" customHeight="1">
      <c r="M524" s="77">
        <f t="shared" si="1"/>
        <v>0.7073008868</v>
      </c>
      <c r="N524" s="77">
        <f>_xlfn.BINOM.INV(10,0.5,'Bionomial Distribution'!$M524)</f>
        <v>6</v>
      </c>
    </row>
    <row r="525" ht="14.25" customHeight="1">
      <c r="M525" s="77">
        <f t="shared" si="1"/>
        <v>0.04168863013</v>
      </c>
      <c r="N525" s="77">
        <f>_xlfn.BINOM.INV(10,0.5,'Bionomial Distribution'!$M525)</f>
        <v>2</v>
      </c>
    </row>
    <row r="526" ht="14.25" customHeight="1">
      <c r="M526" s="77">
        <f t="shared" si="1"/>
        <v>0.05230224209</v>
      </c>
      <c r="N526" s="77">
        <f>_xlfn.BINOM.INV(10,0.5,'Bionomial Distribution'!$M526)</f>
        <v>2</v>
      </c>
    </row>
    <row r="527" ht="14.25" customHeight="1">
      <c r="M527" s="77">
        <f t="shared" si="1"/>
        <v>0.8455501024</v>
      </c>
      <c r="N527" s="77">
        <f>_xlfn.BINOM.INV(10,0.5,'Bionomial Distribution'!$M527)</f>
        <v>7</v>
      </c>
    </row>
    <row r="528" ht="14.25" customHeight="1">
      <c r="M528" s="77">
        <f t="shared" si="1"/>
        <v>0.9187930184</v>
      </c>
      <c r="N528" s="77">
        <f>_xlfn.BINOM.INV(10,0.5,'Bionomial Distribution'!$M528)</f>
        <v>7</v>
      </c>
    </row>
    <row r="529" ht="14.25" customHeight="1">
      <c r="M529" s="77">
        <f t="shared" si="1"/>
        <v>0.2540122396</v>
      </c>
      <c r="N529" s="77">
        <f>_xlfn.BINOM.INV(10,0.5,'Bionomial Distribution'!$M529)</f>
        <v>4</v>
      </c>
    </row>
    <row r="530" ht="14.25" customHeight="1">
      <c r="M530" s="77">
        <f t="shared" si="1"/>
        <v>0.2577019044</v>
      </c>
      <c r="N530" s="77">
        <f>_xlfn.BINOM.INV(10,0.5,'Bionomial Distribution'!$M530)</f>
        <v>4</v>
      </c>
    </row>
    <row r="531" ht="14.25" customHeight="1">
      <c r="M531" s="77">
        <f t="shared" si="1"/>
        <v>0.7304919809</v>
      </c>
      <c r="N531" s="77">
        <f>_xlfn.BINOM.INV(10,0.5,'Bionomial Distribution'!$M531)</f>
        <v>6</v>
      </c>
    </row>
    <row r="532" ht="14.25" customHeight="1">
      <c r="M532" s="77">
        <f t="shared" si="1"/>
        <v>0.1557447785</v>
      </c>
      <c r="N532" s="77">
        <f>_xlfn.BINOM.INV(10,0.5,'Bionomial Distribution'!$M532)</f>
        <v>3</v>
      </c>
    </row>
    <row r="533" ht="14.25" customHeight="1">
      <c r="M533" s="77">
        <f t="shared" si="1"/>
        <v>0.9804567696</v>
      </c>
      <c r="N533" s="77">
        <f>_xlfn.BINOM.INV(10,0.5,'Bionomial Distribution'!$M533)</f>
        <v>8</v>
      </c>
    </row>
    <row r="534" ht="14.25" customHeight="1">
      <c r="M534" s="77">
        <f t="shared" si="1"/>
        <v>0.4998935049</v>
      </c>
      <c r="N534" s="77">
        <f>_xlfn.BINOM.INV(10,0.5,'Bionomial Distribution'!$M534)</f>
        <v>5</v>
      </c>
    </row>
    <row r="535" ht="14.25" customHeight="1">
      <c r="M535" s="77">
        <f t="shared" si="1"/>
        <v>0.07968121785</v>
      </c>
      <c r="N535" s="77">
        <f>_xlfn.BINOM.INV(10,0.5,'Bionomial Distribution'!$M535)</f>
        <v>3</v>
      </c>
    </row>
    <row r="536" ht="14.25" customHeight="1">
      <c r="M536" s="77">
        <f t="shared" si="1"/>
        <v>0.2091017896</v>
      </c>
      <c r="N536" s="77">
        <f>_xlfn.BINOM.INV(10,0.5,'Bionomial Distribution'!$M536)</f>
        <v>4</v>
      </c>
    </row>
    <row r="537" ht="14.25" customHeight="1">
      <c r="M537" s="77">
        <f t="shared" si="1"/>
        <v>0.9353697674</v>
      </c>
      <c r="N537" s="77">
        <f>_xlfn.BINOM.INV(10,0.5,'Bionomial Distribution'!$M537)</f>
        <v>7</v>
      </c>
    </row>
    <row r="538" ht="14.25" customHeight="1">
      <c r="M538" s="77">
        <f t="shared" si="1"/>
        <v>0.8979040978</v>
      </c>
      <c r="N538" s="77">
        <f>_xlfn.BINOM.INV(10,0.5,'Bionomial Distribution'!$M538)</f>
        <v>7</v>
      </c>
    </row>
    <row r="539" ht="14.25" customHeight="1">
      <c r="M539" s="77">
        <f t="shared" si="1"/>
        <v>0.7834710922</v>
      </c>
      <c r="N539" s="77">
        <f>_xlfn.BINOM.INV(10,0.5,'Bionomial Distribution'!$M539)</f>
        <v>6</v>
      </c>
    </row>
    <row r="540" ht="14.25" customHeight="1">
      <c r="M540" s="77">
        <f t="shared" si="1"/>
        <v>0.8343723966</v>
      </c>
      <c r="N540" s="77">
        <f>_xlfn.BINOM.INV(10,0.5,'Bionomial Distribution'!$M540)</f>
        <v>7</v>
      </c>
    </row>
    <row r="541" ht="14.25" customHeight="1">
      <c r="M541" s="77">
        <f t="shared" si="1"/>
        <v>0.742621568</v>
      </c>
      <c r="N541" s="77">
        <f>_xlfn.BINOM.INV(10,0.5,'Bionomial Distribution'!$M541)</f>
        <v>6</v>
      </c>
    </row>
    <row r="542" ht="14.25" customHeight="1">
      <c r="M542" s="77">
        <f t="shared" si="1"/>
        <v>0.158311759</v>
      </c>
      <c r="N542" s="77">
        <f>_xlfn.BINOM.INV(10,0.5,'Bionomial Distribution'!$M542)</f>
        <v>3</v>
      </c>
    </row>
    <row r="543" ht="14.25" customHeight="1">
      <c r="M543" s="77">
        <f t="shared" si="1"/>
        <v>0.9991445203</v>
      </c>
      <c r="N543" s="77">
        <f>_xlfn.BINOM.INV(10,0.5,'Bionomial Distribution'!$M543)</f>
        <v>10</v>
      </c>
    </row>
    <row r="544" ht="14.25" customHeight="1">
      <c r="M544" s="77">
        <f t="shared" si="1"/>
        <v>0.7073556364</v>
      </c>
      <c r="N544" s="77">
        <f>_xlfn.BINOM.INV(10,0.5,'Bionomial Distribution'!$M544)</f>
        <v>6</v>
      </c>
    </row>
    <row r="545" ht="14.25" customHeight="1">
      <c r="M545" s="77">
        <f t="shared" si="1"/>
        <v>0.6378135439</v>
      </c>
      <c r="N545" s="77">
        <f>_xlfn.BINOM.INV(10,0.5,'Bionomial Distribution'!$M545)</f>
        <v>6</v>
      </c>
    </row>
    <row r="546" ht="14.25" customHeight="1">
      <c r="M546" s="77">
        <f t="shared" si="1"/>
        <v>0.1472573949</v>
      </c>
      <c r="N546" s="77">
        <f>_xlfn.BINOM.INV(10,0.5,'Bionomial Distribution'!$M546)</f>
        <v>3</v>
      </c>
    </row>
    <row r="547" ht="14.25" customHeight="1">
      <c r="M547" s="77">
        <f t="shared" si="1"/>
        <v>0.2496985903</v>
      </c>
      <c r="N547" s="77">
        <f>_xlfn.BINOM.INV(10,0.5,'Bionomial Distribution'!$M547)</f>
        <v>4</v>
      </c>
    </row>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P1:Q1"/>
    <mergeCell ref="B29:C29"/>
    <mergeCell ref="F29:H29"/>
    <mergeCell ref="E31:H31"/>
    <mergeCell ref="B47:F47"/>
  </mergeCells>
  <printOptions/>
  <pageMargins bottom="0.75" footer="0.0" header="0.0" left="0.7" right="0.7" top="0.75"/>
  <pageSetup orientation="portrait"/>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5" width="8.71"/>
    <col customWidth="1" min="16" max="17" width="10.14"/>
    <col customWidth="1" min="18" max="26" width="8.71"/>
  </cols>
  <sheetData>
    <row r="1" ht="14.25" customHeight="1">
      <c r="P1" s="7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c r="N12" s="82" t="s">
        <v>168</v>
      </c>
      <c r="O12" s="83"/>
      <c r="P12" s="83"/>
      <c r="Q12" s="83"/>
      <c r="R12" s="84"/>
      <c r="S12" s="85">
        <v>0.7</v>
      </c>
      <c r="T12" s="83"/>
      <c r="U12" s="83"/>
      <c r="V12" s="84"/>
    </row>
    <row r="13" ht="14.25" customHeight="1">
      <c r="N13" s="82" t="s">
        <v>169</v>
      </c>
      <c r="O13" s="83"/>
      <c r="P13" s="83"/>
      <c r="Q13" s="83"/>
      <c r="R13" s="84"/>
      <c r="S13" s="86">
        <v>8.0</v>
      </c>
      <c r="T13" s="86">
        <v>6.0</v>
      </c>
      <c r="U13" s="86">
        <v>4.0</v>
      </c>
      <c r="V13" s="86">
        <v>2.0</v>
      </c>
    </row>
    <row r="14" ht="14.25" customHeight="1">
      <c r="N14" s="82" t="s">
        <v>170</v>
      </c>
      <c r="O14" s="83"/>
      <c r="P14" s="83"/>
      <c r="Q14" s="83"/>
      <c r="R14" s="84"/>
      <c r="S14" s="86">
        <f t="shared" ref="S14:V14" si="1">$S$12*(1-$S$12)^(S13-1)</f>
        <v>0.00015309</v>
      </c>
      <c r="T14" s="86">
        <f t="shared" si="1"/>
        <v>0.001701</v>
      </c>
      <c r="U14" s="86">
        <f t="shared" si="1"/>
        <v>0.0189</v>
      </c>
      <c r="V14" s="86">
        <f t="shared" si="1"/>
        <v>0.21</v>
      </c>
    </row>
    <row r="15" ht="14.25" customHeight="1"/>
    <row r="16" ht="14.25" customHeight="1"/>
    <row r="17" ht="14.25" customHeight="1">
      <c r="N17" s="40"/>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c r="B30" s="9" t="s">
        <v>171</v>
      </c>
    </row>
    <row r="31" ht="14.25" customHeight="1">
      <c r="B31" s="87" t="s">
        <v>168</v>
      </c>
      <c r="C31" s="88">
        <v>0.25</v>
      </c>
      <c r="E31" s="76"/>
    </row>
    <row r="32" ht="14.25" customHeight="1">
      <c r="B32" s="87" t="s">
        <v>169</v>
      </c>
      <c r="C32" s="88">
        <v>8.0</v>
      </c>
    </row>
    <row r="33" ht="14.25" customHeight="1">
      <c r="B33" s="89" t="s">
        <v>170</v>
      </c>
      <c r="C33" s="90">
        <f>C31*(1-C31)^(C32-1)</f>
        <v>0.03337097168</v>
      </c>
      <c r="D33" s="9" t="str">
        <f>FORMULATEXT(C33)</f>
        <v>=C31*(1-C31)^(C32-1)</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c r="B47" s="40"/>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P1:Q1"/>
    <mergeCell ref="N12:R12"/>
    <mergeCell ref="S12:V12"/>
    <mergeCell ref="N13:R13"/>
    <mergeCell ref="N14:R14"/>
    <mergeCell ref="E31:H31"/>
    <mergeCell ref="B47:F47"/>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5" width="8.71"/>
    <col customWidth="1" min="16" max="17" width="10.14"/>
    <col customWidth="1" min="18" max="35" width="8.71"/>
  </cols>
  <sheetData>
    <row r="1" ht="14.25" customHeight="1">
      <c r="N1" s="91" t="s">
        <v>172</v>
      </c>
      <c r="O1" s="92"/>
      <c r="P1" s="93"/>
      <c r="Q1" s="93">
        <v>0.25</v>
      </c>
    </row>
    <row r="2" ht="14.25" customHeight="1">
      <c r="N2" s="94"/>
      <c r="O2" s="95"/>
      <c r="P2" s="95"/>
      <c r="Q2" s="96"/>
    </row>
    <row r="3" ht="14.25" customHeight="1">
      <c r="N3" s="97"/>
      <c r="O3" s="98"/>
      <c r="P3" s="98"/>
      <c r="Q3" s="99"/>
    </row>
    <row r="4" ht="14.25" customHeight="1">
      <c r="N4" s="100" t="s">
        <v>173</v>
      </c>
      <c r="O4" s="83"/>
      <c r="P4" s="84"/>
      <c r="Q4" s="92" t="s">
        <v>174</v>
      </c>
    </row>
    <row r="5" ht="14.25" customHeight="1">
      <c r="N5" s="40"/>
      <c r="P5" s="92">
        <v>0.0</v>
      </c>
      <c r="Q5" s="92">
        <f t="shared" ref="Q5:Q15" si="1">_xlfn.POISSON.DIST(P5,$Q$1,0)</f>
        <v>0.7788007831</v>
      </c>
    </row>
    <row r="6" ht="14.25" customHeight="1">
      <c r="P6" s="92">
        <v>1.0</v>
      </c>
      <c r="Q6" s="92">
        <f t="shared" si="1"/>
        <v>0.1947001958</v>
      </c>
    </row>
    <row r="7" ht="14.25" customHeight="1">
      <c r="P7" s="92">
        <v>2.0</v>
      </c>
      <c r="Q7" s="92">
        <f t="shared" si="1"/>
        <v>0.02433752447</v>
      </c>
    </row>
    <row r="8" ht="14.25" customHeight="1">
      <c r="P8" s="92">
        <v>3.0</v>
      </c>
      <c r="Q8" s="92">
        <f t="shared" si="1"/>
        <v>0.002028127039</v>
      </c>
    </row>
    <row r="9" ht="14.25" customHeight="1">
      <c r="P9" s="92">
        <v>4.0</v>
      </c>
      <c r="Q9" s="92">
        <f t="shared" si="1"/>
        <v>0.00012675794</v>
      </c>
    </row>
    <row r="10" ht="14.25" customHeight="1">
      <c r="P10" s="92">
        <v>5.0</v>
      </c>
      <c r="Q10" s="92">
        <f t="shared" si="1"/>
        <v>0.000006337896998</v>
      </c>
    </row>
    <row r="11" ht="14.25" customHeight="1">
      <c r="P11" s="92">
        <v>6.0</v>
      </c>
      <c r="Q11" s="92">
        <f t="shared" si="1"/>
        <v>0.0000002640790416</v>
      </c>
    </row>
    <row r="12" ht="14.25" customHeight="1">
      <c r="P12" s="92">
        <v>7.0</v>
      </c>
      <c r="Q12" s="92">
        <f t="shared" si="1"/>
        <v>0.000000009431394342</v>
      </c>
      <c r="R12" s="19"/>
      <c r="S12" s="19"/>
      <c r="T12" s="19"/>
      <c r="U12" s="19"/>
      <c r="V12" s="19"/>
    </row>
    <row r="13" ht="14.25" customHeight="1">
      <c r="P13" s="92">
        <v>8.0</v>
      </c>
      <c r="Q13" s="92">
        <f t="shared" si="1"/>
        <v>0.0000000002947310732</v>
      </c>
      <c r="R13" s="19"/>
    </row>
    <row r="14" ht="14.25" customHeight="1">
      <c r="P14" s="92">
        <v>9.0</v>
      </c>
      <c r="Q14" s="92">
        <f t="shared" si="1"/>
        <v>0</v>
      </c>
      <c r="R14" s="19"/>
    </row>
    <row r="15" ht="14.25" customHeight="1">
      <c r="P15" s="92">
        <v>10.0</v>
      </c>
      <c r="Q15" s="92">
        <f t="shared" si="1"/>
        <v>0</v>
      </c>
    </row>
    <row r="16" ht="14.25" customHeight="1"/>
    <row r="17" ht="14.25" customHeight="1">
      <c r="N17" s="40"/>
    </row>
    <row r="18" ht="14.25" customHeight="1"/>
    <row r="19" ht="14.25" customHeight="1"/>
    <row r="20" ht="14.25" customHeight="1"/>
    <row r="21" ht="14.25" customHeight="1"/>
    <row r="22" ht="14.25" customHeight="1"/>
    <row r="23" ht="14.25" customHeight="1">
      <c r="N23" s="101" t="s">
        <v>172</v>
      </c>
      <c r="O23" s="102"/>
      <c r="P23" s="103"/>
      <c r="Q23" s="103">
        <v>4.0</v>
      </c>
    </row>
    <row r="24" ht="14.25" customHeight="1">
      <c r="N24" s="104"/>
      <c r="O24" s="95"/>
      <c r="P24" s="95"/>
      <c r="Q24" s="96"/>
    </row>
    <row r="25" ht="14.25" customHeight="1">
      <c r="N25" s="97"/>
      <c r="O25" s="98"/>
      <c r="P25" s="98"/>
      <c r="Q25" s="99"/>
    </row>
    <row r="26" ht="14.25" customHeight="1">
      <c r="N26" s="105" t="s">
        <v>173</v>
      </c>
      <c r="O26" s="83"/>
      <c r="P26" s="84"/>
      <c r="Q26" s="102" t="s">
        <v>174</v>
      </c>
    </row>
    <row r="27" ht="14.25" customHeight="1">
      <c r="N27" s="40"/>
      <c r="P27" s="102">
        <v>0.0</v>
      </c>
      <c r="Q27" s="106">
        <f t="shared" ref="Q27:Q37" si="2">_xlfn.POISSON.DIST(P27,$Q$23,0)</f>
        <v>0.01831563889</v>
      </c>
    </row>
    <row r="28" ht="14.25" customHeight="1">
      <c r="P28" s="102">
        <v>1.0</v>
      </c>
      <c r="Q28" s="102">
        <f t="shared" si="2"/>
        <v>0.07326255555</v>
      </c>
    </row>
    <row r="29" ht="14.25" customHeight="1">
      <c r="P29" s="102">
        <v>2.0</v>
      </c>
      <c r="Q29" s="102">
        <f t="shared" si="2"/>
        <v>0.1465251111</v>
      </c>
    </row>
    <row r="30" ht="14.25" customHeight="1">
      <c r="B30" s="9" t="s">
        <v>171</v>
      </c>
      <c r="P30" s="102">
        <v>3.0</v>
      </c>
      <c r="Q30" s="102">
        <f t="shared" si="2"/>
        <v>0.1953668148</v>
      </c>
    </row>
    <row r="31" ht="14.25" customHeight="1">
      <c r="B31" s="107" t="s">
        <v>175</v>
      </c>
      <c r="C31" s="108">
        <v>4.0</v>
      </c>
      <c r="E31" s="76"/>
      <c r="P31" s="102">
        <v>4.0</v>
      </c>
      <c r="Q31" s="102">
        <f t="shared" si="2"/>
        <v>0.1953668148</v>
      </c>
    </row>
    <row r="32" ht="14.25" customHeight="1">
      <c r="B32" s="107" t="s">
        <v>176</v>
      </c>
      <c r="C32" s="108">
        <v>7.0</v>
      </c>
      <c r="P32" s="102">
        <v>5.0</v>
      </c>
      <c r="Q32" s="102">
        <f t="shared" si="2"/>
        <v>0.1562934519</v>
      </c>
    </row>
    <row r="33" ht="14.25" customHeight="1">
      <c r="B33" s="86" t="s">
        <v>177</v>
      </c>
      <c r="C33" s="108">
        <v>2.718</v>
      </c>
      <c r="P33" s="102">
        <v>6.0</v>
      </c>
      <c r="Q33" s="102">
        <f t="shared" si="2"/>
        <v>0.1041956346</v>
      </c>
    </row>
    <row r="34" ht="14.25" customHeight="1">
      <c r="B34" s="86" t="s">
        <v>170</v>
      </c>
      <c r="C34" s="68">
        <f>_xlfn.POISSON.DIST(C31,C32,0)</f>
        <v>0.09122619164</v>
      </c>
      <c r="D34" s="9" t="str">
        <f>FORMULATEXT(C34)</f>
        <v>=POISSON.DIST(C31,C32,0)</v>
      </c>
      <c r="P34" s="102">
        <v>7.0</v>
      </c>
      <c r="Q34" s="102">
        <f t="shared" si="2"/>
        <v>0.05954036261</v>
      </c>
    </row>
    <row r="35" ht="14.25" customHeight="1">
      <c r="P35" s="102">
        <v>8.0</v>
      </c>
      <c r="Q35" s="102">
        <f t="shared" si="2"/>
        <v>0.0297701813</v>
      </c>
    </row>
    <row r="36" ht="14.25" customHeight="1">
      <c r="P36" s="102">
        <v>9.0</v>
      </c>
      <c r="Q36" s="102">
        <f t="shared" si="2"/>
        <v>0.01323119169</v>
      </c>
    </row>
    <row r="37" ht="14.25" customHeight="1">
      <c r="P37" s="102">
        <v>10.0</v>
      </c>
      <c r="Q37" s="102">
        <f t="shared" si="2"/>
        <v>0.005292476676</v>
      </c>
    </row>
    <row r="38" ht="14.25" customHeight="1"/>
    <row r="39" ht="14.25" customHeight="1"/>
    <row r="40" ht="14.25" customHeight="1"/>
    <row r="41" ht="14.25" customHeight="1"/>
    <row r="42" ht="14.25" customHeight="1"/>
    <row r="43" ht="14.25" customHeight="1"/>
    <row r="44" ht="14.25" customHeight="1"/>
    <row r="45" ht="14.25" customHeight="1">
      <c r="B45" s="9" t="s">
        <v>171</v>
      </c>
    </row>
    <row r="46" ht="14.25" customHeight="1">
      <c r="B46" s="107" t="s">
        <v>175</v>
      </c>
      <c r="C46" s="108">
        <v>0.0</v>
      </c>
    </row>
    <row r="47" ht="14.25" customHeight="1">
      <c r="B47" s="107" t="s">
        <v>176</v>
      </c>
      <c r="C47" s="108">
        <v>6.0</v>
      </c>
    </row>
    <row r="48" ht="14.25" customHeight="1">
      <c r="B48" s="86" t="s">
        <v>177</v>
      </c>
      <c r="C48" s="108">
        <v>2.718</v>
      </c>
    </row>
    <row r="49" ht="14.25" customHeight="1">
      <c r="B49" s="86" t="s">
        <v>170</v>
      </c>
      <c r="C49" s="68">
        <f>_xlfn.POISSON.DIST(C46,C47,0)</f>
        <v>0.002478752177</v>
      </c>
      <c r="D49" s="9" t="str">
        <f>FORMULATEXT(C49)</f>
        <v>=POISSON.DIST(C46,C47,0)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N2:Q3"/>
    <mergeCell ref="N4:P4"/>
    <mergeCell ref="N5:O15"/>
    <mergeCell ref="N24:Q25"/>
    <mergeCell ref="N26:P26"/>
    <mergeCell ref="N27:O37"/>
    <mergeCell ref="E31:H31"/>
  </mergeCell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8" width="8.71"/>
    <col customWidth="1" min="19" max="19" width="10.86"/>
    <col customWidth="1" min="20" max="20" width="10.29"/>
    <col customWidth="1" min="21" max="36" width="8.71"/>
  </cols>
  <sheetData>
    <row r="1" ht="14.25" customHeight="1"/>
    <row r="2" ht="14.25" customHeight="1"/>
    <row r="3" ht="14.25" customHeight="1"/>
    <row r="4" ht="14.25" customHeight="1"/>
    <row r="5" ht="14.25" customHeight="1">
      <c r="N5" s="109" t="s">
        <v>178</v>
      </c>
      <c r="O5" s="109" t="s">
        <v>179</v>
      </c>
      <c r="P5" s="109" t="s">
        <v>180</v>
      </c>
    </row>
    <row r="6" ht="14.25" customHeight="1">
      <c r="N6" s="88">
        <v>1.0</v>
      </c>
      <c r="O6" s="88" t="s">
        <v>181</v>
      </c>
      <c r="P6" s="88">
        <v>87.8</v>
      </c>
    </row>
    <row r="7" ht="14.25" customHeight="1">
      <c r="N7" s="88">
        <v>2.0</v>
      </c>
      <c r="O7" s="88" t="s">
        <v>182</v>
      </c>
      <c r="P7" s="88">
        <v>67.8</v>
      </c>
    </row>
    <row r="8" ht="14.25" customHeight="1">
      <c r="N8" s="88">
        <v>3.0</v>
      </c>
      <c r="O8" s="88" t="s">
        <v>183</v>
      </c>
      <c r="P8" s="88">
        <v>66.0</v>
      </c>
    </row>
    <row r="9" ht="14.25" customHeight="1">
      <c r="N9" s="88">
        <v>4.0</v>
      </c>
      <c r="O9" s="88" t="s">
        <v>184</v>
      </c>
      <c r="P9" s="88">
        <v>76.6</v>
      </c>
    </row>
    <row r="10" ht="14.25" customHeight="1">
      <c r="N10" s="88">
        <v>5.0</v>
      </c>
      <c r="O10" s="88" t="s">
        <v>185</v>
      </c>
      <c r="P10" s="88">
        <v>61.0</v>
      </c>
    </row>
    <row r="11" ht="14.25" customHeight="1">
      <c r="N11" s="88">
        <v>6.0</v>
      </c>
      <c r="O11" s="88" t="s">
        <v>186</v>
      </c>
      <c r="P11" s="88">
        <v>88.2</v>
      </c>
    </row>
    <row r="12" ht="14.25" customHeight="1">
      <c r="N12" s="88">
        <v>7.0</v>
      </c>
      <c r="O12" s="88" t="s">
        <v>187</v>
      </c>
      <c r="P12" s="88">
        <v>60.0</v>
      </c>
    </row>
    <row r="13" ht="14.25" customHeight="1">
      <c r="N13" s="88">
        <v>8.0</v>
      </c>
      <c r="O13" s="88" t="s">
        <v>188</v>
      </c>
      <c r="P13" s="88">
        <v>54.4</v>
      </c>
    </row>
    <row r="14" ht="14.25" customHeight="1">
      <c r="N14" s="88">
        <v>9.0</v>
      </c>
      <c r="O14" s="88" t="s">
        <v>189</v>
      </c>
      <c r="P14" s="88">
        <v>72.8</v>
      </c>
    </row>
    <row r="15" ht="14.25" customHeight="1">
      <c r="N15" s="88">
        <v>10.0</v>
      </c>
      <c r="O15" s="88" t="s">
        <v>190</v>
      </c>
      <c r="P15" s="88">
        <v>73.2</v>
      </c>
    </row>
    <row r="16" ht="14.25" customHeight="1">
      <c r="N16" s="88">
        <v>11.0</v>
      </c>
      <c r="O16" s="88" t="s">
        <v>191</v>
      </c>
      <c r="P16" s="88">
        <v>51.2</v>
      </c>
    </row>
    <row r="17" ht="14.25" customHeight="1">
      <c r="N17" s="88">
        <v>12.0</v>
      </c>
      <c r="O17" s="88" t="s">
        <v>192</v>
      </c>
      <c r="P17" s="88">
        <v>51.4</v>
      </c>
    </row>
    <row r="18" ht="14.25" customHeight="1">
      <c r="N18" s="88">
        <v>13.0</v>
      </c>
      <c r="O18" s="88" t="s">
        <v>193</v>
      </c>
      <c r="P18" s="88">
        <v>80.8</v>
      </c>
    </row>
    <row r="19" ht="14.25" customHeight="1">
      <c r="N19" s="88">
        <v>14.0</v>
      </c>
      <c r="O19" s="88" t="s">
        <v>194</v>
      </c>
      <c r="P19" s="88">
        <v>84.2</v>
      </c>
    </row>
    <row r="20" ht="14.25" customHeight="1"/>
    <row r="21" ht="14.25" customHeight="1"/>
    <row r="22" ht="14.25" customHeight="1">
      <c r="R22" s="110"/>
    </row>
    <row r="23" ht="14.25" customHeight="1"/>
    <row r="24" ht="14.25" customHeight="1"/>
    <row r="25" ht="14.25" customHeight="1"/>
    <row r="26" ht="14.25" customHeight="1">
      <c r="N26" s="111" t="s">
        <v>178</v>
      </c>
      <c r="O26" s="111" t="s">
        <v>179</v>
      </c>
      <c r="P26" s="111" t="s">
        <v>180</v>
      </c>
      <c r="Q26" s="112" t="s">
        <v>88</v>
      </c>
      <c r="R26" s="112" t="s">
        <v>195</v>
      </c>
      <c r="S26" s="112" t="s">
        <v>196</v>
      </c>
      <c r="V26" s="111" t="s">
        <v>178</v>
      </c>
      <c r="W26" s="111" t="s">
        <v>179</v>
      </c>
      <c r="X26" s="111" t="s">
        <v>180</v>
      </c>
      <c r="Y26" s="112" t="s">
        <v>88</v>
      </c>
      <c r="Z26" s="112" t="s">
        <v>195</v>
      </c>
      <c r="AA26" s="112" t="s">
        <v>196</v>
      </c>
    </row>
    <row r="27" ht="14.25" customHeight="1">
      <c r="N27" s="88">
        <v>1.0</v>
      </c>
      <c r="O27" s="88" t="s">
        <v>181</v>
      </c>
      <c r="P27" s="88">
        <v>87.8</v>
      </c>
      <c r="Q27" s="9">
        <f t="shared" ref="Q27:Q40" si="1">AVERAGE($P$27:$P$40)</f>
        <v>69.67142857</v>
      </c>
      <c r="R27" s="9">
        <f t="shared" ref="R27:R40" si="2">_xlfn.STDEV.S($P$27:$P$40)</f>
        <v>12.92311159</v>
      </c>
      <c r="S27" s="9">
        <f t="shared" ref="S27:S40" si="3">_xlfn.NORM.DIST(P27,Q27,R27,0)</f>
        <v>0.01154061107</v>
      </c>
      <c r="V27" s="88">
        <v>11.0</v>
      </c>
      <c r="W27" s="88" t="s">
        <v>191</v>
      </c>
      <c r="X27" s="88">
        <v>51.2</v>
      </c>
      <c r="Y27" s="9">
        <f t="shared" ref="Y27:Y40" si="4">AVERAGE($P$27:$P$40)</f>
        <v>69.67142857</v>
      </c>
      <c r="Z27" s="9">
        <f t="shared" ref="Z27:Z40" si="5">_xlfn.STDEV.S($P$27:$P$40)</f>
        <v>12.92311159</v>
      </c>
      <c r="AA27" s="9">
        <f t="shared" ref="AA27:AA40" si="6">_xlfn.NORM.DIST(X27,Y27,Z27,0)</f>
        <v>0.01111508474</v>
      </c>
    </row>
    <row r="28" ht="14.25" customHeight="1">
      <c r="N28" s="88">
        <v>2.0</v>
      </c>
      <c r="O28" s="88" t="s">
        <v>182</v>
      </c>
      <c r="P28" s="88">
        <v>67.8</v>
      </c>
      <c r="Q28" s="9">
        <f t="shared" si="1"/>
        <v>69.67142857</v>
      </c>
      <c r="R28" s="9">
        <f t="shared" si="2"/>
        <v>12.92311159</v>
      </c>
      <c r="S28" s="9">
        <f t="shared" si="3"/>
        <v>0.03054845483</v>
      </c>
      <c r="V28" s="88">
        <v>12.0</v>
      </c>
      <c r="W28" s="88" t="s">
        <v>192</v>
      </c>
      <c r="X28" s="88">
        <v>51.4</v>
      </c>
      <c r="Y28" s="9">
        <f t="shared" si="4"/>
        <v>69.67142857</v>
      </c>
      <c r="Z28" s="9">
        <f t="shared" si="5"/>
        <v>12.92311159</v>
      </c>
      <c r="AA28" s="9">
        <f t="shared" si="6"/>
        <v>0.01136233553</v>
      </c>
    </row>
    <row r="29" ht="14.25" customHeight="1">
      <c r="N29" s="88">
        <v>3.0</v>
      </c>
      <c r="O29" s="88" t="s">
        <v>183</v>
      </c>
      <c r="P29" s="88">
        <v>66.0</v>
      </c>
      <c r="Q29" s="9">
        <f t="shared" si="1"/>
        <v>69.67142857</v>
      </c>
      <c r="R29" s="9">
        <f t="shared" si="2"/>
        <v>12.92311159</v>
      </c>
      <c r="S29" s="9">
        <f t="shared" si="3"/>
        <v>0.02964945189</v>
      </c>
      <c r="V29" s="88">
        <v>8.0</v>
      </c>
      <c r="W29" s="88" t="s">
        <v>188</v>
      </c>
      <c r="X29" s="88">
        <v>54.4</v>
      </c>
      <c r="Y29" s="9">
        <f t="shared" si="4"/>
        <v>69.67142857</v>
      </c>
      <c r="Z29" s="9">
        <f t="shared" si="5"/>
        <v>12.92311159</v>
      </c>
      <c r="AA29" s="9">
        <f t="shared" si="6"/>
        <v>0.01535705291</v>
      </c>
    </row>
    <row r="30" ht="14.25" customHeight="1">
      <c r="N30" s="88">
        <v>4.0</v>
      </c>
      <c r="O30" s="88" t="s">
        <v>184</v>
      </c>
      <c r="P30" s="88">
        <v>76.6</v>
      </c>
      <c r="Q30" s="9">
        <f t="shared" si="1"/>
        <v>69.67142857</v>
      </c>
      <c r="R30" s="9">
        <f t="shared" si="2"/>
        <v>12.92311159</v>
      </c>
      <c r="S30" s="9">
        <f t="shared" si="3"/>
        <v>0.02673777753</v>
      </c>
      <c r="V30" s="88">
        <v>7.0</v>
      </c>
      <c r="W30" s="88" t="s">
        <v>187</v>
      </c>
      <c r="X30" s="88">
        <v>60.0</v>
      </c>
      <c r="Y30" s="9">
        <f t="shared" si="4"/>
        <v>69.67142857</v>
      </c>
      <c r="Z30" s="9">
        <f t="shared" si="5"/>
        <v>12.92311159</v>
      </c>
      <c r="AA30" s="9">
        <f t="shared" si="6"/>
        <v>0.02333049664</v>
      </c>
    </row>
    <row r="31" ht="14.25" customHeight="1">
      <c r="E31" s="76"/>
      <c r="N31" s="88">
        <v>5.0</v>
      </c>
      <c r="O31" s="88" t="s">
        <v>185</v>
      </c>
      <c r="P31" s="88">
        <v>61.0</v>
      </c>
      <c r="Q31" s="9">
        <f t="shared" si="1"/>
        <v>69.67142857</v>
      </c>
      <c r="R31" s="9">
        <f t="shared" si="2"/>
        <v>12.92311159</v>
      </c>
      <c r="S31" s="9">
        <f t="shared" si="3"/>
        <v>0.02464755894</v>
      </c>
      <c r="V31" s="88">
        <v>5.0</v>
      </c>
      <c r="W31" s="88" t="s">
        <v>185</v>
      </c>
      <c r="X31" s="88">
        <v>61.0</v>
      </c>
      <c r="Y31" s="9">
        <f t="shared" si="4"/>
        <v>69.67142857</v>
      </c>
      <c r="Z31" s="9">
        <f t="shared" si="5"/>
        <v>12.92311159</v>
      </c>
      <c r="AA31" s="9">
        <f t="shared" si="6"/>
        <v>0.02464755894</v>
      </c>
    </row>
    <row r="32" ht="14.25" customHeight="1">
      <c r="N32" s="88">
        <v>6.0</v>
      </c>
      <c r="O32" s="88" t="s">
        <v>186</v>
      </c>
      <c r="P32" s="88">
        <v>88.2</v>
      </c>
      <c r="Q32" s="9">
        <f t="shared" si="1"/>
        <v>69.67142857</v>
      </c>
      <c r="R32" s="9">
        <f t="shared" si="2"/>
        <v>12.92311159</v>
      </c>
      <c r="S32" s="9">
        <f t="shared" si="3"/>
        <v>0.01104494915</v>
      </c>
      <c r="V32" s="88">
        <v>3.0</v>
      </c>
      <c r="W32" s="88" t="s">
        <v>183</v>
      </c>
      <c r="X32" s="88">
        <v>66.0</v>
      </c>
      <c r="Y32" s="9">
        <f t="shared" si="4"/>
        <v>69.67142857</v>
      </c>
      <c r="Z32" s="9">
        <f t="shared" si="5"/>
        <v>12.92311159</v>
      </c>
      <c r="AA32" s="9">
        <f t="shared" si="6"/>
        <v>0.02964945189</v>
      </c>
    </row>
    <row r="33" ht="14.25" customHeight="1">
      <c r="N33" s="88">
        <v>7.0</v>
      </c>
      <c r="O33" s="88" t="s">
        <v>187</v>
      </c>
      <c r="P33" s="88">
        <v>60.0</v>
      </c>
      <c r="Q33" s="9">
        <f t="shared" si="1"/>
        <v>69.67142857</v>
      </c>
      <c r="R33" s="9">
        <f t="shared" si="2"/>
        <v>12.92311159</v>
      </c>
      <c r="S33" s="9">
        <f t="shared" si="3"/>
        <v>0.02333049664</v>
      </c>
      <c r="V33" s="88">
        <v>2.0</v>
      </c>
      <c r="W33" s="88" t="s">
        <v>182</v>
      </c>
      <c r="X33" s="88">
        <v>67.8</v>
      </c>
      <c r="Y33" s="9">
        <f t="shared" si="4"/>
        <v>69.67142857</v>
      </c>
      <c r="Z33" s="9">
        <f t="shared" si="5"/>
        <v>12.92311159</v>
      </c>
      <c r="AA33" s="9">
        <f t="shared" si="6"/>
        <v>0.03054845483</v>
      </c>
    </row>
    <row r="34" ht="14.25" customHeight="1">
      <c r="N34" s="88">
        <v>8.0</v>
      </c>
      <c r="O34" s="88" t="s">
        <v>188</v>
      </c>
      <c r="P34" s="88">
        <v>54.4</v>
      </c>
      <c r="Q34" s="9">
        <f t="shared" si="1"/>
        <v>69.67142857</v>
      </c>
      <c r="R34" s="9">
        <f t="shared" si="2"/>
        <v>12.92311159</v>
      </c>
      <c r="S34" s="9">
        <f t="shared" si="3"/>
        <v>0.01535705291</v>
      </c>
      <c r="V34" s="88">
        <v>9.0</v>
      </c>
      <c r="W34" s="88" t="s">
        <v>189</v>
      </c>
      <c r="X34" s="88">
        <v>72.8</v>
      </c>
      <c r="Y34" s="9">
        <f t="shared" si="4"/>
        <v>69.67142857</v>
      </c>
      <c r="Z34" s="9">
        <f t="shared" si="5"/>
        <v>12.92311159</v>
      </c>
      <c r="AA34" s="9">
        <f t="shared" si="6"/>
        <v>0.02997894703</v>
      </c>
    </row>
    <row r="35" ht="14.25" customHeight="1">
      <c r="N35" s="88">
        <v>9.0</v>
      </c>
      <c r="O35" s="88" t="s">
        <v>189</v>
      </c>
      <c r="P35" s="88">
        <v>72.8</v>
      </c>
      <c r="Q35" s="9">
        <f t="shared" si="1"/>
        <v>69.67142857</v>
      </c>
      <c r="R35" s="9">
        <f t="shared" si="2"/>
        <v>12.92311159</v>
      </c>
      <c r="S35" s="9">
        <f t="shared" si="3"/>
        <v>0.02997894703</v>
      </c>
      <c r="V35" s="88">
        <v>10.0</v>
      </c>
      <c r="W35" s="88" t="s">
        <v>190</v>
      </c>
      <c r="X35" s="88">
        <v>73.2</v>
      </c>
      <c r="Y35" s="9">
        <f t="shared" si="4"/>
        <v>69.67142857</v>
      </c>
      <c r="Z35" s="9">
        <f t="shared" si="5"/>
        <v>12.92311159</v>
      </c>
      <c r="AA35" s="9">
        <f t="shared" si="6"/>
        <v>0.02974089601</v>
      </c>
    </row>
    <row r="36" ht="14.25" customHeight="1">
      <c r="N36" s="88">
        <v>10.0</v>
      </c>
      <c r="O36" s="88" t="s">
        <v>190</v>
      </c>
      <c r="P36" s="88">
        <v>73.2</v>
      </c>
      <c r="Q36" s="9">
        <f t="shared" si="1"/>
        <v>69.67142857</v>
      </c>
      <c r="R36" s="9">
        <f t="shared" si="2"/>
        <v>12.92311159</v>
      </c>
      <c r="S36" s="9">
        <f t="shared" si="3"/>
        <v>0.02974089601</v>
      </c>
      <c r="V36" s="88">
        <v>4.0</v>
      </c>
      <c r="W36" s="88" t="s">
        <v>184</v>
      </c>
      <c r="X36" s="88">
        <v>76.6</v>
      </c>
      <c r="Y36" s="9">
        <f t="shared" si="4"/>
        <v>69.67142857</v>
      </c>
      <c r="Z36" s="9">
        <f t="shared" si="5"/>
        <v>12.92311159</v>
      </c>
      <c r="AA36" s="9">
        <f t="shared" si="6"/>
        <v>0.02673777753</v>
      </c>
    </row>
    <row r="37" ht="14.25" customHeight="1">
      <c r="N37" s="88">
        <v>11.0</v>
      </c>
      <c r="O37" s="88" t="s">
        <v>191</v>
      </c>
      <c r="P37" s="88">
        <v>51.2</v>
      </c>
      <c r="Q37" s="9">
        <f t="shared" si="1"/>
        <v>69.67142857</v>
      </c>
      <c r="R37" s="9">
        <f t="shared" si="2"/>
        <v>12.92311159</v>
      </c>
      <c r="S37" s="9">
        <f t="shared" si="3"/>
        <v>0.01111508474</v>
      </c>
      <c r="V37" s="88">
        <v>13.0</v>
      </c>
      <c r="W37" s="88" t="s">
        <v>193</v>
      </c>
      <c r="X37" s="88">
        <v>80.8</v>
      </c>
      <c r="Y37" s="9">
        <f t="shared" si="4"/>
        <v>69.67142857</v>
      </c>
      <c r="Z37" s="9">
        <f t="shared" si="5"/>
        <v>12.92311159</v>
      </c>
      <c r="AA37" s="9">
        <f t="shared" si="6"/>
        <v>0.02130668449</v>
      </c>
    </row>
    <row r="38" ht="14.25" customHeight="1">
      <c r="N38" s="88">
        <v>12.0</v>
      </c>
      <c r="O38" s="88" t="s">
        <v>192</v>
      </c>
      <c r="P38" s="88">
        <v>51.4</v>
      </c>
      <c r="Q38" s="9">
        <f t="shared" si="1"/>
        <v>69.67142857</v>
      </c>
      <c r="R38" s="9">
        <f t="shared" si="2"/>
        <v>12.92311159</v>
      </c>
      <c r="S38" s="9">
        <f t="shared" si="3"/>
        <v>0.01136233553</v>
      </c>
      <c r="V38" s="88">
        <v>14.0</v>
      </c>
      <c r="W38" s="88" t="s">
        <v>194</v>
      </c>
      <c r="X38" s="88">
        <v>84.2</v>
      </c>
      <c r="Y38" s="9">
        <f t="shared" si="4"/>
        <v>69.67142857</v>
      </c>
      <c r="Z38" s="9">
        <f t="shared" si="5"/>
        <v>12.92311159</v>
      </c>
      <c r="AA38" s="9">
        <f t="shared" si="6"/>
        <v>0.01640934531</v>
      </c>
    </row>
    <row r="39" ht="14.25" customHeight="1">
      <c r="N39" s="88">
        <v>13.0</v>
      </c>
      <c r="O39" s="88" t="s">
        <v>193</v>
      </c>
      <c r="P39" s="88">
        <v>80.8</v>
      </c>
      <c r="Q39" s="9">
        <f t="shared" si="1"/>
        <v>69.67142857</v>
      </c>
      <c r="R39" s="9">
        <f t="shared" si="2"/>
        <v>12.92311159</v>
      </c>
      <c r="S39" s="9">
        <f t="shared" si="3"/>
        <v>0.02130668449</v>
      </c>
      <c r="V39" s="88">
        <v>1.0</v>
      </c>
      <c r="W39" s="88" t="s">
        <v>181</v>
      </c>
      <c r="X39" s="88">
        <v>87.8</v>
      </c>
      <c r="Y39" s="9">
        <f t="shared" si="4"/>
        <v>69.67142857</v>
      </c>
      <c r="Z39" s="9">
        <f t="shared" si="5"/>
        <v>12.92311159</v>
      </c>
      <c r="AA39" s="9">
        <f t="shared" si="6"/>
        <v>0.01154061107</v>
      </c>
    </row>
    <row r="40" ht="14.25" customHeight="1">
      <c r="N40" s="88">
        <v>14.0</v>
      </c>
      <c r="O40" s="88" t="s">
        <v>194</v>
      </c>
      <c r="P40" s="88">
        <v>84.2</v>
      </c>
      <c r="Q40" s="9">
        <f t="shared" si="1"/>
        <v>69.67142857</v>
      </c>
      <c r="R40" s="9">
        <f t="shared" si="2"/>
        <v>12.92311159</v>
      </c>
      <c r="S40" s="9">
        <f t="shared" si="3"/>
        <v>0.01640934531</v>
      </c>
      <c r="V40" s="88">
        <v>6.0</v>
      </c>
      <c r="W40" s="88" t="s">
        <v>186</v>
      </c>
      <c r="X40" s="88">
        <v>88.2</v>
      </c>
      <c r="Y40" s="9">
        <f t="shared" si="4"/>
        <v>69.67142857</v>
      </c>
      <c r="Z40" s="9">
        <f t="shared" si="5"/>
        <v>12.92311159</v>
      </c>
      <c r="AA40" s="9">
        <f t="shared" si="6"/>
        <v>0.01104494915</v>
      </c>
    </row>
    <row r="41" ht="14.25" customHeight="1"/>
    <row r="42" ht="14.25" customHeight="1">
      <c r="X42" s="38" t="s">
        <v>197</v>
      </c>
    </row>
    <row r="43" ht="14.25" customHeight="1"/>
    <row r="44" ht="14.25" customHeight="1"/>
    <row r="45" ht="14.25" customHeight="1"/>
    <row r="46" ht="14.25" customHeight="1"/>
    <row r="47" ht="14.25" customHeight="1">
      <c r="B47" s="40"/>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E31:H31"/>
    <mergeCell ref="X42:Z42"/>
    <mergeCell ref="B47:F47"/>
  </mergeCell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8" width="8.71"/>
    <col customWidth="1" min="19" max="19" width="10.86"/>
    <col customWidth="1" min="20" max="20" width="10.29"/>
    <col customWidth="1" min="21" max="3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E31" s="76"/>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c r="X42" s="38"/>
    </row>
    <row r="43" ht="14.25" customHeight="1"/>
    <row r="44" ht="14.25" customHeight="1"/>
    <row r="45" ht="14.25" customHeight="1"/>
    <row r="46" ht="14.25" customHeight="1"/>
    <row r="47" ht="14.25" customHeight="1">
      <c r="B47" s="40"/>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E31:H31"/>
    <mergeCell ref="X42:Z42"/>
    <mergeCell ref="B47:F4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41.86"/>
    <col customWidth="1" min="10" max="26" width="8.71"/>
  </cols>
  <sheetData>
    <row r="1" ht="14.25" customHeight="1">
      <c r="I1" s="9" t="s">
        <v>23</v>
      </c>
    </row>
    <row r="2" ht="14.25" customHeight="1"/>
    <row r="3" ht="14.25" customHeight="1">
      <c r="I3" s="9" t="s">
        <v>24</v>
      </c>
      <c r="J3" s="9">
        <v>1.0</v>
      </c>
    </row>
    <row r="4" ht="14.25" customHeight="1">
      <c r="I4" s="9" t="s">
        <v>25</v>
      </c>
      <c r="J4" s="9">
        <v>1.0</v>
      </c>
    </row>
    <row r="5" ht="14.25" customHeight="1">
      <c r="I5" s="9" t="s">
        <v>26</v>
      </c>
      <c r="J5" s="9">
        <v>2.0</v>
      </c>
    </row>
    <row r="6" ht="14.25" customHeight="1"/>
    <row r="7" ht="14.25" customHeight="1">
      <c r="I7" s="9" t="s">
        <v>27</v>
      </c>
      <c r="J7" s="9" t="s">
        <v>28</v>
      </c>
    </row>
    <row r="8" ht="14.25" customHeight="1">
      <c r="I8" s="9" t="s">
        <v>29</v>
      </c>
      <c r="J8" s="9" t="s">
        <v>28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6" width="8.71"/>
    <col customWidth="1" min="17" max="17" width="12.0"/>
    <col customWidth="1" min="18" max="18" width="8.71"/>
    <col customWidth="1" min="19" max="19" width="10.86"/>
    <col customWidth="1" min="20" max="20" width="10.29"/>
    <col customWidth="1" min="21" max="21" width="8.71"/>
    <col customWidth="1" min="22" max="22" width="11.14"/>
    <col customWidth="1" min="23" max="23" width="18.86"/>
    <col customWidth="1" min="24" max="33" width="8.71"/>
  </cols>
  <sheetData>
    <row r="1" ht="14.25" customHeight="1"/>
    <row r="2" ht="14.25" customHeight="1"/>
    <row r="3" ht="14.25" customHeight="1"/>
    <row r="4" ht="14.25" customHeight="1">
      <c r="S4" s="109" t="s">
        <v>178</v>
      </c>
      <c r="T4" s="109" t="s">
        <v>179</v>
      </c>
      <c r="U4" s="109" t="s">
        <v>180</v>
      </c>
    </row>
    <row r="5" ht="14.25" customHeight="1">
      <c r="S5" s="88">
        <v>1.0</v>
      </c>
      <c r="T5" s="88" t="s">
        <v>181</v>
      </c>
      <c r="U5" s="88">
        <v>87.8</v>
      </c>
    </row>
    <row r="6" ht="14.25" customHeight="1">
      <c r="S6" s="88">
        <v>2.0</v>
      </c>
      <c r="T6" s="88" t="s">
        <v>182</v>
      </c>
      <c r="U6" s="88">
        <v>67.8</v>
      </c>
    </row>
    <row r="7" ht="14.25" customHeight="1">
      <c r="S7" s="88">
        <v>3.0</v>
      </c>
      <c r="T7" s="88" t="s">
        <v>183</v>
      </c>
      <c r="U7" s="88">
        <v>66.0</v>
      </c>
    </row>
    <row r="8" ht="14.25" customHeight="1">
      <c r="S8" s="88">
        <v>4.0</v>
      </c>
      <c r="T8" s="88" t="s">
        <v>184</v>
      </c>
      <c r="U8" s="88">
        <v>76.6</v>
      </c>
    </row>
    <row r="9" ht="14.25" customHeight="1">
      <c r="S9" s="88">
        <v>5.0</v>
      </c>
      <c r="T9" s="88" t="s">
        <v>185</v>
      </c>
      <c r="U9" s="88">
        <v>61.0</v>
      </c>
    </row>
    <row r="10" ht="14.25" customHeight="1">
      <c r="S10" s="88">
        <v>6.0</v>
      </c>
      <c r="T10" s="88" t="s">
        <v>186</v>
      </c>
      <c r="U10" s="88">
        <v>88.2</v>
      </c>
    </row>
    <row r="11" ht="14.25" customHeight="1">
      <c r="S11" s="88">
        <v>7.0</v>
      </c>
      <c r="T11" s="88" t="s">
        <v>187</v>
      </c>
      <c r="U11" s="88">
        <v>60.0</v>
      </c>
    </row>
    <row r="12" ht="14.25" customHeight="1">
      <c r="S12" s="88">
        <v>8.0</v>
      </c>
      <c r="T12" s="88" t="s">
        <v>188</v>
      </c>
      <c r="U12" s="88">
        <v>54.4</v>
      </c>
    </row>
    <row r="13" ht="14.25" customHeight="1">
      <c r="S13" s="88">
        <v>9.0</v>
      </c>
      <c r="T13" s="88" t="s">
        <v>189</v>
      </c>
      <c r="U13" s="88">
        <v>72.8</v>
      </c>
    </row>
    <row r="14" ht="14.25" customHeight="1">
      <c r="S14" s="88">
        <v>10.0</v>
      </c>
      <c r="T14" s="88" t="s">
        <v>190</v>
      </c>
      <c r="U14" s="88">
        <v>73.2</v>
      </c>
    </row>
    <row r="15" ht="14.25" customHeight="1">
      <c r="S15" s="88">
        <v>11.0</v>
      </c>
      <c r="T15" s="88" t="s">
        <v>191</v>
      </c>
      <c r="U15" s="88">
        <v>51.2</v>
      </c>
    </row>
    <row r="16" ht="14.25" customHeight="1">
      <c r="S16" s="88">
        <v>12.0</v>
      </c>
      <c r="T16" s="88" t="s">
        <v>192</v>
      </c>
      <c r="U16" s="88">
        <v>51.4</v>
      </c>
    </row>
    <row r="17" ht="14.25" customHeight="1">
      <c r="S17" s="88">
        <v>13.0</v>
      </c>
      <c r="T17" s="88" t="s">
        <v>193</v>
      </c>
      <c r="U17" s="88">
        <v>80.8</v>
      </c>
    </row>
    <row r="18" ht="14.25" customHeight="1">
      <c r="S18" s="88">
        <v>14.0</v>
      </c>
      <c r="T18" s="88" t="s">
        <v>194</v>
      </c>
      <c r="U18" s="88">
        <v>84.2</v>
      </c>
    </row>
    <row r="19" ht="14.25" customHeight="1"/>
    <row r="20" ht="14.25" customHeight="1"/>
    <row r="21" ht="14.25" customHeight="1"/>
    <row r="22" ht="14.25" customHeight="1">
      <c r="R22" s="113"/>
    </row>
    <row r="23" ht="14.25" customHeight="1"/>
    <row r="24" ht="14.25" customHeight="1"/>
    <row r="25" ht="14.25" customHeight="1"/>
    <row r="26" ht="14.25" customHeight="1">
      <c r="N26" s="111" t="s">
        <v>178</v>
      </c>
      <c r="O26" s="111" t="s">
        <v>179</v>
      </c>
      <c r="P26" s="111" t="s">
        <v>198</v>
      </c>
      <c r="Q26" s="112" t="s">
        <v>199</v>
      </c>
      <c r="R26" s="114" t="s">
        <v>200</v>
      </c>
      <c r="S26" s="112" t="s">
        <v>201</v>
      </c>
      <c r="T26" s="112" t="s">
        <v>202</v>
      </c>
      <c r="U26" s="114" t="s">
        <v>203</v>
      </c>
      <c r="V26" s="14" t="s">
        <v>204</v>
      </c>
      <c r="W26" s="115" t="s">
        <v>205</v>
      </c>
      <c r="X26" s="116" t="s">
        <v>206</v>
      </c>
      <c r="Y26" s="117"/>
      <c r="Z26" s="117"/>
      <c r="AA26" s="117"/>
    </row>
    <row r="27" ht="14.25" customHeight="1">
      <c r="N27" s="88">
        <v>1.0</v>
      </c>
      <c r="O27" s="88" t="s">
        <v>181</v>
      </c>
      <c r="P27" s="88">
        <v>87.8</v>
      </c>
      <c r="Q27" s="9">
        <f t="shared" ref="Q27:Q40" si="1">LN(P27)</f>
        <v>4.475061501</v>
      </c>
      <c r="R27" s="118">
        <f t="shared" ref="R27:R40" si="2">AVERAGE($Q$27:$Q$40)</f>
        <v>4.227323288</v>
      </c>
      <c r="S27" s="9">
        <f t="shared" ref="S27:S40" si="3">Q27-R27</f>
        <v>0.2477382131</v>
      </c>
      <c r="T27" s="9">
        <f t="shared" ref="T27:T40" si="4">S27^2</f>
        <v>0.06137422225</v>
      </c>
      <c r="U27" s="118">
        <f t="shared" ref="U27:U40" si="5">SQRT(SUM($T$27:$T$40)/COUNT($T$27:$T$40))</f>
        <v>0.1829886745</v>
      </c>
      <c r="V27" s="40">
        <f t="shared" ref="V27:V40" si="6">1/((P27*U27)*SQRT(2*PI()))</f>
        <v>0.02483083583</v>
      </c>
      <c r="W27" s="40">
        <f t="shared" ref="W27:W40" si="7">EXP(-1/2*((S27/U27)^2))</f>
        <v>0.3999373041</v>
      </c>
      <c r="X27" s="119">
        <f t="shared" ref="X27:X40" si="8">V27*W27</f>
        <v>0.009930777539</v>
      </c>
    </row>
    <row r="28" ht="14.25" customHeight="1">
      <c r="N28" s="88">
        <v>2.0</v>
      </c>
      <c r="O28" s="88" t="s">
        <v>182</v>
      </c>
      <c r="P28" s="88">
        <v>67.8</v>
      </c>
      <c r="Q28" s="9">
        <f t="shared" si="1"/>
        <v>4.216562195</v>
      </c>
      <c r="R28" s="118">
        <f t="shared" si="2"/>
        <v>4.227323288</v>
      </c>
      <c r="S28" s="9">
        <f t="shared" si="3"/>
        <v>-0.01076109256</v>
      </c>
      <c r="T28" s="9">
        <f t="shared" si="4"/>
        <v>0.0001158011131</v>
      </c>
      <c r="U28" s="118">
        <f t="shared" si="5"/>
        <v>0.1829886745</v>
      </c>
      <c r="V28" s="40">
        <f t="shared" si="6"/>
        <v>0.03215556616</v>
      </c>
      <c r="W28" s="40">
        <f t="shared" si="7"/>
        <v>0.9982723376</v>
      </c>
      <c r="X28" s="119">
        <f t="shared" si="8"/>
        <v>0.0321000122</v>
      </c>
    </row>
    <row r="29" ht="14.25" customHeight="1">
      <c r="N29" s="88">
        <v>3.0</v>
      </c>
      <c r="O29" s="88" t="s">
        <v>183</v>
      </c>
      <c r="P29" s="88">
        <v>66.0</v>
      </c>
      <c r="Q29" s="9">
        <f t="shared" si="1"/>
        <v>4.189654742</v>
      </c>
      <c r="R29" s="118">
        <f t="shared" si="2"/>
        <v>4.227323288</v>
      </c>
      <c r="S29" s="9">
        <f t="shared" si="3"/>
        <v>-0.03766854548</v>
      </c>
      <c r="T29" s="9">
        <f t="shared" si="4"/>
        <v>0.001418919319</v>
      </c>
      <c r="U29" s="118">
        <f t="shared" si="5"/>
        <v>0.1829886745</v>
      </c>
      <c r="V29" s="40">
        <f t="shared" si="6"/>
        <v>0.03303253614</v>
      </c>
      <c r="W29" s="40">
        <f t="shared" si="7"/>
        <v>0.9790353989</v>
      </c>
      <c r="X29" s="119">
        <f t="shared" si="8"/>
        <v>0.0323400222</v>
      </c>
    </row>
    <row r="30" ht="14.25" customHeight="1">
      <c r="N30" s="88">
        <v>4.0</v>
      </c>
      <c r="O30" s="88" t="s">
        <v>184</v>
      </c>
      <c r="P30" s="88">
        <v>76.6</v>
      </c>
      <c r="Q30" s="9">
        <f t="shared" si="1"/>
        <v>4.338597077</v>
      </c>
      <c r="R30" s="118">
        <f t="shared" si="2"/>
        <v>4.227323288</v>
      </c>
      <c r="S30" s="9">
        <f t="shared" si="3"/>
        <v>0.1112737892</v>
      </c>
      <c r="T30" s="9">
        <f t="shared" si="4"/>
        <v>0.01238185617</v>
      </c>
      <c r="U30" s="118">
        <f t="shared" si="5"/>
        <v>0.1829886745</v>
      </c>
      <c r="V30" s="40">
        <f t="shared" si="6"/>
        <v>0.02846145412</v>
      </c>
      <c r="W30" s="40">
        <f t="shared" si="7"/>
        <v>0.8311978639</v>
      </c>
      <c r="X30" s="119">
        <f t="shared" si="8"/>
        <v>0.02365709987</v>
      </c>
    </row>
    <row r="31" ht="14.25" customHeight="1">
      <c r="E31" s="76"/>
      <c r="N31" s="88">
        <v>5.0</v>
      </c>
      <c r="O31" s="88" t="s">
        <v>185</v>
      </c>
      <c r="P31" s="88">
        <v>61.0</v>
      </c>
      <c r="Q31" s="9">
        <f t="shared" si="1"/>
        <v>4.110873864</v>
      </c>
      <c r="R31" s="118">
        <f t="shared" si="2"/>
        <v>4.227323288</v>
      </c>
      <c r="S31" s="9">
        <f t="shared" si="3"/>
        <v>-0.1164494233</v>
      </c>
      <c r="T31" s="9">
        <f t="shared" si="4"/>
        <v>0.01356046819</v>
      </c>
      <c r="U31" s="118">
        <f t="shared" si="5"/>
        <v>0.1829886745</v>
      </c>
      <c r="V31" s="40">
        <f t="shared" si="6"/>
        <v>0.03574012107</v>
      </c>
      <c r="W31" s="40">
        <f t="shared" si="7"/>
        <v>0.8166974347</v>
      </c>
      <c r="X31" s="119">
        <f t="shared" si="8"/>
        <v>0.0291888652</v>
      </c>
    </row>
    <row r="32" ht="14.25" customHeight="1">
      <c r="N32" s="88">
        <v>6.0</v>
      </c>
      <c r="O32" s="88" t="s">
        <v>186</v>
      </c>
      <c r="P32" s="88">
        <v>88.2</v>
      </c>
      <c r="Q32" s="9">
        <f t="shared" si="1"/>
        <v>4.479606963</v>
      </c>
      <c r="R32" s="118">
        <f t="shared" si="2"/>
        <v>4.227323288</v>
      </c>
      <c r="S32" s="9">
        <f t="shared" si="3"/>
        <v>0.2522836755</v>
      </c>
      <c r="T32" s="9">
        <f t="shared" si="4"/>
        <v>0.06364705293</v>
      </c>
      <c r="U32" s="118">
        <f t="shared" si="5"/>
        <v>0.1829886745</v>
      </c>
      <c r="V32" s="40">
        <f t="shared" si="6"/>
        <v>0.02471822433</v>
      </c>
      <c r="W32" s="40">
        <f t="shared" si="7"/>
        <v>0.3865918967</v>
      </c>
      <c r="X32" s="119">
        <f t="shared" si="8"/>
        <v>0.009555865225</v>
      </c>
    </row>
    <row r="33" ht="14.25" customHeight="1">
      <c r="N33" s="88">
        <v>7.0</v>
      </c>
      <c r="O33" s="88" t="s">
        <v>187</v>
      </c>
      <c r="P33" s="88">
        <v>60.0</v>
      </c>
      <c r="Q33" s="9">
        <f t="shared" si="1"/>
        <v>4.094344562</v>
      </c>
      <c r="R33" s="118">
        <f t="shared" si="2"/>
        <v>4.227323288</v>
      </c>
      <c r="S33" s="9">
        <f t="shared" si="3"/>
        <v>-0.1329787253</v>
      </c>
      <c r="T33" s="9">
        <f t="shared" si="4"/>
        <v>0.01768334138</v>
      </c>
      <c r="U33" s="118">
        <f t="shared" si="5"/>
        <v>0.1829886745</v>
      </c>
      <c r="V33" s="40">
        <f t="shared" si="6"/>
        <v>0.03633578976</v>
      </c>
      <c r="W33" s="40">
        <f t="shared" si="7"/>
        <v>0.767935263</v>
      </c>
      <c r="X33" s="119">
        <f t="shared" si="8"/>
        <v>0.02790353426</v>
      </c>
    </row>
    <row r="34" ht="14.25" customHeight="1">
      <c r="N34" s="88">
        <v>8.0</v>
      </c>
      <c r="O34" s="88" t="s">
        <v>188</v>
      </c>
      <c r="P34" s="88">
        <v>54.4</v>
      </c>
      <c r="Q34" s="9">
        <f t="shared" si="1"/>
        <v>3.996364154</v>
      </c>
      <c r="R34" s="118">
        <f t="shared" si="2"/>
        <v>4.227323288</v>
      </c>
      <c r="S34" s="9">
        <f t="shared" si="3"/>
        <v>-0.2309591336</v>
      </c>
      <c r="T34" s="9">
        <f t="shared" si="4"/>
        <v>0.05334212141</v>
      </c>
      <c r="U34" s="118">
        <f t="shared" si="5"/>
        <v>0.1829886745</v>
      </c>
      <c r="V34" s="40">
        <f t="shared" si="6"/>
        <v>0.04007623871</v>
      </c>
      <c r="W34" s="40">
        <f t="shared" si="7"/>
        <v>0.4508993388</v>
      </c>
      <c r="X34" s="119">
        <f t="shared" si="8"/>
        <v>0.01807034953</v>
      </c>
    </row>
    <row r="35" ht="14.25" customHeight="1">
      <c r="N35" s="88">
        <v>9.0</v>
      </c>
      <c r="O35" s="88" t="s">
        <v>189</v>
      </c>
      <c r="P35" s="88">
        <v>72.8</v>
      </c>
      <c r="Q35" s="9">
        <f t="shared" si="1"/>
        <v>4.287715955</v>
      </c>
      <c r="R35" s="118">
        <f t="shared" si="2"/>
        <v>4.227323288</v>
      </c>
      <c r="S35" s="9">
        <f t="shared" si="3"/>
        <v>0.0603926677</v>
      </c>
      <c r="T35" s="9">
        <f t="shared" si="4"/>
        <v>0.003647274312</v>
      </c>
      <c r="U35" s="118">
        <f t="shared" si="5"/>
        <v>0.1829886745</v>
      </c>
      <c r="V35" s="40">
        <f t="shared" si="6"/>
        <v>0.02994707947</v>
      </c>
      <c r="W35" s="40">
        <f t="shared" si="7"/>
        <v>0.9469949187</v>
      </c>
      <c r="X35" s="119">
        <f t="shared" si="8"/>
        <v>0.02835973209</v>
      </c>
    </row>
    <row r="36" ht="14.25" customHeight="1">
      <c r="N36" s="88">
        <v>10.0</v>
      </c>
      <c r="O36" s="88" t="s">
        <v>190</v>
      </c>
      <c r="P36" s="88">
        <v>73.2</v>
      </c>
      <c r="Q36" s="9">
        <f t="shared" si="1"/>
        <v>4.293195421</v>
      </c>
      <c r="R36" s="118">
        <f t="shared" si="2"/>
        <v>4.227323288</v>
      </c>
      <c r="S36" s="9">
        <f t="shared" si="3"/>
        <v>0.06587213346</v>
      </c>
      <c r="T36" s="9">
        <f t="shared" si="4"/>
        <v>0.004339137967</v>
      </c>
      <c r="U36" s="118">
        <f t="shared" si="5"/>
        <v>0.1829886745</v>
      </c>
      <c r="V36" s="40">
        <f t="shared" si="6"/>
        <v>0.02978343423</v>
      </c>
      <c r="W36" s="40">
        <f t="shared" si="7"/>
        <v>0.9372618826</v>
      </c>
      <c r="X36" s="119">
        <f t="shared" si="8"/>
        <v>0.02791487764</v>
      </c>
    </row>
    <row r="37" ht="14.25" customHeight="1">
      <c r="N37" s="88">
        <v>11.0</v>
      </c>
      <c r="O37" s="88" t="s">
        <v>191</v>
      </c>
      <c r="P37" s="88">
        <v>51.2</v>
      </c>
      <c r="Q37" s="9">
        <f t="shared" si="1"/>
        <v>3.935739532</v>
      </c>
      <c r="R37" s="118">
        <f t="shared" si="2"/>
        <v>4.227323288</v>
      </c>
      <c r="S37" s="9">
        <f t="shared" si="3"/>
        <v>-0.2915837555</v>
      </c>
      <c r="T37" s="9">
        <f t="shared" si="4"/>
        <v>0.08502108645</v>
      </c>
      <c r="U37" s="118">
        <f t="shared" si="5"/>
        <v>0.1829886745</v>
      </c>
      <c r="V37" s="40">
        <f t="shared" si="6"/>
        <v>0.04258100362</v>
      </c>
      <c r="W37" s="40">
        <f t="shared" si="7"/>
        <v>0.2809593204</v>
      </c>
      <c r="X37" s="119">
        <f t="shared" si="8"/>
        <v>0.01196352984</v>
      </c>
    </row>
    <row r="38" ht="14.25" customHeight="1">
      <c r="N38" s="88">
        <v>12.0</v>
      </c>
      <c r="O38" s="88" t="s">
        <v>192</v>
      </c>
      <c r="P38" s="88">
        <v>51.4</v>
      </c>
      <c r="Q38" s="9">
        <f t="shared" si="1"/>
        <v>3.939638172</v>
      </c>
      <c r="R38" s="118">
        <f t="shared" si="2"/>
        <v>4.227323288</v>
      </c>
      <c r="S38" s="9">
        <f t="shared" si="3"/>
        <v>-0.287685115</v>
      </c>
      <c r="T38" s="9">
        <f t="shared" si="4"/>
        <v>0.08276272542</v>
      </c>
      <c r="U38" s="118">
        <f t="shared" si="5"/>
        <v>0.1829886745</v>
      </c>
      <c r="V38" s="40">
        <f t="shared" si="6"/>
        <v>0.04241531879</v>
      </c>
      <c r="W38" s="40">
        <f t="shared" si="7"/>
        <v>0.290595428</v>
      </c>
      <c r="X38" s="119">
        <f t="shared" si="8"/>
        <v>0.01232569772</v>
      </c>
    </row>
    <row r="39" ht="14.25" customHeight="1">
      <c r="N39" s="88">
        <v>13.0</v>
      </c>
      <c r="O39" s="88" t="s">
        <v>193</v>
      </c>
      <c r="P39" s="88">
        <v>80.8</v>
      </c>
      <c r="Q39" s="9">
        <f t="shared" si="1"/>
        <v>4.391976966</v>
      </c>
      <c r="R39" s="118">
        <f t="shared" si="2"/>
        <v>4.227323288</v>
      </c>
      <c r="S39" s="9">
        <f t="shared" si="3"/>
        <v>0.164653678</v>
      </c>
      <c r="T39" s="9">
        <f t="shared" si="4"/>
        <v>0.02711083369</v>
      </c>
      <c r="U39" s="118">
        <f t="shared" si="5"/>
        <v>0.1829886745</v>
      </c>
      <c r="V39" s="40">
        <f t="shared" si="6"/>
        <v>0.0269820221</v>
      </c>
      <c r="W39" s="40">
        <f t="shared" si="7"/>
        <v>0.6670953268</v>
      </c>
      <c r="X39" s="119">
        <f t="shared" si="8"/>
        <v>0.01799958085</v>
      </c>
    </row>
    <row r="40" ht="14.25" customHeight="1">
      <c r="N40" s="88">
        <v>14.0</v>
      </c>
      <c r="O40" s="88" t="s">
        <v>194</v>
      </c>
      <c r="P40" s="88">
        <v>84.2</v>
      </c>
      <c r="Q40" s="9">
        <f t="shared" si="1"/>
        <v>4.433194921</v>
      </c>
      <c r="R40" s="118">
        <f t="shared" si="2"/>
        <v>4.227323288</v>
      </c>
      <c r="S40" s="9">
        <f t="shared" si="3"/>
        <v>0.2058716337</v>
      </c>
      <c r="T40" s="9">
        <f t="shared" si="4"/>
        <v>0.04238312958</v>
      </c>
      <c r="U40" s="118">
        <f t="shared" si="5"/>
        <v>0.1829886745</v>
      </c>
      <c r="V40" s="40">
        <f t="shared" si="6"/>
        <v>0.02589248676</v>
      </c>
      <c r="W40" s="40">
        <f t="shared" si="7"/>
        <v>0.531065381</v>
      </c>
      <c r="X40" s="119">
        <f t="shared" si="8"/>
        <v>0.01375060335</v>
      </c>
    </row>
    <row r="41" ht="14.25" customHeight="1"/>
    <row r="42" ht="14.25" customHeight="1">
      <c r="X42" s="38"/>
    </row>
    <row r="43" ht="14.25" customHeight="1"/>
    <row r="44" ht="14.25" customHeight="1">
      <c r="N44" s="111" t="s">
        <v>178</v>
      </c>
      <c r="O44" s="111" t="s">
        <v>179</v>
      </c>
      <c r="P44" s="111" t="s">
        <v>207</v>
      </c>
      <c r="Q44" s="111" t="s">
        <v>208</v>
      </c>
      <c r="R44" s="120" t="s">
        <v>209</v>
      </c>
      <c r="S44" s="111" t="s">
        <v>210</v>
      </c>
      <c r="T44" s="111" t="s">
        <v>211</v>
      </c>
      <c r="U44" s="120" t="s">
        <v>203</v>
      </c>
      <c r="V44" s="111" t="s">
        <v>212</v>
      </c>
      <c r="W44" s="111" t="s">
        <v>213</v>
      </c>
      <c r="X44" s="120" t="s">
        <v>214</v>
      </c>
    </row>
    <row r="45" ht="14.25" customHeight="1">
      <c r="N45" s="88">
        <v>11.0</v>
      </c>
      <c r="O45" s="88" t="s">
        <v>191</v>
      </c>
      <c r="P45" s="88">
        <v>51.2</v>
      </c>
      <c r="Q45" s="39">
        <f t="shared" ref="Q45:Q58" si="9">LN(P45)</f>
        <v>3.935739532</v>
      </c>
      <c r="R45" s="37">
        <f t="shared" ref="R45:R58" si="10">AVERAGE($Q$27:$Q$40)</f>
        <v>4.227323288</v>
      </c>
      <c r="S45" s="39">
        <f t="shared" ref="S45:S58" si="11">Q45-R45</f>
        <v>-0.2915837555</v>
      </c>
      <c r="T45" s="39">
        <f t="shared" ref="T45:T58" si="12">S45^2</f>
        <v>0.08502108645</v>
      </c>
      <c r="U45" s="37">
        <f t="shared" ref="U45:U58" si="13">SQRT(SUM($T$27:$T$40)/(COUNT($T$27:$T$40)-1))</f>
        <v>0.189896322</v>
      </c>
      <c r="V45" s="88">
        <f t="shared" ref="V45:V58" si="14">1/((P45*U45)*SQRT(2*PI()))</f>
        <v>0.04103208179</v>
      </c>
      <c r="W45" s="88">
        <f t="shared" ref="W45:W58" si="15">EXP(-1/2*((S45/U45)^2))</f>
        <v>0.3076281367</v>
      </c>
      <c r="X45" s="121">
        <f t="shared" ref="X45:X58" si="16">V45*W45</f>
        <v>0.01262262287</v>
      </c>
    </row>
    <row r="46" ht="14.25" customHeight="1">
      <c r="N46" s="88">
        <v>12.0</v>
      </c>
      <c r="O46" s="88" t="s">
        <v>192</v>
      </c>
      <c r="P46" s="88">
        <v>51.4</v>
      </c>
      <c r="Q46" s="39">
        <f t="shared" si="9"/>
        <v>3.939638172</v>
      </c>
      <c r="R46" s="37">
        <f t="shared" si="10"/>
        <v>4.227323288</v>
      </c>
      <c r="S46" s="39">
        <f t="shared" si="11"/>
        <v>-0.287685115</v>
      </c>
      <c r="T46" s="39">
        <f t="shared" si="12"/>
        <v>0.08276272542</v>
      </c>
      <c r="U46" s="37">
        <f t="shared" si="13"/>
        <v>0.189896322</v>
      </c>
      <c r="V46" s="88">
        <f t="shared" si="14"/>
        <v>0.04087242389</v>
      </c>
      <c r="W46" s="88">
        <f t="shared" si="15"/>
        <v>0.3174134263</v>
      </c>
      <c r="X46" s="121">
        <f t="shared" si="16"/>
        <v>0.01297345611</v>
      </c>
    </row>
    <row r="47" ht="14.25" customHeight="1">
      <c r="B47" s="40"/>
      <c r="N47" s="88">
        <v>8.0</v>
      </c>
      <c r="O47" s="88" t="s">
        <v>188</v>
      </c>
      <c r="P47" s="88">
        <v>54.4</v>
      </c>
      <c r="Q47" s="39">
        <f t="shared" si="9"/>
        <v>3.996364154</v>
      </c>
      <c r="R47" s="37">
        <f t="shared" si="10"/>
        <v>4.227323288</v>
      </c>
      <c r="S47" s="39">
        <f t="shared" si="11"/>
        <v>-0.2309591336</v>
      </c>
      <c r="T47" s="39">
        <f t="shared" si="12"/>
        <v>0.05334212141</v>
      </c>
      <c r="U47" s="37">
        <f t="shared" si="13"/>
        <v>0.189896322</v>
      </c>
      <c r="V47" s="88">
        <f t="shared" si="14"/>
        <v>0.03861842992</v>
      </c>
      <c r="W47" s="88">
        <f t="shared" si="15"/>
        <v>0.4772964438</v>
      </c>
      <c r="X47" s="121">
        <f t="shared" si="16"/>
        <v>0.01843243927</v>
      </c>
    </row>
    <row r="48" ht="14.25" customHeight="1">
      <c r="N48" s="88">
        <v>7.0</v>
      </c>
      <c r="O48" s="88" t="s">
        <v>187</v>
      </c>
      <c r="P48" s="88">
        <v>60.0</v>
      </c>
      <c r="Q48" s="39">
        <f t="shared" si="9"/>
        <v>4.094344562</v>
      </c>
      <c r="R48" s="37">
        <f t="shared" si="10"/>
        <v>4.227323288</v>
      </c>
      <c r="S48" s="39">
        <f t="shared" si="11"/>
        <v>-0.1329787253</v>
      </c>
      <c r="T48" s="39">
        <f t="shared" si="12"/>
        <v>0.01768334138</v>
      </c>
      <c r="U48" s="37">
        <f t="shared" si="13"/>
        <v>0.189896322</v>
      </c>
      <c r="V48" s="88">
        <f t="shared" si="14"/>
        <v>0.03501404313</v>
      </c>
      <c r="W48" s="88">
        <f t="shared" si="15"/>
        <v>0.782556512</v>
      </c>
      <c r="X48" s="121">
        <f t="shared" si="16"/>
        <v>0.02740046746</v>
      </c>
    </row>
    <row r="49" ht="14.25" customHeight="1">
      <c r="N49" s="88">
        <v>5.0</v>
      </c>
      <c r="O49" s="88" t="s">
        <v>185</v>
      </c>
      <c r="P49" s="88">
        <v>61.0</v>
      </c>
      <c r="Q49" s="39">
        <f t="shared" si="9"/>
        <v>4.110873864</v>
      </c>
      <c r="R49" s="37">
        <f t="shared" si="10"/>
        <v>4.227323288</v>
      </c>
      <c r="S49" s="39">
        <f t="shared" si="11"/>
        <v>-0.1164494233</v>
      </c>
      <c r="T49" s="39">
        <f t="shared" si="12"/>
        <v>0.01356046819</v>
      </c>
      <c r="U49" s="37">
        <f t="shared" si="13"/>
        <v>0.189896322</v>
      </c>
      <c r="V49" s="88">
        <f t="shared" si="14"/>
        <v>0.03444004242</v>
      </c>
      <c r="W49" s="88">
        <f t="shared" si="15"/>
        <v>0.8285954324</v>
      </c>
      <c r="X49" s="121">
        <f t="shared" si="16"/>
        <v>0.02853686184</v>
      </c>
    </row>
    <row r="50" ht="14.25" customHeight="1">
      <c r="L50" s="9">
        <f>EXP(-0.5*((Q45-R45)/U45)^2)</f>
        <v>0.3076281367</v>
      </c>
      <c r="N50" s="88">
        <v>3.0</v>
      </c>
      <c r="O50" s="88" t="s">
        <v>183</v>
      </c>
      <c r="P50" s="88">
        <v>66.0</v>
      </c>
      <c r="Q50" s="39">
        <f t="shared" si="9"/>
        <v>4.189654742</v>
      </c>
      <c r="R50" s="37">
        <f t="shared" si="10"/>
        <v>4.227323288</v>
      </c>
      <c r="S50" s="39">
        <f t="shared" si="11"/>
        <v>-0.03766854548</v>
      </c>
      <c r="T50" s="39">
        <f t="shared" si="12"/>
        <v>0.001418919319</v>
      </c>
      <c r="U50" s="37">
        <f t="shared" si="13"/>
        <v>0.189896322</v>
      </c>
      <c r="V50" s="88">
        <f t="shared" si="14"/>
        <v>0.0318309483</v>
      </c>
      <c r="W50" s="88">
        <f t="shared" si="15"/>
        <v>0.9805181843</v>
      </c>
      <c r="X50" s="121">
        <f t="shared" si="16"/>
        <v>0.03121082363</v>
      </c>
    </row>
    <row r="51" ht="14.25" customHeight="1">
      <c r="K51" s="9">
        <f>SQRT(2*PI())</f>
        <v>2.506628275</v>
      </c>
      <c r="L51" s="9">
        <f>K52*L50</f>
        <v>0.01262262287</v>
      </c>
      <c r="N51" s="88">
        <v>2.0</v>
      </c>
      <c r="O51" s="88" t="s">
        <v>182</v>
      </c>
      <c r="P51" s="88">
        <v>67.8</v>
      </c>
      <c r="Q51" s="39">
        <f t="shared" si="9"/>
        <v>4.216562195</v>
      </c>
      <c r="R51" s="37">
        <f t="shared" si="10"/>
        <v>4.227323288</v>
      </c>
      <c r="S51" s="39">
        <f t="shared" si="11"/>
        <v>-0.01076109256</v>
      </c>
      <c r="T51" s="39">
        <f t="shared" si="12"/>
        <v>0.0001158011131</v>
      </c>
      <c r="U51" s="37">
        <f t="shared" si="13"/>
        <v>0.189896322</v>
      </c>
      <c r="V51" s="88">
        <f t="shared" si="14"/>
        <v>0.03098587887</v>
      </c>
      <c r="W51" s="88">
        <f t="shared" si="15"/>
        <v>0.998395643</v>
      </c>
      <c r="X51" s="121">
        <f t="shared" si="16"/>
        <v>0.03093616646</v>
      </c>
    </row>
    <row r="52" ht="14.25" customHeight="1">
      <c r="K52" s="9">
        <f t="shared" ref="K52:K55" si="17">1/($K$51*P45*U45)</f>
        <v>0.04103208179</v>
      </c>
      <c r="N52" s="88">
        <v>9.0</v>
      </c>
      <c r="O52" s="88" t="s">
        <v>189</v>
      </c>
      <c r="P52" s="88">
        <v>72.8</v>
      </c>
      <c r="Q52" s="39">
        <f t="shared" si="9"/>
        <v>4.287715955</v>
      </c>
      <c r="R52" s="37">
        <f t="shared" si="10"/>
        <v>4.227323288</v>
      </c>
      <c r="S52" s="39">
        <f t="shared" si="11"/>
        <v>0.0603926677</v>
      </c>
      <c r="T52" s="39">
        <f t="shared" si="12"/>
        <v>0.003647274312</v>
      </c>
      <c r="U52" s="37">
        <f t="shared" si="13"/>
        <v>0.189896322</v>
      </c>
      <c r="V52" s="88">
        <f t="shared" si="14"/>
        <v>0.02885772785</v>
      </c>
      <c r="W52" s="88">
        <f t="shared" si="15"/>
        <v>0.9506860086</v>
      </c>
      <c r="X52" s="121">
        <f t="shared" si="16"/>
        <v>0.02743463811</v>
      </c>
    </row>
    <row r="53" ht="14.25" customHeight="1">
      <c r="K53" s="9">
        <f t="shared" si="17"/>
        <v>0.04087242389</v>
      </c>
      <c r="N53" s="88">
        <v>10.0</v>
      </c>
      <c r="O53" s="88" t="s">
        <v>190</v>
      </c>
      <c r="P53" s="88">
        <v>73.2</v>
      </c>
      <c r="Q53" s="39">
        <f t="shared" si="9"/>
        <v>4.293195421</v>
      </c>
      <c r="R53" s="37">
        <f t="shared" si="10"/>
        <v>4.227323288</v>
      </c>
      <c r="S53" s="39">
        <f t="shared" si="11"/>
        <v>0.06587213346</v>
      </c>
      <c r="T53" s="39">
        <f t="shared" si="12"/>
        <v>0.004339137967</v>
      </c>
      <c r="U53" s="37">
        <f t="shared" si="13"/>
        <v>0.189896322</v>
      </c>
      <c r="V53" s="88">
        <f t="shared" si="14"/>
        <v>0.02870003535</v>
      </c>
      <c r="W53" s="88">
        <f t="shared" si="15"/>
        <v>0.9416096201</v>
      </c>
      <c r="X53" s="121">
        <f t="shared" si="16"/>
        <v>0.02702422938</v>
      </c>
    </row>
    <row r="54" ht="14.25" customHeight="1">
      <c r="K54" s="9">
        <f t="shared" si="17"/>
        <v>0.03861842992</v>
      </c>
      <c r="N54" s="88">
        <v>4.0</v>
      </c>
      <c r="O54" s="88" t="s">
        <v>184</v>
      </c>
      <c r="P54" s="88">
        <v>76.6</v>
      </c>
      <c r="Q54" s="39">
        <f t="shared" si="9"/>
        <v>4.338597077</v>
      </c>
      <c r="R54" s="37">
        <f t="shared" si="10"/>
        <v>4.227323288</v>
      </c>
      <c r="S54" s="39">
        <f t="shared" si="11"/>
        <v>0.1112737892</v>
      </c>
      <c r="T54" s="39">
        <f t="shared" si="12"/>
        <v>0.01238185617</v>
      </c>
      <c r="U54" s="37">
        <f t="shared" si="13"/>
        <v>0.189896322</v>
      </c>
      <c r="V54" s="88">
        <f t="shared" si="14"/>
        <v>0.02742614344</v>
      </c>
      <c r="W54" s="88">
        <f t="shared" si="15"/>
        <v>0.8422476679</v>
      </c>
      <c r="X54" s="121">
        <f t="shared" si="16"/>
        <v>0.02309960535</v>
      </c>
    </row>
    <row r="55" ht="14.25" customHeight="1">
      <c r="K55" s="9">
        <f t="shared" si="17"/>
        <v>0.03501404313</v>
      </c>
      <c r="N55" s="88">
        <v>13.0</v>
      </c>
      <c r="O55" s="88" t="s">
        <v>193</v>
      </c>
      <c r="P55" s="88">
        <v>80.8</v>
      </c>
      <c r="Q55" s="39">
        <f t="shared" si="9"/>
        <v>4.391976966</v>
      </c>
      <c r="R55" s="37">
        <f t="shared" si="10"/>
        <v>4.227323288</v>
      </c>
      <c r="S55" s="39">
        <f t="shared" si="11"/>
        <v>0.164653678</v>
      </c>
      <c r="T55" s="39">
        <f t="shared" si="12"/>
        <v>0.02711083369</v>
      </c>
      <c r="U55" s="37">
        <f t="shared" si="13"/>
        <v>0.189896322</v>
      </c>
      <c r="V55" s="88">
        <f t="shared" si="14"/>
        <v>0.02600052708</v>
      </c>
      <c r="W55" s="88">
        <f t="shared" si="15"/>
        <v>0.6866665717</v>
      </c>
      <c r="X55" s="121">
        <f t="shared" si="16"/>
        <v>0.01785369279</v>
      </c>
    </row>
    <row r="56" ht="14.25" customHeight="1">
      <c r="N56" s="88">
        <v>14.0</v>
      </c>
      <c r="O56" s="88" t="s">
        <v>194</v>
      </c>
      <c r="P56" s="88">
        <v>84.2</v>
      </c>
      <c r="Q56" s="39">
        <f t="shared" si="9"/>
        <v>4.433194921</v>
      </c>
      <c r="R56" s="37">
        <f t="shared" si="10"/>
        <v>4.227323288</v>
      </c>
      <c r="S56" s="39">
        <f t="shared" si="11"/>
        <v>0.2058716337</v>
      </c>
      <c r="T56" s="39">
        <f t="shared" si="12"/>
        <v>0.04238312958</v>
      </c>
      <c r="U56" s="37">
        <f t="shared" si="13"/>
        <v>0.189896322</v>
      </c>
      <c r="V56" s="88">
        <f t="shared" si="14"/>
        <v>0.02495062456</v>
      </c>
      <c r="W56" s="88">
        <f t="shared" si="15"/>
        <v>0.5556230804</v>
      </c>
      <c r="X56" s="121">
        <f t="shared" si="16"/>
        <v>0.01386314288</v>
      </c>
    </row>
    <row r="57" ht="14.25" customHeight="1">
      <c r="N57" s="88">
        <v>1.0</v>
      </c>
      <c r="O57" s="88" t="s">
        <v>181</v>
      </c>
      <c r="P57" s="88">
        <v>87.8</v>
      </c>
      <c r="Q57" s="39">
        <f t="shared" si="9"/>
        <v>4.475061501</v>
      </c>
      <c r="R57" s="37">
        <f t="shared" si="10"/>
        <v>4.227323288</v>
      </c>
      <c r="S57" s="39">
        <f t="shared" si="11"/>
        <v>0.2477382131</v>
      </c>
      <c r="T57" s="39">
        <f t="shared" si="12"/>
        <v>0.06137422225</v>
      </c>
      <c r="U57" s="37">
        <f t="shared" si="13"/>
        <v>0.189896322</v>
      </c>
      <c r="V57" s="88">
        <f t="shared" si="14"/>
        <v>0.02392759212</v>
      </c>
      <c r="W57" s="88">
        <f t="shared" si="15"/>
        <v>0.4269933032</v>
      </c>
      <c r="X57" s="121">
        <f t="shared" si="16"/>
        <v>0.01021692159</v>
      </c>
    </row>
    <row r="58" ht="14.25" customHeight="1">
      <c r="N58" s="88">
        <v>6.0</v>
      </c>
      <c r="O58" s="88" t="s">
        <v>186</v>
      </c>
      <c r="P58" s="88">
        <v>88.2</v>
      </c>
      <c r="Q58" s="39">
        <f t="shared" si="9"/>
        <v>4.479606963</v>
      </c>
      <c r="R58" s="37">
        <f t="shared" si="10"/>
        <v>4.227323288</v>
      </c>
      <c r="S58" s="39">
        <f t="shared" si="11"/>
        <v>0.2522836755</v>
      </c>
      <c r="T58" s="39">
        <f t="shared" si="12"/>
        <v>0.06364705293</v>
      </c>
      <c r="U58" s="37">
        <f t="shared" si="13"/>
        <v>0.189896322</v>
      </c>
      <c r="V58" s="88">
        <f t="shared" si="14"/>
        <v>0.02381907696</v>
      </c>
      <c r="W58" s="88">
        <f t="shared" si="15"/>
        <v>0.4137468432</v>
      </c>
      <c r="X58" s="121">
        <f t="shared" si="16"/>
        <v>0.0098550679</v>
      </c>
    </row>
    <row r="59" ht="14.25" customHeight="1"/>
    <row r="60" ht="14.25" customHeight="1">
      <c r="P60" s="122" t="s">
        <v>215</v>
      </c>
      <c r="Q60" s="17"/>
      <c r="R60" s="17"/>
      <c r="S60" s="18"/>
    </row>
    <row r="61" ht="14.25" customHeight="1"/>
    <row r="62" ht="14.25" customHeight="1"/>
    <row r="63" ht="14.25" customHeight="1"/>
    <row r="64" ht="14.25" customHeight="1">
      <c r="N64" s="111" t="s">
        <v>178</v>
      </c>
      <c r="O64" s="111" t="s">
        <v>179</v>
      </c>
      <c r="P64" s="111" t="s">
        <v>216</v>
      </c>
      <c r="Q64" s="111" t="s">
        <v>217</v>
      </c>
      <c r="R64" s="111" t="s">
        <v>218</v>
      </c>
    </row>
    <row r="65" ht="14.25" customHeight="1">
      <c r="N65" s="88">
        <v>11.0</v>
      </c>
      <c r="O65" s="88" t="s">
        <v>191</v>
      </c>
      <c r="P65" s="88">
        <v>51.2</v>
      </c>
      <c r="Q65" s="123" t="str">
        <f t="shared" ref="Q65:Q78" si="18">_xlfn.LOGNORM.DIST(P65,$R$45,$U$45,0)</f>
        <v>#N/A</v>
      </c>
      <c r="R65" s="9" t="str">
        <f t="shared" ref="R65:R78" si="19">FORMULATEXT(Q65)</f>
        <v>=LOGNORM.DIST(P65,$R$45,$U$45,0)</v>
      </c>
    </row>
    <row r="66" ht="14.25" customHeight="1">
      <c r="N66" s="88">
        <v>12.0</v>
      </c>
      <c r="O66" s="88" t="s">
        <v>192</v>
      </c>
      <c r="P66" s="88">
        <v>51.4</v>
      </c>
      <c r="Q66" s="39" t="str">
        <f t="shared" si="18"/>
        <v>#N/A</v>
      </c>
      <c r="R66" s="9" t="str">
        <f t="shared" si="19"/>
        <v>=LOGNORM.DIST(P66,$R$45,$U$45,0)</v>
      </c>
    </row>
    <row r="67" ht="14.25" customHeight="1">
      <c r="N67" s="88">
        <v>8.0</v>
      </c>
      <c r="O67" s="88" t="s">
        <v>188</v>
      </c>
      <c r="P67" s="88">
        <v>54.4</v>
      </c>
      <c r="Q67" s="39" t="str">
        <f t="shared" si="18"/>
        <v>#N/A</v>
      </c>
      <c r="R67" s="9" t="str">
        <f t="shared" si="19"/>
        <v>=LOGNORM.DIST(P67,$R$45,$U$45,0)</v>
      </c>
    </row>
    <row r="68" ht="14.25" customHeight="1">
      <c r="N68" s="88">
        <v>7.0</v>
      </c>
      <c r="O68" s="88" t="s">
        <v>187</v>
      </c>
      <c r="P68" s="88">
        <v>60.0</v>
      </c>
      <c r="Q68" s="39" t="str">
        <f t="shared" si="18"/>
        <v>#N/A</v>
      </c>
      <c r="R68" s="9" t="str">
        <f t="shared" si="19"/>
        <v>=LOGNORM.DIST(P68,$R$45,$U$45,0)</v>
      </c>
    </row>
    <row r="69" ht="14.25" customHeight="1">
      <c r="N69" s="88">
        <v>5.0</v>
      </c>
      <c r="O69" s="88" t="s">
        <v>185</v>
      </c>
      <c r="P69" s="88">
        <v>61.0</v>
      </c>
      <c r="Q69" s="39" t="str">
        <f t="shared" si="18"/>
        <v>#N/A</v>
      </c>
      <c r="R69" s="9" t="str">
        <f t="shared" si="19"/>
        <v>=LOGNORM.DIST(P69,$R$45,$U$45,0)</v>
      </c>
    </row>
    <row r="70" ht="14.25" customHeight="1">
      <c r="N70" s="88">
        <v>3.0</v>
      </c>
      <c r="O70" s="88" t="s">
        <v>183</v>
      </c>
      <c r="P70" s="88">
        <v>66.0</v>
      </c>
      <c r="Q70" s="39" t="str">
        <f t="shared" si="18"/>
        <v>#N/A</v>
      </c>
      <c r="R70" s="9" t="str">
        <f t="shared" si="19"/>
        <v>=LOGNORM.DIST(P70,$R$45,$U$45,0)</v>
      </c>
    </row>
    <row r="71" ht="14.25" customHeight="1">
      <c r="N71" s="88">
        <v>2.0</v>
      </c>
      <c r="O71" s="88" t="s">
        <v>182</v>
      </c>
      <c r="P71" s="88">
        <v>67.8</v>
      </c>
      <c r="Q71" s="39" t="str">
        <f t="shared" si="18"/>
        <v>#N/A</v>
      </c>
      <c r="R71" s="9" t="str">
        <f t="shared" si="19"/>
        <v>=LOGNORM.DIST(P71,$R$45,$U$45,0)</v>
      </c>
    </row>
    <row r="72" ht="14.25" customHeight="1">
      <c r="N72" s="88">
        <v>9.0</v>
      </c>
      <c r="O72" s="88" t="s">
        <v>189</v>
      </c>
      <c r="P72" s="88">
        <v>72.8</v>
      </c>
      <c r="Q72" s="39" t="str">
        <f t="shared" si="18"/>
        <v>#N/A</v>
      </c>
      <c r="R72" s="9" t="str">
        <f t="shared" si="19"/>
        <v>=LOGNORM.DIST(P72,$R$45,$U$45,0)</v>
      </c>
    </row>
    <row r="73" ht="14.25" customHeight="1">
      <c r="N73" s="88">
        <v>10.0</v>
      </c>
      <c r="O73" s="88" t="s">
        <v>190</v>
      </c>
      <c r="P73" s="88">
        <v>73.2</v>
      </c>
      <c r="Q73" s="39" t="str">
        <f t="shared" si="18"/>
        <v>#N/A</v>
      </c>
      <c r="R73" s="9" t="str">
        <f t="shared" si="19"/>
        <v>=LOGNORM.DIST(P73,$R$45,$U$45,0)</v>
      </c>
    </row>
    <row r="74" ht="14.25" customHeight="1">
      <c r="N74" s="88">
        <v>4.0</v>
      </c>
      <c r="O74" s="88" t="s">
        <v>184</v>
      </c>
      <c r="P74" s="88">
        <v>76.6</v>
      </c>
      <c r="Q74" s="39" t="str">
        <f t="shared" si="18"/>
        <v>#N/A</v>
      </c>
      <c r="R74" s="9" t="str">
        <f t="shared" si="19"/>
        <v>=LOGNORM.DIST(P74,$R$45,$U$45,0)</v>
      </c>
    </row>
    <row r="75" ht="14.25" customHeight="1">
      <c r="N75" s="88">
        <v>13.0</v>
      </c>
      <c r="O75" s="88" t="s">
        <v>193</v>
      </c>
      <c r="P75" s="88">
        <v>80.8</v>
      </c>
      <c r="Q75" s="39" t="str">
        <f t="shared" si="18"/>
        <v>#N/A</v>
      </c>
      <c r="R75" s="9" t="str">
        <f t="shared" si="19"/>
        <v>=LOGNORM.DIST(P75,$R$45,$U$45,0)</v>
      </c>
    </row>
    <row r="76" ht="14.25" customHeight="1">
      <c r="N76" s="88">
        <v>14.0</v>
      </c>
      <c r="O76" s="88" t="s">
        <v>194</v>
      </c>
      <c r="P76" s="88">
        <v>84.2</v>
      </c>
      <c r="Q76" s="39" t="str">
        <f t="shared" si="18"/>
        <v>#N/A</v>
      </c>
      <c r="R76" s="9" t="str">
        <f t="shared" si="19"/>
        <v>=LOGNORM.DIST(P76,$R$45,$U$45,0)</v>
      </c>
    </row>
    <row r="77" ht="14.25" customHeight="1">
      <c r="N77" s="88">
        <v>1.0</v>
      </c>
      <c r="O77" s="88" t="s">
        <v>181</v>
      </c>
      <c r="P77" s="88">
        <v>87.8</v>
      </c>
      <c r="Q77" s="39" t="str">
        <f t="shared" si="18"/>
        <v>#N/A</v>
      </c>
      <c r="R77" s="9" t="str">
        <f t="shared" si="19"/>
        <v>=LOGNORM.DIST(P77,$R$45,$U$45,0)</v>
      </c>
    </row>
    <row r="78" ht="14.25" customHeight="1">
      <c r="N78" s="88">
        <v>6.0</v>
      </c>
      <c r="O78" s="88" t="s">
        <v>186</v>
      </c>
      <c r="P78" s="88">
        <v>88.2</v>
      </c>
      <c r="Q78" s="39" t="str">
        <f t="shared" si="18"/>
        <v>#N/A</v>
      </c>
      <c r="R78" s="9" t="str">
        <f t="shared" si="19"/>
        <v>=LOGNORM.DIST(P78,$R$45,$U$45,0)</v>
      </c>
    </row>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E31:H31"/>
    <mergeCell ref="X42:Z42"/>
    <mergeCell ref="B47:F47"/>
    <mergeCell ref="P60:S60"/>
  </mergeCell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1" width="8.71"/>
    <col customWidth="1" min="12" max="12" width="12.0"/>
    <col customWidth="1" min="13" max="15" width="8.71"/>
    <col customWidth="1" min="16" max="17" width="12.0"/>
    <col customWidth="1" min="18" max="18" width="8.71"/>
    <col customWidth="1" min="19" max="19" width="10.86"/>
    <col customWidth="1" min="20" max="20" width="10.29"/>
    <col customWidth="1" min="21" max="21" width="8.71"/>
    <col customWidth="1" min="22" max="22" width="11.14"/>
    <col customWidth="1" min="23" max="23" width="18.86"/>
    <col customWidth="1" min="24" max="25" width="8.71"/>
    <col customWidth="1" min="26" max="26" width="38.86"/>
    <col customWidth="1" min="27" max="33" width="8.71"/>
  </cols>
  <sheetData>
    <row r="1" ht="14.25" customHeight="1"/>
    <row r="2" ht="14.25" customHeight="1"/>
    <row r="3" ht="14.25" customHeight="1"/>
    <row r="4" ht="14.25" customHeight="1">
      <c r="S4" s="109" t="s">
        <v>178</v>
      </c>
      <c r="T4" s="109" t="s">
        <v>179</v>
      </c>
      <c r="U4" s="109" t="s">
        <v>180</v>
      </c>
    </row>
    <row r="5" ht="14.25" customHeight="1">
      <c r="S5" s="88">
        <v>1.0</v>
      </c>
      <c r="T5" s="88" t="s">
        <v>181</v>
      </c>
      <c r="U5" s="88">
        <v>87.8</v>
      </c>
    </row>
    <row r="6" ht="14.25" customHeight="1">
      <c r="S6" s="88">
        <v>2.0</v>
      </c>
      <c r="T6" s="88" t="s">
        <v>182</v>
      </c>
      <c r="U6" s="88">
        <v>67.8</v>
      </c>
    </row>
    <row r="7" ht="14.25" customHeight="1">
      <c r="S7" s="88">
        <v>3.0</v>
      </c>
      <c r="T7" s="88" t="s">
        <v>183</v>
      </c>
      <c r="U7" s="88">
        <v>66.0</v>
      </c>
    </row>
    <row r="8" ht="14.25" customHeight="1">
      <c r="S8" s="88">
        <v>4.0</v>
      </c>
      <c r="T8" s="88" t="s">
        <v>184</v>
      </c>
      <c r="U8" s="88">
        <v>76.6</v>
      </c>
    </row>
    <row r="9" ht="14.25" customHeight="1">
      <c r="S9" s="88">
        <v>5.0</v>
      </c>
      <c r="T9" s="88" t="s">
        <v>185</v>
      </c>
      <c r="U9" s="88">
        <v>61.0</v>
      </c>
    </row>
    <row r="10" ht="14.25" customHeight="1">
      <c r="S10" s="88">
        <v>6.0</v>
      </c>
      <c r="T10" s="88" t="s">
        <v>186</v>
      </c>
      <c r="U10" s="88">
        <v>88.2</v>
      </c>
    </row>
    <row r="11" ht="14.25" customHeight="1">
      <c r="S11" s="88">
        <v>7.0</v>
      </c>
      <c r="T11" s="88" t="s">
        <v>187</v>
      </c>
      <c r="U11" s="88">
        <v>60.0</v>
      </c>
    </row>
    <row r="12" ht="14.25" customHeight="1">
      <c r="S12" s="88">
        <v>8.0</v>
      </c>
      <c r="T12" s="88" t="s">
        <v>188</v>
      </c>
      <c r="U12" s="88">
        <v>54.4</v>
      </c>
    </row>
    <row r="13" ht="14.25" customHeight="1">
      <c r="S13" s="88">
        <v>9.0</v>
      </c>
      <c r="T13" s="88" t="s">
        <v>189</v>
      </c>
      <c r="U13" s="88">
        <v>72.8</v>
      </c>
    </row>
    <row r="14" ht="14.25" customHeight="1">
      <c r="S14" s="88">
        <v>10.0</v>
      </c>
      <c r="T14" s="88" t="s">
        <v>190</v>
      </c>
      <c r="U14" s="88">
        <v>73.2</v>
      </c>
    </row>
    <row r="15" ht="14.25" customHeight="1">
      <c r="S15" s="88">
        <v>11.0</v>
      </c>
      <c r="T15" s="88" t="s">
        <v>191</v>
      </c>
      <c r="U15" s="88">
        <v>51.2</v>
      </c>
    </row>
    <row r="16" ht="14.25" customHeight="1">
      <c r="S16" s="88">
        <v>12.0</v>
      </c>
      <c r="T16" s="88" t="s">
        <v>192</v>
      </c>
      <c r="U16" s="88">
        <v>51.4</v>
      </c>
    </row>
    <row r="17" ht="14.25" customHeight="1">
      <c r="S17" s="88">
        <v>13.0</v>
      </c>
      <c r="T17" s="88" t="s">
        <v>193</v>
      </c>
      <c r="U17" s="88">
        <v>80.8</v>
      </c>
    </row>
    <row r="18" ht="14.25" customHeight="1">
      <c r="S18" s="88">
        <v>14.0</v>
      </c>
      <c r="T18" s="88" t="s">
        <v>194</v>
      </c>
      <c r="U18" s="88">
        <v>84.2</v>
      </c>
    </row>
    <row r="19" ht="14.25" customHeight="1"/>
    <row r="20" ht="14.25" customHeight="1"/>
    <row r="21" ht="14.25" customHeight="1"/>
    <row r="22" ht="14.25" customHeight="1">
      <c r="R22" s="113"/>
    </row>
    <row r="23" ht="14.25" customHeight="1"/>
    <row r="24" ht="14.25" customHeight="1"/>
    <row r="25" ht="14.25" customHeight="1"/>
    <row r="26" ht="14.25" customHeight="1">
      <c r="N26" s="111" t="s">
        <v>178</v>
      </c>
      <c r="O26" s="111" t="s">
        <v>179</v>
      </c>
      <c r="P26" s="111" t="s">
        <v>219</v>
      </c>
      <c r="Q26" s="114" t="s">
        <v>220</v>
      </c>
      <c r="R26" s="112" t="s">
        <v>221</v>
      </c>
      <c r="S26" s="112" t="s">
        <v>222</v>
      </c>
      <c r="T26" s="112" t="s">
        <v>223</v>
      </c>
      <c r="U26" s="114" t="s">
        <v>224</v>
      </c>
      <c r="V26" s="14" t="s">
        <v>225</v>
      </c>
      <c r="W26" s="115" t="s">
        <v>226</v>
      </c>
      <c r="X26" s="116" t="s">
        <v>227</v>
      </c>
      <c r="Y26" s="117"/>
    </row>
    <row r="27" ht="14.25" customHeight="1">
      <c r="L27" s="9">
        <f>_xlfn.STDEV.P(P27:P40)</f>
        <v>12.45302193</v>
      </c>
      <c r="N27" s="88">
        <v>1.0</v>
      </c>
      <c r="O27" s="88" t="s">
        <v>181</v>
      </c>
      <c r="P27" s="88">
        <v>87.8</v>
      </c>
      <c r="Q27" s="118">
        <f t="shared" ref="Q27:Q40" si="1">AVERAGE($P$27:$P$40)</f>
        <v>69.67142857</v>
      </c>
      <c r="R27" s="9">
        <f t="shared" ref="R27:R40" si="2">SUM($P$27:$P$40)/(COUNT($P$27:$P$40)-1)</f>
        <v>75.03076923</v>
      </c>
      <c r="S27" s="9">
        <f t="shared" ref="S27:S40" si="3">P27-R27</f>
        <v>12.76923077</v>
      </c>
      <c r="T27" s="9">
        <f t="shared" ref="T27:T40" si="4">S27^2</f>
        <v>163.0532544</v>
      </c>
      <c r="U27" s="118">
        <f t="shared" ref="U27:U40" si="5">SQRT(SUM($T$27:$T$40)/(COUNT($T$27:$T$40)-1))</f>
        <v>14.06907144</v>
      </c>
      <c r="V27" s="40">
        <f t="shared" ref="V27:V40" si="6">R27-Q27</f>
        <v>5.359340659</v>
      </c>
      <c r="W27" s="40">
        <f t="shared" ref="W27:W40" si="7">U27/SQRT(14)</f>
        <v>3.760117504</v>
      </c>
      <c r="X27" s="119">
        <f t="shared" ref="X27:X40" si="8">V27/W27</f>
        <v>1.425312016</v>
      </c>
      <c r="Y27" s="9">
        <f>_xlfn.STDEV.S(P27:P40)</f>
        <v>12.92311159</v>
      </c>
      <c r="Z27" s="9">
        <f>_xlfn.STDEV.P(P27:P40)</f>
        <v>12.45302193</v>
      </c>
    </row>
    <row r="28" ht="14.25" customHeight="1">
      <c r="N28" s="88">
        <v>2.0</v>
      </c>
      <c r="O28" s="88" t="s">
        <v>182</v>
      </c>
      <c r="P28" s="88">
        <v>67.8</v>
      </c>
      <c r="Q28" s="118">
        <f t="shared" si="1"/>
        <v>69.67142857</v>
      </c>
      <c r="R28" s="9">
        <f t="shared" si="2"/>
        <v>75.03076923</v>
      </c>
      <c r="S28" s="9">
        <f t="shared" si="3"/>
        <v>-7.230769231</v>
      </c>
      <c r="T28" s="9">
        <f t="shared" si="4"/>
        <v>52.28402367</v>
      </c>
      <c r="U28" s="118">
        <f t="shared" si="5"/>
        <v>14.06907144</v>
      </c>
      <c r="V28" s="40">
        <f t="shared" si="6"/>
        <v>5.359340659</v>
      </c>
      <c r="W28" s="40">
        <f t="shared" si="7"/>
        <v>3.760117504</v>
      </c>
      <c r="X28" s="119">
        <f t="shared" si="8"/>
        <v>1.425312016</v>
      </c>
      <c r="Z28" s="124"/>
      <c r="AA28" s="124"/>
      <c r="AB28" s="124"/>
    </row>
    <row r="29" ht="14.25" customHeight="1">
      <c r="L29" s="9">
        <f>_xlfn.T.DIST.2T(P27,13)</f>
        <v>0</v>
      </c>
      <c r="N29" s="88">
        <v>3.0</v>
      </c>
      <c r="O29" s="88" t="s">
        <v>183</v>
      </c>
      <c r="P29" s="88">
        <v>66.0</v>
      </c>
      <c r="Q29" s="118">
        <f t="shared" si="1"/>
        <v>69.67142857</v>
      </c>
      <c r="R29" s="9">
        <f t="shared" si="2"/>
        <v>75.03076923</v>
      </c>
      <c r="S29" s="9">
        <f t="shared" si="3"/>
        <v>-9.030769231</v>
      </c>
      <c r="T29" s="9">
        <f t="shared" si="4"/>
        <v>81.5547929</v>
      </c>
      <c r="U29" s="118">
        <f t="shared" si="5"/>
        <v>14.06907144</v>
      </c>
      <c r="V29" s="40">
        <f t="shared" si="6"/>
        <v>5.359340659</v>
      </c>
      <c r="W29" s="40">
        <f t="shared" si="7"/>
        <v>3.760117504</v>
      </c>
      <c r="X29" s="119">
        <f t="shared" si="8"/>
        <v>1.425312016</v>
      </c>
    </row>
    <row r="30" ht="14.25" customHeight="1">
      <c r="N30" s="88">
        <v>4.0</v>
      </c>
      <c r="O30" s="88" t="s">
        <v>184</v>
      </c>
      <c r="P30" s="88">
        <v>76.6</v>
      </c>
      <c r="Q30" s="118">
        <f t="shared" si="1"/>
        <v>69.67142857</v>
      </c>
      <c r="R30" s="9">
        <f t="shared" si="2"/>
        <v>75.03076923</v>
      </c>
      <c r="S30" s="9">
        <f t="shared" si="3"/>
        <v>1.569230769</v>
      </c>
      <c r="T30" s="9">
        <f t="shared" si="4"/>
        <v>2.462485207</v>
      </c>
      <c r="U30" s="118">
        <f t="shared" si="5"/>
        <v>14.06907144</v>
      </c>
      <c r="V30" s="40">
        <f t="shared" si="6"/>
        <v>5.359340659</v>
      </c>
      <c r="W30" s="40">
        <f t="shared" si="7"/>
        <v>3.760117504</v>
      </c>
      <c r="X30" s="119">
        <f t="shared" si="8"/>
        <v>1.425312016</v>
      </c>
    </row>
    <row r="31" ht="14.25" customHeight="1">
      <c r="E31" s="76"/>
      <c r="N31" s="88">
        <v>5.0</v>
      </c>
      <c r="O31" s="88" t="s">
        <v>185</v>
      </c>
      <c r="P31" s="88">
        <v>61.0</v>
      </c>
      <c r="Q31" s="118">
        <f t="shared" si="1"/>
        <v>69.67142857</v>
      </c>
      <c r="R31" s="9">
        <f t="shared" si="2"/>
        <v>75.03076923</v>
      </c>
      <c r="S31" s="9">
        <f t="shared" si="3"/>
        <v>-14.03076923</v>
      </c>
      <c r="T31" s="9">
        <f t="shared" si="4"/>
        <v>196.8624852</v>
      </c>
      <c r="U31" s="118">
        <f t="shared" si="5"/>
        <v>14.06907144</v>
      </c>
      <c r="V31" s="40">
        <f t="shared" si="6"/>
        <v>5.359340659</v>
      </c>
      <c r="W31" s="40">
        <f t="shared" si="7"/>
        <v>3.760117504</v>
      </c>
      <c r="X31" s="119">
        <f t="shared" si="8"/>
        <v>1.425312016</v>
      </c>
    </row>
    <row r="32" ht="14.25" customHeight="1">
      <c r="N32" s="88">
        <v>6.0</v>
      </c>
      <c r="O32" s="88" t="s">
        <v>186</v>
      </c>
      <c r="P32" s="88">
        <v>88.2</v>
      </c>
      <c r="Q32" s="118">
        <f t="shared" si="1"/>
        <v>69.67142857</v>
      </c>
      <c r="R32" s="9">
        <f t="shared" si="2"/>
        <v>75.03076923</v>
      </c>
      <c r="S32" s="9">
        <f t="shared" si="3"/>
        <v>13.16923077</v>
      </c>
      <c r="T32" s="9">
        <f t="shared" si="4"/>
        <v>173.4286391</v>
      </c>
      <c r="U32" s="118">
        <f t="shared" si="5"/>
        <v>14.06907144</v>
      </c>
      <c r="V32" s="40">
        <f t="shared" si="6"/>
        <v>5.359340659</v>
      </c>
      <c r="W32" s="40">
        <f t="shared" si="7"/>
        <v>3.760117504</v>
      </c>
      <c r="X32" s="119">
        <f t="shared" si="8"/>
        <v>1.425312016</v>
      </c>
    </row>
    <row r="33" ht="14.25" customHeight="1">
      <c r="N33" s="88">
        <v>7.0</v>
      </c>
      <c r="O33" s="88" t="s">
        <v>187</v>
      </c>
      <c r="P33" s="88">
        <v>60.0</v>
      </c>
      <c r="Q33" s="118">
        <f t="shared" si="1"/>
        <v>69.67142857</v>
      </c>
      <c r="R33" s="9">
        <f t="shared" si="2"/>
        <v>75.03076923</v>
      </c>
      <c r="S33" s="9">
        <f t="shared" si="3"/>
        <v>-15.03076923</v>
      </c>
      <c r="T33" s="9">
        <f t="shared" si="4"/>
        <v>225.9240237</v>
      </c>
      <c r="U33" s="118">
        <f t="shared" si="5"/>
        <v>14.06907144</v>
      </c>
      <c r="V33" s="40">
        <f t="shared" si="6"/>
        <v>5.359340659</v>
      </c>
      <c r="W33" s="40">
        <f t="shared" si="7"/>
        <v>3.760117504</v>
      </c>
      <c r="X33" s="119">
        <f t="shared" si="8"/>
        <v>1.425312016</v>
      </c>
    </row>
    <row r="34" ht="14.25" customHeight="1">
      <c r="N34" s="88">
        <v>8.0</v>
      </c>
      <c r="O34" s="88" t="s">
        <v>188</v>
      </c>
      <c r="P34" s="88">
        <v>54.4</v>
      </c>
      <c r="Q34" s="118">
        <f t="shared" si="1"/>
        <v>69.67142857</v>
      </c>
      <c r="R34" s="9">
        <f t="shared" si="2"/>
        <v>75.03076923</v>
      </c>
      <c r="S34" s="9">
        <f t="shared" si="3"/>
        <v>-20.63076923</v>
      </c>
      <c r="T34" s="9">
        <f t="shared" si="4"/>
        <v>425.6286391</v>
      </c>
      <c r="U34" s="118">
        <f t="shared" si="5"/>
        <v>14.06907144</v>
      </c>
      <c r="V34" s="40">
        <f t="shared" si="6"/>
        <v>5.359340659</v>
      </c>
      <c r="W34" s="40">
        <f t="shared" si="7"/>
        <v>3.760117504</v>
      </c>
      <c r="X34" s="119">
        <f t="shared" si="8"/>
        <v>1.425312016</v>
      </c>
    </row>
    <row r="35" ht="14.25" customHeight="1">
      <c r="N35" s="88">
        <v>9.0</v>
      </c>
      <c r="O35" s="88" t="s">
        <v>189</v>
      </c>
      <c r="P35" s="88">
        <v>72.8</v>
      </c>
      <c r="Q35" s="118">
        <f t="shared" si="1"/>
        <v>69.67142857</v>
      </c>
      <c r="R35" s="9">
        <f t="shared" si="2"/>
        <v>75.03076923</v>
      </c>
      <c r="S35" s="9">
        <f t="shared" si="3"/>
        <v>-2.230769231</v>
      </c>
      <c r="T35" s="9">
        <f t="shared" si="4"/>
        <v>4.976331361</v>
      </c>
      <c r="U35" s="118">
        <f t="shared" si="5"/>
        <v>14.06907144</v>
      </c>
      <c r="V35" s="40">
        <f t="shared" si="6"/>
        <v>5.359340659</v>
      </c>
      <c r="W35" s="40">
        <f t="shared" si="7"/>
        <v>3.760117504</v>
      </c>
      <c r="X35" s="119">
        <f t="shared" si="8"/>
        <v>1.425312016</v>
      </c>
    </row>
    <row r="36" ht="14.25" customHeight="1">
      <c r="N36" s="88">
        <v>10.0</v>
      </c>
      <c r="O36" s="88" t="s">
        <v>190</v>
      </c>
      <c r="P36" s="88">
        <v>73.2</v>
      </c>
      <c r="Q36" s="118">
        <f t="shared" si="1"/>
        <v>69.67142857</v>
      </c>
      <c r="R36" s="9">
        <f t="shared" si="2"/>
        <v>75.03076923</v>
      </c>
      <c r="S36" s="9">
        <f t="shared" si="3"/>
        <v>-1.830769231</v>
      </c>
      <c r="T36" s="9">
        <f t="shared" si="4"/>
        <v>3.351715976</v>
      </c>
      <c r="U36" s="118">
        <f t="shared" si="5"/>
        <v>14.06907144</v>
      </c>
      <c r="V36" s="40">
        <f t="shared" si="6"/>
        <v>5.359340659</v>
      </c>
      <c r="W36" s="40">
        <f t="shared" si="7"/>
        <v>3.760117504</v>
      </c>
      <c r="X36" s="119">
        <f t="shared" si="8"/>
        <v>1.425312016</v>
      </c>
    </row>
    <row r="37" ht="14.25" customHeight="1">
      <c r="N37" s="88">
        <v>11.0</v>
      </c>
      <c r="O37" s="88" t="s">
        <v>191</v>
      </c>
      <c r="P37" s="88">
        <v>51.2</v>
      </c>
      <c r="Q37" s="118">
        <f t="shared" si="1"/>
        <v>69.67142857</v>
      </c>
      <c r="R37" s="9">
        <f t="shared" si="2"/>
        <v>75.03076923</v>
      </c>
      <c r="S37" s="9">
        <f t="shared" si="3"/>
        <v>-23.83076923</v>
      </c>
      <c r="T37" s="9">
        <f t="shared" si="4"/>
        <v>567.9055621</v>
      </c>
      <c r="U37" s="118">
        <f t="shared" si="5"/>
        <v>14.06907144</v>
      </c>
      <c r="V37" s="40">
        <f t="shared" si="6"/>
        <v>5.359340659</v>
      </c>
      <c r="W37" s="40">
        <f t="shared" si="7"/>
        <v>3.760117504</v>
      </c>
      <c r="X37" s="119">
        <f t="shared" si="8"/>
        <v>1.425312016</v>
      </c>
    </row>
    <row r="38" ht="14.25" customHeight="1">
      <c r="N38" s="88">
        <v>12.0</v>
      </c>
      <c r="O38" s="88" t="s">
        <v>192</v>
      </c>
      <c r="P38" s="88">
        <v>51.4</v>
      </c>
      <c r="Q38" s="118">
        <f t="shared" si="1"/>
        <v>69.67142857</v>
      </c>
      <c r="R38" s="9">
        <f t="shared" si="2"/>
        <v>75.03076923</v>
      </c>
      <c r="S38" s="9">
        <f t="shared" si="3"/>
        <v>-23.63076923</v>
      </c>
      <c r="T38" s="9">
        <f t="shared" si="4"/>
        <v>558.4132544</v>
      </c>
      <c r="U38" s="118">
        <f t="shared" si="5"/>
        <v>14.06907144</v>
      </c>
      <c r="V38" s="40">
        <f t="shared" si="6"/>
        <v>5.359340659</v>
      </c>
      <c r="W38" s="40">
        <f t="shared" si="7"/>
        <v>3.760117504</v>
      </c>
      <c r="X38" s="119">
        <f t="shared" si="8"/>
        <v>1.425312016</v>
      </c>
    </row>
    <row r="39" ht="14.25" customHeight="1">
      <c r="N39" s="88">
        <v>13.0</v>
      </c>
      <c r="O39" s="88" t="s">
        <v>193</v>
      </c>
      <c r="P39" s="88">
        <v>80.8</v>
      </c>
      <c r="Q39" s="118">
        <f t="shared" si="1"/>
        <v>69.67142857</v>
      </c>
      <c r="R39" s="9">
        <f t="shared" si="2"/>
        <v>75.03076923</v>
      </c>
      <c r="S39" s="9">
        <f t="shared" si="3"/>
        <v>5.769230769</v>
      </c>
      <c r="T39" s="9">
        <f t="shared" si="4"/>
        <v>33.28402367</v>
      </c>
      <c r="U39" s="118">
        <f t="shared" si="5"/>
        <v>14.06907144</v>
      </c>
      <c r="V39" s="40">
        <f t="shared" si="6"/>
        <v>5.359340659</v>
      </c>
      <c r="W39" s="40">
        <f t="shared" si="7"/>
        <v>3.760117504</v>
      </c>
      <c r="X39" s="119">
        <f t="shared" si="8"/>
        <v>1.425312016</v>
      </c>
    </row>
    <row r="40" ht="14.25" customHeight="1">
      <c r="N40" s="88">
        <v>14.0</v>
      </c>
      <c r="O40" s="88" t="s">
        <v>194</v>
      </c>
      <c r="P40" s="88">
        <v>84.2</v>
      </c>
      <c r="Q40" s="118">
        <f t="shared" si="1"/>
        <v>69.67142857</v>
      </c>
      <c r="R40" s="9">
        <f t="shared" si="2"/>
        <v>75.03076923</v>
      </c>
      <c r="S40" s="9">
        <f t="shared" si="3"/>
        <v>9.169230769</v>
      </c>
      <c r="T40" s="9">
        <f t="shared" si="4"/>
        <v>84.0747929</v>
      </c>
      <c r="U40" s="118">
        <f t="shared" si="5"/>
        <v>14.06907144</v>
      </c>
      <c r="V40" s="40">
        <f t="shared" si="6"/>
        <v>5.359340659</v>
      </c>
      <c r="W40" s="40">
        <f t="shared" si="7"/>
        <v>3.760117504</v>
      </c>
      <c r="X40" s="119">
        <f t="shared" si="8"/>
        <v>1.425312016</v>
      </c>
    </row>
    <row r="41" ht="14.25" customHeight="1"/>
    <row r="42" ht="14.25" customHeight="1">
      <c r="X42" s="38"/>
    </row>
    <row r="43" ht="14.25" customHeight="1"/>
    <row r="44" ht="14.25" customHeight="1">
      <c r="N44" s="111" t="s">
        <v>178</v>
      </c>
      <c r="O44" s="111" t="s">
        <v>179</v>
      </c>
      <c r="P44" s="111" t="s">
        <v>228</v>
      </c>
      <c r="Q44" s="111" t="s">
        <v>229</v>
      </c>
      <c r="R44" s="120" t="s">
        <v>230</v>
      </c>
      <c r="S44" s="111" t="s">
        <v>231</v>
      </c>
      <c r="T44" s="111" t="s">
        <v>232</v>
      </c>
      <c r="U44" s="120" t="s">
        <v>203</v>
      </c>
      <c r="V44" s="111" t="s">
        <v>233</v>
      </c>
      <c r="W44" s="111" t="s">
        <v>234</v>
      </c>
      <c r="X44" s="120" t="s">
        <v>235</v>
      </c>
    </row>
    <row r="45" ht="14.25" customHeight="1">
      <c r="N45" s="88">
        <v>11.0</v>
      </c>
      <c r="O45" s="88" t="s">
        <v>191</v>
      </c>
      <c r="P45" s="88">
        <v>51.2</v>
      </c>
      <c r="Q45" s="39">
        <f t="shared" ref="Q45:Q58" si="9">LN(P45)</f>
        <v>3.935739532</v>
      </c>
      <c r="R45" s="37" t="str">
        <f t="shared" ref="R45:R58" si="10">AVERAGE(#REF!)</f>
        <v>#REF!</v>
      </c>
      <c r="S45" s="39" t="str">
        <f t="shared" ref="S45:S58" si="11">Q45-R45</f>
        <v>#REF!</v>
      </c>
      <c r="T45" s="39" t="str">
        <f t="shared" ref="T45:T58" si="12">S45^2</f>
        <v>#REF!</v>
      </c>
      <c r="U45" s="37">
        <f t="shared" ref="U45:U58" si="13">SQRT(SUM($T$27:$T$40)/(COUNT($T$27:$T$40)-1))</f>
        <v>14.06907144</v>
      </c>
      <c r="V45" s="88">
        <f t="shared" ref="V45:V58" si="14">1/((P45*U45)*SQRT(2*PI()))</f>
        <v>0.0005538276957</v>
      </c>
      <c r="W45" s="88" t="str">
        <f t="shared" ref="W45:W58" si="15">EXP(-1/2*((S45/U45)^2))</f>
        <v>#REF!</v>
      </c>
      <c r="X45" s="121" t="str">
        <f t="shared" ref="X45:X58" si="16">V45*W45</f>
        <v>#REF!</v>
      </c>
    </row>
    <row r="46" ht="14.25" customHeight="1">
      <c r="N46" s="88">
        <v>12.0</v>
      </c>
      <c r="O46" s="88" t="s">
        <v>192</v>
      </c>
      <c r="P46" s="88">
        <v>51.4</v>
      </c>
      <c r="Q46" s="39">
        <f t="shared" si="9"/>
        <v>3.939638172</v>
      </c>
      <c r="R46" s="37" t="str">
        <f t="shared" si="10"/>
        <v>#REF!</v>
      </c>
      <c r="S46" s="39" t="str">
        <f t="shared" si="11"/>
        <v>#REF!</v>
      </c>
      <c r="T46" s="39" t="str">
        <f t="shared" si="12"/>
        <v>#REF!</v>
      </c>
      <c r="U46" s="37">
        <f t="shared" si="13"/>
        <v>14.06907144</v>
      </c>
      <c r="V46" s="88">
        <f t="shared" si="14"/>
        <v>0.0005516727242</v>
      </c>
      <c r="W46" s="88" t="str">
        <f t="shared" si="15"/>
        <v>#REF!</v>
      </c>
      <c r="X46" s="121" t="str">
        <f t="shared" si="16"/>
        <v>#REF!</v>
      </c>
    </row>
    <row r="47" ht="14.25" customHeight="1">
      <c r="B47" s="40"/>
      <c r="N47" s="88">
        <v>8.0</v>
      </c>
      <c r="O47" s="88" t="s">
        <v>188</v>
      </c>
      <c r="P47" s="88">
        <v>54.4</v>
      </c>
      <c r="Q47" s="39">
        <f t="shared" si="9"/>
        <v>3.996364154</v>
      </c>
      <c r="R47" s="37" t="str">
        <f t="shared" si="10"/>
        <v>#REF!</v>
      </c>
      <c r="S47" s="39" t="str">
        <f t="shared" si="11"/>
        <v>#REF!</v>
      </c>
      <c r="T47" s="39" t="str">
        <f t="shared" si="12"/>
        <v>#REF!</v>
      </c>
      <c r="U47" s="37">
        <f t="shared" si="13"/>
        <v>14.06907144</v>
      </c>
      <c r="V47" s="88">
        <f t="shared" si="14"/>
        <v>0.000521249596</v>
      </c>
      <c r="W47" s="88" t="str">
        <f t="shared" si="15"/>
        <v>#REF!</v>
      </c>
      <c r="X47" s="121" t="str">
        <f t="shared" si="16"/>
        <v>#REF!</v>
      </c>
    </row>
    <row r="48" ht="14.25" customHeight="1">
      <c r="N48" s="88">
        <v>7.0</v>
      </c>
      <c r="O48" s="88" t="s">
        <v>187</v>
      </c>
      <c r="P48" s="88">
        <v>60.0</v>
      </c>
      <c r="Q48" s="39">
        <f t="shared" si="9"/>
        <v>4.094344562</v>
      </c>
      <c r="R48" s="37" t="str">
        <f t="shared" si="10"/>
        <v>#REF!</v>
      </c>
      <c r="S48" s="39" t="str">
        <f t="shared" si="11"/>
        <v>#REF!</v>
      </c>
      <c r="T48" s="39" t="str">
        <f t="shared" si="12"/>
        <v>#REF!</v>
      </c>
      <c r="U48" s="37">
        <f t="shared" si="13"/>
        <v>14.06907144</v>
      </c>
      <c r="V48" s="88">
        <f t="shared" si="14"/>
        <v>0.0004725996337</v>
      </c>
      <c r="W48" s="88" t="str">
        <f t="shared" si="15"/>
        <v>#REF!</v>
      </c>
      <c r="X48" s="121" t="str">
        <f t="shared" si="16"/>
        <v>#REF!</v>
      </c>
    </row>
    <row r="49" ht="14.25" customHeight="1">
      <c r="N49" s="88">
        <v>5.0</v>
      </c>
      <c r="O49" s="88" t="s">
        <v>185</v>
      </c>
      <c r="P49" s="88">
        <v>61.0</v>
      </c>
      <c r="Q49" s="39">
        <f t="shared" si="9"/>
        <v>4.110873864</v>
      </c>
      <c r="R49" s="37" t="str">
        <f t="shared" si="10"/>
        <v>#REF!</v>
      </c>
      <c r="S49" s="39" t="str">
        <f t="shared" si="11"/>
        <v>#REF!</v>
      </c>
      <c r="T49" s="39" t="str">
        <f t="shared" si="12"/>
        <v>#REF!</v>
      </c>
      <c r="U49" s="37">
        <f t="shared" si="13"/>
        <v>14.06907144</v>
      </c>
      <c r="V49" s="88">
        <f t="shared" si="14"/>
        <v>0.0004648520987</v>
      </c>
      <c r="W49" s="88" t="str">
        <f t="shared" si="15"/>
        <v>#REF!</v>
      </c>
      <c r="X49" s="121" t="str">
        <f t="shared" si="16"/>
        <v>#REF!</v>
      </c>
    </row>
    <row r="50" ht="14.25" customHeight="1">
      <c r="L50" s="9" t="str">
        <f>EXP(-0.5*((Q45-R45)/U45)^2)</f>
        <v>#REF!</v>
      </c>
      <c r="N50" s="88">
        <v>3.0</v>
      </c>
      <c r="O50" s="88" t="s">
        <v>183</v>
      </c>
      <c r="P50" s="88">
        <v>66.0</v>
      </c>
      <c r="Q50" s="39">
        <f t="shared" si="9"/>
        <v>4.189654742</v>
      </c>
      <c r="R50" s="37" t="str">
        <f t="shared" si="10"/>
        <v>#REF!</v>
      </c>
      <c r="S50" s="39" t="str">
        <f t="shared" si="11"/>
        <v>#REF!</v>
      </c>
      <c r="T50" s="39" t="str">
        <f t="shared" si="12"/>
        <v>#REF!</v>
      </c>
      <c r="U50" s="37">
        <f t="shared" si="13"/>
        <v>14.06907144</v>
      </c>
      <c r="V50" s="88">
        <f t="shared" si="14"/>
        <v>0.0004296360306</v>
      </c>
      <c r="W50" s="88" t="str">
        <f t="shared" si="15"/>
        <v>#REF!</v>
      </c>
      <c r="X50" s="121" t="str">
        <f t="shared" si="16"/>
        <v>#REF!</v>
      </c>
    </row>
    <row r="51" ht="14.25" customHeight="1">
      <c r="K51" s="9">
        <f>SQRT(2*PI())</f>
        <v>2.506628275</v>
      </c>
      <c r="L51" s="9" t="str">
        <f>K52*L50</f>
        <v>#REF!</v>
      </c>
      <c r="N51" s="88">
        <v>2.0</v>
      </c>
      <c r="O51" s="88" t="s">
        <v>182</v>
      </c>
      <c r="P51" s="88">
        <v>67.8</v>
      </c>
      <c r="Q51" s="39">
        <f t="shared" si="9"/>
        <v>4.216562195</v>
      </c>
      <c r="R51" s="37" t="str">
        <f t="shared" si="10"/>
        <v>#REF!</v>
      </c>
      <c r="S51" s="39" t="str">
        <f t="shared" si="11"/>
        <v>#REF!</v>
      </c>
      <c r="T51" s="39" t="str">
        <f t="shared" si="12"/>
        <v>#REF!</v>
      </c>
      <c r="U51" s="37">
        <f t="shared" si="13"/>
        <v>14.06907144</v>
      </c>
      <c r="V51" s="88">
        <f t="shared" si="14"/>
        <v>0.0004182297643</v>
      </c>
      <c r="W51" s="88" t="str">
        <f t="shared" si="15"/>
        <v>#REF!</v>
      </c>
      <c r="X51" s="121" t="str">
        <f t="shared" si="16"/>
        <v>#REF!</v>
      </c>
    </row>
    <row r="52" ht="14.25" customHeight="1">
      <c r="K52" s="9">
        <f t="shared" ref="K52:K55" si="17">1/($K$51*P45*U45)</f>
        <v>0.0005538276957</v>
      </c>
      <c r="N52" s="88">
        <v>9.0</v>
      </c>
      <c r="O52" s="88" t="s">
        <v>189</v>
      </c>
      <c r="P52" s="88">
        <v>72.8</v>
      </c>
      <c r="Q52" s="39">
        <f t="shared" si="9"/>
        <v>4.287715955</v>
      </c>
      <c r="R52" s="37" t="str">
        <f t="shared" si="10"/>
        <v>#REF!</v>
      </c>
      <c r="S52" s="39" t="str">
        <f t="shared" si="11"/>
        <v>#REF!</v>
      </c>
      <c r="T52" s="39" t="str">
        <f t="shared" si="12"/>
        <v>#REF!</v>
      </c>
      <c r="U52" s="37">
        <f t="shared" si="13"/>
        <v>14.06907144</v>
      </c>
      <c r="V52" s="88">
        <f t="shared" si="14"/>
        <v>0.0003895051926</v>
      </c>
      <c r="W52" s="88" t="str">
        <f t="shared" si="15"/>
        <v>#REF!</v>
      </c>
      <c r="X52" s="121" t="str">
        <f t="shared" si="16"/>
        <v>#REF!</v>
      </c>
    </row>
    <row r="53" ht="14.25" customHeight="1">
      <c r="K53" s="9">
        <f t="shared" si="17"/>
        <v>0.0005516727242</v>
      </c>
      <c r="N53" s="88">
        <v>10.0</v>
      </c>
      <c r="O53" s="88" t="s">
        <v>190</v>
      </c>
      <c r="P53" s="88">
        <v>73.2</v>
      </c>
      <c r="Q53" s="39">
        <f t="shared" si="9"/>
        <v>4.293195421</v>
      </c>
      <c r="R53" s="37" t="str">
        <f t="shared" si="10"/>
        <v>#REF!</v>
      </c>
      <c r="S53" s="39" t="str">
        <f t="shared" si="11"/>
        <v>#REF!</v>
      </c>
      <c r="T53" s="39" t="str">
        <f t="shared" si="12"/>
        <v>#REF!</v>
      </c>
      <c r="U53" s="37">
        <f t="shared" si="13"/>
        <v>14.06907144</v>
      </c>
      <c r="V53" s="88">
        <f t="shared" si="14"/>
        <v>0.0003873767489</v>
      </c>
      <c r="W53" s="88" t="str">
        <f t="shared" si="15"/>
        <v>#REF!</v>
      </c>
      <c r="X53" s="121" t="str">
        <f t="shared" si="16"/>
        <v>#REF!</v>
      </c>
    </row>
    <row r="54" ht="14.25" customHeight="1">
      <c r="K54" s="9">
        <f t="shared" si="17"/>
        <v>0.000521249596</v>
      </c>
      <c r="N54" s="88">
        <v>4.0</v>
      </c>
      <c r="O54" s="88" t="s">
        <v>184</v>
      </c>
      <c r="P54" s="88">
        <v>76.6</v>
      </c>
      <c r="Q54" s="39">
        <f t="shared" si="9"/>
        <v>4.338597077</v>
      </c>
      <c r="R54" s="37" t="str">
        <f t="shared" si="10"/>
        <v>#REF!</v>
      </c>
      <c r="S54" s="39" t="str">
        <f t="shared" si="11"/>
        <v>#REF!</v>
      </c>
      <c r="T54" s="39" t="str">
        <f t="shared" si="12"/>
        <v>#REF!</v>
      </c>
      <c r="U54" s="37">
        <f t="shared" si="13"/>
        <v>14.06907144</v>
      </c>
      <c r="V54" s="88">
        <f t="shared" si="14"/>
        <v>0.0003701824807</v>
      </c>
      <c r="W54" s="88" t="str">
        <f t="shared" si="15"/>
        <v>#REF!</v>
      </c>
      <c r="X54" s="121" t="str">
        <f t="shared" si="16"/>
        <v>#REF!</v>
      </c>
    </row>
    <row r="55" ht="14.25" customHeight="1">
      <c r="K55" s="9">
        <f t="shared" si="17"/>
        <v>0.0004725996337</v>
      </c>
      <c r="N55" s="88">
        <v>13.0</v>
      </c>
      <c r="O55" s="88" t="s">
        <v>193</v>
      </c>
      <c r="P55" s="88">
        <v>80.8</v>
      </c>
      <c r="Q55" s="39">
        <f t="shared" si="9"/>
        <v>4.391976966</v>
      </c>
      <c r="R55" s="37" t="str">
        <f t="shared" si="10"/>
        <v>#REF!</v>
      </c>
      <c r="S55" s="39" t="str">
        <f t="shared" si="11"/>
        <v>#REF!</v>
      </c>
      <c r="T55" s="39" t="str">
        <f t="shared" si="12"/>
        <v>#REF!</v>
      </c>
      <c r="U55" s="37">
        <f t="shared" si="13"/>
        <v>14.06907144</v>
      </c>
      <c r="V55" s="88">
        <f t="shared" si="14"/>
        <v>0.000350940322</v>
      </c>
      <c r="W55" s="88" t="str">
        <f t="shared" si="15"/>
        <v>#REF!</v>
      </c>
      <c r="X55" s="121" t="str">
        <f t="shared" si="16"/>
        <v>#REF!</v>
      </c>
    </row>
    <row r="56" ht="14.25" customHeight="1">
      <c r="N56" s="88">
        <v>14.0</v>
      </c>
      <c r="O56" s="88" t="s">
        <v>194</v>
      </c>
      <c r="P56" s="88">
        <v>84.2</v>
      </c>
      <c r="Q56" s="39">
        <f t="shared" si="9"/>
        <v>4.433194921</v>
      </c>
      <c r="R56" s="37" t="str">
        <f t="shared" si="10"/>
        <v>#REF!</v>
      </c>
      <c r="S56" s="39" t="str">
        <f t="shared" si="11"/>
        <v>#REF!</v>
      </c>
      <c r="T56" s="39" t="str">
        <f t="shared" si="12"/>
        <v>#REF!</v>
      </c>
      <c r="U56" s="37">
        <f t="shared" si="13"/>
        <v>14.06907144</v>
      </c>
      <c r="V56" s="88">
        <f t="shared" si="14"/>
        <v>0.0003367693352</v>
      </c>
      <c r="W56" s="88" t="str">
        <f t="shared" si="15"/>
        <v>#REF!</v>
      </c>
      <c r="X56" s="121" t="str">
        <f t="shared" si="16"/>
        <v>#REF!</v>
      </c>
    </row>
    <row r="57" ht="14.25" customHeight="1">
      <c r="K57" s="9" t="s">
        <v>227</v>
      </c>
      <c r="L57" s="9">
        <v>1.42</v>
      </c>
      <c r="N57" s="88">
        <v>1.0</v>
      </c>
      <c r="O57" s="88" t="s">
        <v>181</v>
      </c>
      <c r="P57" s="88">
        <v>87.8</v>
      </c>
      <c r="Q57" s="39">
        <f t="shared" si="9"/>
        <v>4.475061501</v>
      </c>
      <c r="R57" s="37" t="str">
        <f t="shared" si="10"/>
        <v>#REF!</v>
      </c>
      <c r="S57" s="39" t="str">
        <f t="shared" si="11"/>
        <v>#REF!</v>
      </c>
      <c r="T57" s="39" t="str">
        <f t="shared" si="12"/>
        <v>#REF!</v>
      </c>
      <c r="U57" s="37">
        <f t="shared" si="13"/>
        <v>14.06907144</v>
      </c>
      <c r="V57" s="88">
        <f t="shared" si="14"/>
        <v>0.0003229610253</v>
      </c>
      <c r="W57" s="88" t="str">
        <f t="shared" si="15"/>
        <v>#REF!</v>
      </c>
      <c r="X57" s="121" t="str">
        <f t="shared" si="16"/>
        <v>#REF!</v>
      </c>
    </row>
    <row r="58" ht="14.25" customHeight="1">
      <c r="K58" s="9" t="s">
        <v>236</v>
      </c>
      <c r="L58" s="9">
        <v>13.0</v>
      </c>
      <c r="N58" s="88">
        <v>6.0</v>
      </c>
      <c r="O58" s="88" t="s">
        <v>186</v>
      </c>
      <c r="P58" s="88">
        <v>88.2</v>
      </c>
      <c r="Q58" s="39">
        <f t="shared" si="9"/>
        <v>4.479606963</v>
      </c>
      <c r="R58" s="37" t="str">
        <f t="shared" si="10"/>
        <v>#REF!</v>
      </c>
      <c r="S58" s="39" t="str">
        <f t="shared" si="11"/>
        <v>#REF!</v>
      </c>
      <c r="T58" s="39" t="str">
        <f t="shared" si="12"/>
        <v>#REF!</v>
      </c>
      <c r="U58" s="37">
        <f t="shared" si="13"/>
        <v>14.06907144</v>
      </c>
      <c r="V58" s="88">
        <f t="shared" si="14"/>
        <v>0.0003214963494</v>
      </c>
      <c r="W58" s="88" t="str">
        <f t="shared" si="15"/>
        <v>#REF!</v>
      </c>
      <c r="X58" s="121" t="str">
        <f t="shared" si="16"/>
        <v>#REF!</v>
      </c>
    </row>
    <row r="59" ht="14.25" customHeight="1">
      <c r="K59" s="9" t="s">
        <v>237</v>
      </c>
      <c r="L59" s="9">
        <v>7.0</v>
      </c>
    </row>
    <row r="60" ht="14.25" customHeight="1">
      <c r="K60" s="9" t="s">
        <v>238</v>
      </c>
      <c r="L60" s="9">
        <f>L57^2</f>
        <v>2.0164</v>
      </c>
      <c r="P60" s="122" t="s">
        <v>215</v>
      </c>
      <c r="Q60" s="17"/>
      <c r="R60" s="17"/>
      <c r="S60" s="18"/>
    </row>
    <row r="61" ht="14.25" customHeight="1">
      <c r="K61" s="9" t="s">
        <v>239</v>
      </c>
      <c r="L61" s="9">
        <f>1+(L60/L58)</f>
        <v>1.155107692</v>
      </c>
    </row>
    <row r="62" ht="14.25" customHeight="1">
      <c r="K62" s="9" t="s">
        <v>240</v>
      </c>
      <c r="L62" s="9">
        <f>L61^-L59</f>
        <v>0.3644539554</v>
      </c>
    </row>
    <row r="63" ht="14.25" customHeight="1"/>
    <row r="64" ht="14.25" customHeight="1">
      <c r="N64" s="111" t="s">
        <v>178</v>
      </c>
      <c r="O64" s="111" t="s">
        <v>179</v>
      </c>
      <c r="P64" s="111" t="s">
        <v>241</v>
      </c>
      <c r="Q64" s="111" t="s">
        <v>242</v>
      </c>
      <c r="R64" s="111" t="s">
        <v>218</v>
      </c>
    </row>
    <row r="65" ht="14.25" customHeight="1">
      <c r="N65" s="88">
        <v>11.0</v>
      </c>
      <c r="O65" s="88" t="s">
        <v>191</v>
      </c>
      <c r="P65" s="88">
        <v>51.2</v>
      </c>
      <c r="Q65" s="123" t="str">
        <f t="shared" ref="Q65:Q78" si="18">_xlfn.LOGNORM.DIST(P65,$R$45,$U$45,0)</f>
        <v>#N/A</v>
      </c>
      <c r="R65" s="9" t="str">
        <f t="shared" ref="R65:R78" si="19">FORMULATEXT(Q65)</f>
        <v>=LOGNORM.DIST(P65,$R$45,$U$45,0)</v>
      </c>
    </row>
    <row r="66" ht="14.25" customHeight="1">
      <c r="N66" s="88">
        <v>12.0</v>
      </c>
      <c r="O66" s="88" t="s">
        <v>192</v>
      </c>
      <c r="P66" s="88">
        <v>51.4</v>
      </c>
      <c r="Q66" s="39" t="str">
        <f t="shared" si="18"/>
        <v>#N/A</v>
      </c>
      <c r="R66" s="9" t="str">
        <f t="shared" si="19"/>
        <v>=LOGNORM.DIST(P66,$R$45,$U$45,0)</v>
      </c>
    </row>
    <row r="67" ht="14.25" customHeight="1">
      <c r="N67" s="88">
        <v>8.0</v>
      </c>
      <c r="O67" s="88" t="s">
        <v>188</v>
      </c>
      <c r="P67" s="88">
        <v>54.4</v>
      </c>
      <c r="Q67" s="39" t="str">
        <f t="shared" si="18"/>
        <v>#N/A</v>
      </c>
      <c r="R67" s="9" t="str">
        <f t="shared" si="19"/>
        <v>=LOGNORM.DIST(P67,$R$45,$U$45,0)</v>
      </c>
    </row>
    <row r="68" ht="14.25" customHeight="1">
      <c r="N68" s="88">
        <v>7.0</v>
      </c>
      <c r="O68" s="88" t="s">
        <v>187</v>
      </c>
      <c r="P68" s="88">
        <v>60.0</v>
      </c>
      <c r="Q68" s="39" t="str">
        <f t="shared" si="18"/>
        <v>#N/A</v>
      </c>
      <c r="R68" s="9" t="str">
        <f t="shared" si="19"/>
        <v>=LOGNORM.DIST(P68,$R$45,$U$45,0)</v>
      </c>
    </row>
    <row r="69" ht="14.25" customHeight="1">
      <c r="N69" s="88">
        <v>5.0</v>
      </c>
      <c r="O69" s="88" t="s">
        <v>185</v>
      </c>
      <c r="P69" s="88">
        <v>61.0</v>
      </c>
      <c r="Q69" s="39" t="str">
        <f t="shared" si="18"/>
        <v>#N/A</v>
      </c>
      <c r="R69" s="9" t="str">
        <f t="shared" si="19"/>
        <v>=LOGNORM.DIST(P69,$R$45,$U$45,0)</v>
      </c>
    </row>
    <row r="70" ht="14.25" customHeight="1">
      <c r="N70" s="88">
        <v>3.0</v>
      </c>
      <c r="O70" s="88" t="s">
        <v>183</v>
      </c>
      <c r="P70" s="88">
        <v>66.0</v>
      </c>
      <c r="Q70" s="39" t="str">
        <f t="shared" si="18"/>
        <v>#N/A</v>
      </c>
      <c r="R70" s="9" t="str">
        <f t="shared" si="19"/>
        <v>=LOGNORM.DIST(P70,$R$45,$U$45,0)</v>
      </c>
    </row>
    <row r="71" ht="14.25" customHeight="1">
      <c r="N71" s="88">
        <v>2.0</v>
      </c>
      <c r="O71" s="88" t="s">
        <v>182</v>
      </c>
      <c r="P71" s="88">
        <v>67.8</v>
      </c>
      <c r="Q71" s="39" t="str">
        <f t="shared" si="18"/>
        <v>#N/A</v>
      </c>
      <c r="R71" s="9" t="str">
        <f t="shared" si="19"/>
        <v>=LOGNORM.DIST(P71,$R$45,$U$45,0)</v>
      </c>
    </row>
    <row r="72" ht="14.25" customHeight="1">
      <c r="N72" s="88">
        <v>9.0</v>
      </c>
      <c r="O72" s="88" t="s">
        <v>189</v>
      </c>
      <c r="P72" s="88">
        <v>72.8</v>
      </c>
      <c r="Q72" s="39" t="str">
        <f t="shared" si="18"/>
        <v>#N/A</v>
      </c>
      <c r="R72" s="9" t="str">
        <f t="shared" si="19"/>
        <v>=LOGNORM.DIST(P72,$R$45,$U$45,0)</v>
      </c>
    </row>
    <row r="73" ht="14.25" customHeight="1">
      <c r="N73" s="88">
        <v>10.0</v>
      </c>
      <c r="O73" s="88" t="s">
        <v>190</v>
      </c>
      <c r="P73" s="88">
        <v>73.2</v>
      </c>
      <c r="Q73" s="39" t="str">
        <f t="shared" si="18"/>
        <v>#N/A</v>
      </c>
      <c r="R73" s="9" t="str">
        <f t="shared" si="19"/>
        <v>=LOGNORM.DIST(P73,$R$45,$U$45,0)</v>
      </c>
    </row>
    <row r="74" ht="14.25" customHeight="1">
      <c r="N74" s="88">
        <v>4.0</v>
      </c>
      <c r="O74" s="88" t="s">
        <v>184</v>
      </c>
      <c r="P74" s="88">
        <v>76.6</v>
      </c>
      <c r="Q74" s="39" t="str">
        <f t="shared" si="18"/>
        <v>#N/A</v>
      </c>
      <c r="R74" s="9" t="str">
        <f t="shared" si="19"/>
        <v>=LOGNORM.DIST(P74,$R$45,$U$45,0)</v>
      </c>
    </row>
    <row r="75" ht="14.25" customHeight="1">
      <c r="N75" s="88">
        <v>13.0</v>
      </c>
      <c r="O75" s="88" t="s">
        <v>193</v>
      </c>
      <c r="P75" s="88">
        <v>80.8</v>
      </c>
      <c r="Q75" s="39" t="str">
        <f t="shared" si="18"/>
        <v>#N/A</v>
      </c>
      <c r="R75" s="9" t="str">
        <f t="shared" si="19"/>
        <v>=LOGNORM.DIST(P75,$R$45,$U$45,0)</v>
      </c>
    </row>
    <row r="76" ht="14.25" customHeight="1">
      <c r="N76" s="88">
        <v>14.0</v>
      </c>
      <c r="O76" s="88" t="s">
        <v>194</v>
      </c>
      <c r="P76" s="88">
        <v>84.2</v>
      </c>
      <c r="Q76" s="39" t="str">
        <f t="shared" si="18"/>
        <v>#N/A</v>
      </c>
      <c r="R76" s="9" t="str">
        <f t="shared" si="19"/>
        <v>=LOGNORM.DIST(P76,$R$45,$U$45,0)</v>
      </c>
    </row>
    <row r="77" ht="14.25" customHeight="1">
      <c r="B77" s="19"/>
      <c r="N77" s="88">
        <v>1.0</v>
      </c>
      <c r="O77" s="88" t="s">
        <v>181</v>
      </c>
      <c r="P77" s="88">
        <v>87.8</v>
      </c>
      <c r="Q77" s="39" t="str">
        <f t="shared" si="18"/>
        <v>#N/A</v>
      </c>
      <c r="R77" s="9" t="str">
        <f t="shared" si="19"/>
        <v>=LOGNORM.DIST(P77,$R$45,$U$45,0)</v>
      </c>
    </row>
    <row r="78" ht="14.25" customHeight="1">
      <c r="N78" s="88">
        <v>6.0</v>
      </c>
      <c r="O78" s="88" t="s">
        <v>186</v>
      </c>
      <c r="P78" s="88">
        <v>88.2</v>
      </c>
      <c r="Q78" s="39" t="str">
        <f t="shared" si="18"/>
        <v>#N/A</v>
      </c>
      <c r="R78" s="9" t="str">
        <f t="shared" si="19"/>
        <v>=LOGNORM.DIST(P78,$R$45,$U$45,0)</v>
      </c>
    </row>
    <row r="79" ht="14.25" customHeight="1"/>
    <row r="80" ht="14.25" customHeight="1">
      <c r="L80" s="9">
        <f>M87*L62</f>
        <v>0.1426294133</v>
      </c>
      <c r="P80" s="9">
        <f>_xlfn.T.DIST(P65,13,0)</f>
        <v>0</v>
      </c>
    </row>
    <row r="81" ht="14.25" customHeight="1"/>
    <row r="82" ht="14.25" customHeight="1">
      <c r="B82" s="9" t="s">
        <v>243</v>
      </c>
      <c r="C82" s="9">
        <v>14.0</v>
      </c>
      <c r="D82" s="9">
        <v>14.0</v>
      </c>
      <c r="E82" s="9">
        <v>14.0</v>
      </c>
      <c r="F82" s="9">
        <v>14.0</v>
      </c>
      <c r="G82" s="9">
        <v>14.0</v>
      </c>
      <c r="H82" s="9">
        <v>14.0</v>
      </c>
      <c r="I82" s="9">
        <v>14.0</v>
      </c>
    </row>
    <row r="83" ht="14.25" customHeight="1">
      <c r="B83" s="9" t="s">
        <v>236</v>
      </c>
      <c r="C83" s="9">
        <f t="shared" ref="C83:I83" si="20">C82-1</f>
        <v>13</v>
      </c>
      <c r="D83" s="9">
        <f t="shared" si="20"/>
        <v>13</v>
      </c>
      <c r="E83" s="9">
        <f t="shared" si="20"/>
        <v>13</v>
      </c>
      <c r="F83" s="9">
        <f t="shared" si="20"/>
        <v>13</v>
      </c>
      <c r="G83" s="9">
        <f t="shared" si="20"/>
        <v>13</v>
      </c>
      <c r="H83" s="9">
        <f t="shared" si="20"/>
        <v>13</v>
      </c>
      <c r="I83" s="9">
        <f t="shared" si="20"/>
        <v>13</v>
      </c>
    </row>
    <row r="84" ht="14.25" customHeight="1">
      <c r="C84" s="9">
        <v>1.0</v>
      </c>
      <c r="D84" s="9">
        <v>3.0</v>
      </c>
      <c r="E84" s="9">
        <v>5.0</v>
      </c>
      <c r="F84" s="9">
        <v>7.0</v>
      </c>
      <c r="G84" s="9">
        <v>9.0</v>
      </c>
      <c r="H84" s="9">
        <v>11.0</v>
      </c>
      <c r="I84" s="9">
        <v>13.0</v>
      </c>
    </row>
    <row r="85" ht="14.25" customHeight="1">
      <c r="C85" s="9" t="s">
        <v>244</v>
      </c>
      <c r="D85" s="9" t="s">
        <v>245</v>
      </c>
      <c r="E85" s="9" t="s">
        <v>246</v>
      </c>
      <c r="F85" s="9" t="s">
        <v>247</v>
      </c>
      <c r="G85" s="9" t="s">
        <v>248</v>
      </c>
      <c r="H85" s="9" t="s">
        <v>249</v>
      </c>
    </row>
    <row r="86" ht="14.25" customHeight="1">
      <c r="C86" s="9">
        <f t="shared" ref="C86:H86" si="21">C83-C84</f>
        <v>12</v>
      </c>
      <c r="D86" s="9">
        <f t="shared" si="21"/>
        <v>10</v>
      </c>
      <c r="E86" s="9">
        <f t="shared" si="21"/>
        <v>8</v>
      </c>
      <c r="F86" s="9">
        <f t="shared" si="21"/>
        <v>6</v>
      </c>
      <c r="G86" s="9">
        <f t="shared" si="21"/>
        <v>4</v>
      </c>
      <c r="H86" s="9">
        <f t="shared" si="21"/>
        <v>2</v>
      </c>
      <c r="I86" s="9">
        <f>PRODUCT(C86:H86)</f>
        <v>46080</v>
      </c>
    </row>
    <row r="87" ht="14.25" customHeight="1">
      <c r="M87" s="9">
        <f>I86/L89</f>
        <v>0.391350982</v>
      </c>
    </row>
    <row r="88" ht="14.25" customHeight="1">
      <c r="C88" s="9">
        <v>2.0</v>
      </c>
      <c r="D88" s="9">
        <v>4.0</v>
      </c>
      <c r="E88" s="9">
        <v>6.0</v>
      </c>
      <c r="F88" s="9">
        <v>8.0</v>
      </c>
      <c r="G88" s="9">
        <v>10.0</v>
      </c>
    </row>
    <row r="89" ht="14.25" customHeight="1">
      <c r="C89" s="9">
        <f t="shared" ref="C89:G89" si="22">C83-C88</f>
        <v>11</v>
      </c>
      <c r="D89" s="9">
        <f t="shared" si="22"/>
        <v>9</v>
      </c>
      <c r="E89" s="9">
        <f t="shared" si="22"/>
        <v>7</v>
      </c>
      <c r="F89" s="9">
        <f t="shared" si="22"/>
        <v>5</v>
      </c>
      <c r="G89" s="9">
        <f t="shared" si="22"/>
        <v>3</v>
      </c>
      <c r="I89" s="9">
        <f>PRODUCT(C89:G89)</f>
        <v>10395</v>
      </c>
      <c r="J89" s="9">
        <f>SQRT(13)</f>
        <v>3.605551275</v>
      </c>
      <c r="K89" s="9">
        <f>PI()</f>
        <v>3.141592654</v>
      </c>
      <c r="L89" s="9">
        <f>PRODUCT(I89:K89)</f>
        <v>117745.9675</v>
      </c>
    </row>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E31:H31"/>
    <mergeCell ref="X42:Z42"/>
    <mergeCell ref="B47:F47"/>
    <mergeCell ref="P60:S60"/>
  </mergeCell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43"/>
    <col customWidth="1" min="3" max="11" width="8.71"/>
    <col customWidth="1" min="12" max="12" width="12.0"/>
    <col customWidth="1" min="13" max="15" width="8.71"/>
    <col customWidth="1" min="16" max="17" width="12.0"/>
    <col customWidth="1" min="18" max="26" width="8.71"/>
  </cols>
  <sheetData>
    <row r="1" ht="14.25" customHeight="1">
      <c r="L1" s="19" t="s">
        <v>250</v>
      </c>
    </row>
    <row r="2" ht="14.25" customHeight="1">
      <c r="L2" s="19"/>
    </row>
    <row r="3" ht="14.25" customHeight="1">
      <c r="L3" s="9" t="s">
        <v>251</v>
      </c>
    </row>
    <row r="4" ht="14.25" customHeight="1">
      <c r="L4" s="19"/>
    </row>
    <row r="5" ht="14.25" customHeight="1"/>
    <row r="6" ht="14.25" customHeight="1"/>
    <row r="7" ht="14.25" customHeight="1"/>
    <row r="8" ht="14.25" customHeight="1"/>
    <row r="9" ht="14.25" customHeight="1"/>
    <row r="10" ht="14.25" customHeight="1">
      <c r="L10" s="26" t="s">
        <v>117</v>
      </c>
      <c r="M10" s="125"/>
      <c r="N10" s="125">
        <v>1.0</v>
      </c>
      <c r="O10" s="125">
        <v>5.0</v>
      </c>
      <c r="P10" s="125">
        <v>10.0</v>
      </c>
      <c r="Q10" s="125">
        <v>30.0</v>
      </c>
    </row>
    <row r="11" ht="14.25" customHeight="1">
      <c r="L11" s="26" t="s">
        <v>252</v>
      </c>
      <c r="M11" s="125"/>
      <c r="N11" s="125">
        <f t="shared" ref="N11:Q11" si="1">N10/2</f>
        <v>0.5</v>
      </c>
      <c r="O11" s="125">
        <f t="shared" si="1"/>
        <v>2.5</v>
      </c>
      <c r="P11" s="125">
        <f t="shared" si="1"/>
        <v>5</v>
      </c>
      <c r="Q11" s="125">
        <f t="shared" si="1"/>
        <v>15</v>
      </c>
    </row>
    <row r="12" ht="14.25" customHeight="1">
      <c r="L12" s="26" t="s">
        <v>253</v>
      </c>
      <c r="M12" s="125"/>
      <c r="N12" s="125">
        <f t="shared" ref="N12:Q12" si="2">EXP(-1)/GAMMADIST(1,N11,1,FALSE)</f>
        <v>1.772453851</v>
      </c>
      <c r="O12" s="125">
        <f t="shared" si="2"/>
        <v>1.329340388</v>
      </c>
      <c r="P12" s="125">
        <f t="shared" si="2"/>
        <v>24</v>
      </c>
      <c r="Q12" s="125">
        <f t="shared" si="2"/>
        <v>87178291200</v>
      </c>
    </row>
    <row r="13" ht="14.25" customHeight="1">
      <c r="L13" s="26" t="s">
        <v>254</v>
      </c>
      <c r="M13" s="125"/>
      <c r="N13" s="125">
        <f t="shared" ref="N13:Q13" si="3">2^(N11)*N12</f>
        <v>2.506628275</v>
      </c>
      <c r="O13" s="125">
        <f t="shared" si="3"/>
        <v>7.519884824</v>
      </c>
      <c r="P13" s="125">
        <f t="shared" si="3"/>
        <v>768</v>
      </c>
      <c r="Q13" s="125">
        <f t="shared" si="3"/>
        <v>2.85666E+15</v>
      </c>
    </row>
    <row r="14" ht="14.25" customHeight="1"/>
    <row r="15" ht="14.25" customHeight="1">
      <c r="M15" s="126" t="s">
        <v>95</v>
      </c>
      <c r="N15" s="126">
        <f t="shared" ref="N15:Q15" si="4">N10</f>
        <v>1</v>
      </c>
      <c r="O15" s="26">
        <f t="shared" si="4"/>
        <v>5</v>
      </c>
      <c r="P15" s="26">
        <f t="shared" si="4"/>
        <v>10</v>
      </c>
      <c r="Q15" s="26">
        <f t="shared" si="4"/>
        <v>30</v>
      </c>
    </row>
    <row r="16" ht="14.25" customHeight="1">
      <c r="M16" s="127">
        <v>0.0</v>
      </c>
      <c r="N16" s="125" t="str">
        <f t="shared" ref="N16:Q16" si="5">$M16^(N$11-1)/(EXP($M16/2)*N$13)</f>
        <v>#NUM!</v>
      </c>
      <c r="O16" s="125">
        <f t="shared" si="5"/>
        <v>0</v>
      </c>
      <c r="P16" s="125">
        <f t="shared" si="5"/>
        <v>0</v>
      </c>
      <c r="Q16" s="125">
        <f t="shared" si="5"/>
        <v>0</v>
      </c>
    </row>
    <row r="17" ht="14.25" customHeight="1">
      <c r="M17" s="127">
        <f t="shared" ref="M17:M66" si="7">M16+0.5</f>
        <v>0.5</v>
      </c>
      <c r="N17" s="125">
        <f t="shared" ref="N17:Q17" si="6">$M17^(N$11-1)/(EXP($M17/2)*N$13)</f>
        <v>0.4393912895</v>
      </c>
      <c r="O17" s="125">
        <f t="shared" si="6"/>
        <v>0.03661594079</v>
      </c>
      <c r="P17" s="125">
        <f t="shared" si="6"/>
        <v>0.00006337896998</v>
      </c>
      <c r="Q17" s="125">
        <f t="shared" si="6"/>
        <v>0</v>
      </c>
    </row>
    <row r="18" ht="14.25" customHeight="1">
      <c r="M18" s="127">
        <f t="shared" si="7"/>
        <v>1</v>
      </c>
      <c r="N18" s="125">
        <f t="shared" ref="N18:Q18" si="8">$M18^(N$11-1)/(EXP($M18/2)*N$13)</f>
        <v>0.2419707245</v>
      </c>
      <c r="O18" s="125">
        <f t="shared" si="8"/>
        <v>0.08065690817</v>
      </c>
      <c r="P18" s="125">
        <f t="shared" si="8"/>
        <v>0.0007897534632</v>
      </c>
      <c r="Q18" s="125">
        <f t="shared" si="8"/>
        <v>0</v>
      </c>
    </row>
    <row r="19" ht="14.25" customHeight="1">
      <c r="M19" s="127">
        <f t="shared" si="7"/>
        <v>1.5</v>
      </c>
      <c r="N19" s="125">
        <f t="shared" ref="N19:Q19" si="9">$M19^(N$11-1)/(EXP($M19/2)*N$13)</f>
        <v>0.1538663228</v>
      </c>
      <c r="O19" s="125">
        <f t="shared" si="9"/>
        <v>0.1153997421</v>
      </c>
      <c r="P19" s="125">
        <f t="shared" si="9"/>
        <v>0.003113744366</v>
      </c>
      <c r="Q19" s="125">
        <f t="shared" si="9"/>
        <v>0</v>
      </c>
    </row>
    <row r="20" ht="14.25" customHeight="1">
      <c r="M20" s="127">
        <f t="shared" si="7"/>
        <v>2</v>
      </c>
      <c r="N20" s="125">
        <f t="shared" ref="N20:Q20" si="10">$M20^(N$11-1)/(EXP($M20/2)*N$13)</f>
        <v>0.1037768744</v>
      </c>
      <c r="O20" s="125">
        <f t="shared" si="10"/>
        <v>0.1383691658</v>
      </c>
      <c r="P20" s="125">
        <f t="shared" si="10"/>
        <v>0.007664155024</v>
      </c>
      <c r="Q20" s="125">
        <f t="shared" si="10"/>
        <v>0</v>
      </c>
    </row>
    <row r="21" ht="14.25" customHeight="1">
      <c r="M21" s="127">
        <f t="shared" si="7"/>
        <v>2.5</v>
      </c>
      <c r="N21" s="125">
        <f t="shared" ref="N21:Q21" si="11">$M21^(N$11-1)/(EXP($M21/2)*N$13)</f>
        <v>0.07228895707</v>
      </c>
      <c r="O21" s="125">
        <f t="shared" si="11"/>
        <v>0.1506019939</v>
      </c>
      <c r="P21" s="125">
        <f t="shared" si="11"/>
        <v>0.01457238754</v>
      </c>
      <c r="Q21" s="125">
        <f t="shared" si="11"/>
        <v>0</v>
      </c>
    </row>
    <row r="22" ht="14.25" customHeight="1">
      <c r="M22" s="127">
        <f t="shared" si="7"/>
        <v>3</v>
      </c>
      <c r="N22" s="125">
        <f t="shared" ref="N22:Q22" si="12">$M22^(N$11-1)/(EXP($M22/2)*N$13)</f>
        <v>0.05139344327</v>
      </c>
      <c r="O22" s="125">
        <f t="shared" si="12"/>
        <v>0.1541803298</v>
      </c>
      <c r="P22" s="125">
        <f t="shared" si="12"/>
        <v>0.02353325908</v>
      </c>
      <c r="Q22" s="125">
        <f t="shared" si="12"/>
        <v>0.00000000037359199</v>
      </c>
    </row>
    <row r="23" ht="14.25" customHeight="1">
      <c r="M23" s="127">
        <f t="shared" si="7"/>
        <v>3.5</v>
      </c>
      <c r="N23" s="125">
        <f t="shared" ref="N23:Q23" si="13">$M23^(N$11-1)/(EXP($M23/2)*N$13)</f>
        <v>0.03705618452</v>
      </c>
      <c r="O23" s="125">
        <f t="shared" si="13"/>
        <v>0.1513127535</v>
      </c>
      <c r="P23" s="125">
        <f t="shared" si="13"/>
        <v>0.03395436509</v>
      </c>
      <c r="Q23" s="125">
        <f t="shared" si="13"/>
        <v>0.000000002518134891</v>
      </c>
    </row>
    <row r="24" ht="14.25" customHeight="1">
      <c r="M24" s="127">
        <f t="shared" si="7"/>
        <v>4</v>
      </c>
      <c r="N24" s="125">
        <f t="shared" ref="N24:Q24" si="14">$M24^(N$11-1)/(EXP($M24/2)*N$13)</f>
        <v>0.02699548326</v>
      </c>
      <c r="O24" s="125">
        <f t="shared" si="14"/>
        <v>0.1439759107</v>
      </c>
      <c r="P24" s="125">
        <f t="shared" si="14"/>
        <v>0.04511176108</v>
      </c>
      <c r="Q24" s="125">
        <f t="shared" si="14"/>
        <v>0.00000001271723298</v>
      </c>
    </row>
    <row r="25" ht="14.25" customHeight="1">
      <c r="M25" s="127">
        <f t="shared" si="7"/>
        <v>4.5</v>
      </c>
      <c r="N25" s="125">
        <f t="shared" ref="N25:Q25" si="15">$M25^(N$11-1)/(EXP($M25/2)*N$13)</f>
        <v>0.01982171487</v>
      </c>
      <c r="O25" s="125">
        <f t="shared" si="15"/>
        <v>0.1337965754</v>
      </c>
      <c r="P25" s="125">
        <f t="shared" si="15"/>
        <v>0.05627639261</v>
      </c>
      <c r="Q25" s="125">
        <f t="shared" si="15"/>
        <v>0.00000005151744564</v>
      </c>
    </row>
    <row r="26" ht="14.25" customHeight="1">
      <c r="M26" s="127">
        <f t="shared" si="7"/>
        <v>5</v>
      </c>
      <c r="N26" s="125">
        <f t="shared" ref="N26:Q26" si="16">$M26^(N$11-1)/(EXP($M26/2)*N$13)</f>
        <v>0.01464498256</v>
      </c>
      <c r="O26" s="125">
        <f t="shared" si="16"/>
        <v>0.1220415213</v>
      </c>
      <c r="P26" s="125">
        <f t="shared" si="16"/>
        <v>0.06680094289</v>
      </c>
      <c r="Q26" s="125">
        <f t="shared" si="16"/>
        <v>0.0000001753822223</v>
      </c>
    </row>
    <row r="27" ht="14.25" customHeight="1">
      <c r="M27" s="127">
        <f t="shared" si="7"/>
        <v>5.5</v>
      </c>
      <c r="N27" s="125">
        <f t="shared" ref="N27:Q27" si="17">$M27^(N$11-1)/(EXP($M27/2)*N$13)</f>
        <v>0.01087474034</v>
      </c>
      <c r="O27" s="125">
        <f t="shared" si="17"/>
        <v>0.1096536317</v>
      </c>
      <c r="P27" s="125">
        <f t="shared" si="17"/>
        <v>0.07616925585</v>
      </c>
      <c r="Q27" s="125">
        <f t="shared" si="17"/>
        <v>0.0000005186919891</v>
      </c>
    </row>
    <row r="28" ht="14.25" customHeight="1">
      <c r="M28" s="127">
        <f t="shared" si="7"/>
        <v>6</v>
      </c>
      <c r="N28" s="125">
        <f t="shared" ref="N28:Q28" si="18">$M28^(N$11-1)/(EXP($M28/2)*N$13)</f>
        <v>0.008108695555</v>
      </c>
      <c r="O28" s="125">
        <f t="shared" si="18"/>
        <v>0.09730434666</v>
      </c>
      <c r="P28" s="125">
        <f t="shared" si="18"/>
        <v>0.08401567787</v>
      </c>
      <c r="Q28" s="125">
        <f t="shared" si="18"/>
        <v>0.000001365764351</v>
      </c>
    </row>
    <row r="29" ht="14.25" customHeight="1">
      <c r="M29" s="127">
        <f t="shared" si="7"/>
        <v>6.5</v>
      </c>
      <c r="N29" s="125">
        <f t="shared" ref="N29:Q29" si="19">$M29^(N$11-1)/(EXP($M29/2)*N$13)</f>
        <v>0.006067311903</v>
      </c>
      <c r="O29" s="125">
        <f t="shared" si="19"/>
        <v>0.08544797596</v>
      </c>
      <c r="P29" s="125">
        <f t="shared" si="19"/>
        <v>0.09012289631</v>
      </c>
      <c r="Q29" s="125">
        <f t="shared" si="19"/>
        <v>0.000003261907489</v>
      </c>
    </row>
    <row r="30" ht="14.25" customHeight="1">
      <c r="M30" s="127">
        <f t="shared" si="7"/>
        <v>7</v>
      </c>
      <c r="N30" s="125">
        <f t="shared" ref="N30:Q30" si="20">$M30^(N$11-1)/(EXP($M30/2)*N$13)</f>
        <v>0.004553342922</v>
      </c>
      <c r="O30" s="125">
        <f t="shared" si="20"/>
        <v>0.07437126772</v>
      </c>
      <c r="P30" s="125">
        <f t="shared" si="20"/>
        <v>0.0944061427</v>
      </c>
      <c r="Q30" s="125">
        <f t="shared" si="20"/>
        <v>0.000007169412794</v>
      </c>
    </row>
    <row r="31" ht="14.25" customHeight="1">
      <c r="E31" s="76"/>
      <c r="M31" s="127">
        <f t="shared" si="7"/>
        <v>7.5</v>
      </c>
      <c r="N31" s="125">
        <f t="shared" ref="N31:Q31" si="21">$M31^(N$11-1)/(EXP($M31/2)*N$13)</f>
        <v>0.00342590351</v>
      </c>
      <c r="O31" s="125">
        <f t="shared" si="21"/>
        <v>0.06423569082</v>
      </c>
      <c r="P31" s="125">
        <f t="shared" si="21"/>
        <v>0.09689012728</v>
      </c>
      <c r="Q31" s="125">
        <f t="shared" si="21"/>
        <v>0.00001466881709</v>
      </c>
    </row>
    <row r="32" ht="14.25" customHeight="1">
      <c r="M32" s="127">
        <f t="shared" si="7"/>
        <v>8</v>
      </c>
      <c r="N32" s="125">
        <f t="shared" ref="N32:Q32" si="22">$M32^(N$11-1)/(EXP($M32/2)*N$13)</f>
        <v>0.002583373169</v>
      </c>
      <c r="O32" s="125">
        <f t="shared" si="22"/>
        <v>0.05511196094</v>
      </c>
      <c r="P32" s="125">
        <f t="shared" si="22"/>
        <v>0.09768340741</v>
      </c>
      <c r="Q32" s="125">
        <f t="shared" si="22"/>
        <v>0.00002819834393</v>
      </c>
    </row>
    <row r="33" ht="14.25" customHeight="1">
      <c r="M33" s="127">
        <f t="shared" si="7"/>
        <v>8.5</v>
      </c>
      <c r="N33" s="125">
        <f t="shared" ref="N33:Q33" si="23">$M33^(N$11-1)/(EXP($M33/2)*N$13)</f>
        <v>0.001951861757</v>
      </c>
      <c r="O33" s="125">
        <f t="shared" si="23"/>
        <v>0.0470073373</v>
      </c>
      <c r="P33" s="125">
        <f t="shared" si="23"/>
        <v>0.09695337568</v>
      </c>
      <c r="Q33" s="125">
        <f t="shared" si="23"/>
        <v>0.00005131627513</v>
      </c>
    </row>
    <row r="34" ht="14.25" customHeight="1">
      <c r="M34" s="127">
        <f t="shared" si="7"/>
        <v>9</v>
      </c>
      <c r="N34" s="125">
        <f t="shared" ref="N34:Q34" si="24">$M34^(N$11-1)/(EXP($M34/2)*N$13)</f>
        <v>0.001477282804</v>
      </c>
      <c r="O34" s="125">
        <f t="shared" si="24"/>
        <v>0.03988663571</v>
      </c>
      <c r="P34" s="125">
        <f t="shared" si="24"/>
        <v>0.09490381027</v>
      </c>
      <c r="Q34" s="125">
        <f t="shared" si="24"/>
        <v>0.0000889634623</v>
      </c>
    </row>
    <row r="35" ht="14.25" customHeight="1">
      <c r="M35" s="127">
        <f t="shared" si="7"/>
        <v>9.5</v>
      </c>
      <c r="N35" s="125">
        <f t="shared" ref="N35:Q35" si="25">$M35^(N$11-1)/(EXP($M35/2)*N$13)</f>
        <v>0.001119823234</v>
      </c>
      <c r="O35" s="125">
        <f t="shared" si="25"/>
        <v>0.03368801564</v>
      </c>
      <c r="P35" s="125">
        <f t="shared" si="25"/>
        <v>0.09175598719</v>
      </c>
      <c r="Q35" s="125">
        <f t="shared" si="25"/>
        <v>0.0001476975863</v>
      </c>
    </row>
    <row r="36" ht="14.25" customHeight="1">
      <c r="M36" s="127">
        <f t="shared" si="7"/>
        <v>10</v>
      </c>
      <c r="N36" s="125">
        <f t="shared" ref="N36:Q36" si="26">$M36^(N$11-1)/(EXP($M36/2)*N$13)</f>
        <v>0.0008500366603</v>
      </c>
      <c r="O36" s="125">
        <f t="shared" si="26"/>
        <v>0.02833455534</v>
      </c>
      <c r="P36" s="125">
        <f t="shared" si="26"/>
        <v>0.08773368488</v>
      </c>
      <c r="Q36" s="125">
        <f t="shared" si="26"/>
        <v>0.0002358681515</v>
      </c>
    </row>
    <row r="37" ht="14.25" customHeight="1">
      <c r="M37" s="127">
        <f t="shared" si="7"/>
        <v>10.5</v>
      </c>
      <c r="N37" s="125">
        <f t="shared" ref="N37:Q37" si="27">$M37^(N$11-1)/(EXP($M37/2)*N$13)</f>
        <v>0.0006460548428</v>
      </c>
      <c r="O37" s="125">
        <f t="shared" si="27"/>
        <v>0.02374251547</v>
      </c>
      <c r="P37" s="125">
        <f t="shared" si="27"/>
        <v>0.0830519715</v>
      </c>
      <c r="Q37" s="125">
        <f t="shared" si="27"/>
        <v>0.0003637021513</v>
      </c>
    </row>
    <row r="38" ht="14.25" customHeight="1">
      <c r="M38" s="127">
        <f t="shared" si="7"/>
        <v>11</v>
      </c>
      <c r="N38" s="125">
        <f t="shared" ref="N38:Q38" si="28">$M38^(N$11-1)/(EXP($M38/2)*N$13)</f>
        <v>0.0004915798501</v>
      </c>
      <c r="O38" s="125">
        <f t="shared" si="28"/>
        <v>0.01982705395</v>
      </c>
      <c r="P38" s="125">
        <f t="shared" si="28"/>
        <v>0.07790940186</v>
      </c>
      <c r="Q38" s="125">
        <f t="shared" si="28"/>
        <v>0.0005432749177</v>
      </c>
    </row>
    <row r="39" ht="14.25" customHeight="1">
      <c r="M39" s="127">
        <f t="shared" si="7"/>
        <v>11.5</v>
      </c>
      <c r="N39" s="125">
        <f t="shared" ref="N39:Q39" si="29">$M39^(N$11-1)/(EXP($M39/2)*N$13)</f>
        <v>0.0003744276177</v>
      </c>
      <c r="O39" s="125">
        <f t="shared" si="29"/>
        <v>0.01650601748</v>
      </c>
      <c r="P39" s="125">
        <f t="shared" si="29"/>
        <v>0.07248311856</v>
      </c>
      <c r="Q39" s="125">
        <f t="shared" si="29"/>
        <v>0.0007883484299</v>
      </c>
    </row>
    <row r="40" ht="14.25" customHeight="1">
      <c r="M40" s="127">
        <f t="shared" si="7"/>
        <v>12</v>
      </c>
      <c r="N40" s="125">
        <f t="shared" ref="N40:Q40" si="30">$M40^(N$11-1)/(EXP($M40/2)*N$13)</f>
        <v>0.0002854647917</v>
      </c>
      <c r="O40" s="125">
        <f t="shared" si="30"/>
        <v>0.01370231</v>
      </c>
      <c r="P40" s="125">
        <f t="shared" si="30"/>
        <v>0.06692630877</v>
      </c>
      <c r="Q40" s="125">
        <f t="shared" si="30"/>
        <v>0.001114069453</v>
      </c>
    </row>
    <row r="41" ht="14.25" customHeight="1">
      <c r="M41" s="127">
        <f t="shared" si="7"/>
        <v>12.5</v>
      </c>
      <c r="N41" s="125">
        <f t="shared" ref="N41:Q41" si="31">$M41^(N$11-1)/(EXP($M41/2)*N$13)</f>
        <v>0.000217828423</v>
      </c>
      <c r="O41" s="125">
        <f t="shared" si="31"/>
        <v>0.01134523037</v>
      </c>
      <c r="P41" s="125">
        <f t="shared" si="31"/>
        <v>0.06136748429</v>
      </c>
      <c r="Q41" s="125">
        <f t="shared" si="31"/>
        <v>0.0015365312</v>
      </c>
    </row>
    <row r="42" ht="14.25" customHeight="1">
      <c r="M42" s="127">
        <f t="shared" si="7"/>
        <v>13</v>
      </c>
      <c r="N42" s="125">
        <f t="shared" ref="N42:Q42" si="32">$M42^(N$11-1)/(EXP($M42/2)*N$13)</f>
        <v>0.0001663505562</v>
      </c>
      <c r="O42" s="125">
        <f t="shared" si="32"/>
        <v>0.009371081333</v>
      </c>
      <c r="P42" s="125">
        <f t="shared" si="32"/>
        <v>0.05591110259</v>
      </c>
      <c r="Q42" s="125">
        <f t="shared" si="32"/>
        <v>0.002072213568</v>
      </c>
    </row>
    <row r="43" ht="14.25" customHeight="1">
      <c r="M43" s="127">
        <f t="shared" si="7"/>
        <v>13.5</v>
      </c>
      <c r="N43" s="125">
        <f t="shared" ref="N43:Q43" si="33">$M43^(N$11-1)/(EXP($M43/2)*N$13)</f>
        <v>0.0001271321609</v>
      </c>
      <c r="O43" s="125">
        <f t="shared" si="33"/>
        <v>0.007723278772</v>
      </c>
      <c r="P43" s="125">
        <f t="shared" si="33"/>
        <v>0.0506391143</v>
      </c>
      <c r="Q43" s="125">
        <f t="shared" si="33"/>
        <v>0.002737327239</v>
      </c>
    </row>
    <row r="44" ht="14.25" customHeight="1">
      <c r="M44" s="127">
        <f t="shared" si="7"/>
        <v>14</v>
      </c>
      <c r="N44" s="125">
        <f t="shared" ref="N44:Q44" si="34">$M44^(N$11-1)/(EXP($M44/2)*N$13)</f>
        <v>0.00009722650505</v>
      </c>
      <c r="O44" s="125">
        <f t="shared" si="34"/>
        <v>0.006352131663</v>
      </c>
      <c r="P44" s="125">
        <f t="shared" si="34"/>
        <v>0.04561309582</v>
      </c>
      <c r="Q44" s="125">
        <f t="shared" si="34"/>
        <v>0.003547095155</v>
      </c>
    </row>
    <row r="45" ht="14.25" customHeight="1">
      <c r="M45" s="127">
        <f t="shared" si="7"/>
        <v>14.5</v>
      </c>
      <c r="N45" s="125">
        <f t="shared" ref="N45:Q45" si="35">$M45^(N$11-1)/(EXP($M45/2)*N$13)</f>
        <v>0.00007440310688</v>
      </c>
      <c r="O45" s="125">
        <f t="shared" si="35"/>
        <v>0.00521441774</v>
      </c>
      <c r="P45" s="125">
        <f t="shared" si="35"/>
        <v>0.04087669693</v>
      </c>
      <c r="Q45" s="125">
        <f t="shared" si="35"/>
        <v>0.004515010353</v>
      </c>
    </row>
    <row r="46" ht="14.25" customHeight="1">
      <c r="M46" s="127">
        <f t="shared" si="7"/>
        <v>15</v>
      </c>
      <c r="N46" s="125">
        <f t="shared" ref="N46:Q46" si="36">$M46^(N$11-1)/(EXP($M46/2)*N$13)</f>
        <v>0.00005697125966</v>
      </c>
      <c r="O46" s="125">
        <f t="shared" si="36"/>
        <v>0.004272844475</v>
      </c>
      <c r="P46" s="125">
        <f t="shared" si="36"/>
        <v>0.03645819823</v>
      </c>
      <c r="Q46" s="125">
        <f t="shared" si="36"/>
        <v>0.005652111563</v>
      </c>
    </row>
    <row r="47" ht="14.25" customHeight="1">
      <c r="B47" s="40"/>
      <c r="M47" s="127">
        <f t="shared" si="7"/>
        <v>15.5</v>
      </c>
      <c r="N47" s="125">
        <f t="shared" ref="N47:Q47" si="37">$M47^(N$11-1)/(EXP($M47/2)*N$13)</f>
        <v>0.00004364776214</v>
      </c>
      <c r="O47" s="125">
        <f t="shared" si="37"/>
        <v>0.003495458285</v>
      </c>
      <c r="P47" s="125">
        <f t="shared" si="37"/>
        <v>0.03237302912</v>
      </c>
      <c r="Q47" s="125">
        <f t="shared" si="37"/>
        <v>0.006966317314</v>
      </c>
    </row>
    <row r="48" ht="14.25" customHeight="1">
      <c r="M48" s="127">
        <f t="shared" si="7"/>
        <v>16</v>
      </c>
      <c r="N48" s="125">
        <f t="shared" ref="N48:Q48" si="38">$M48^(N$11-1)/(EXP($M48/2)*N$13)</f>
        <v>0.00003345755644</v>
      </c>
      <c r="O48" s="125">
        <f t="shared" si="38"/>
        <v>0.002855044816</v>
      </c>
      <c r="P48" s="125">
        <f t="shared" si="38"/>
        <v>0.02862614425</v>
      </c>
      <c r="Q48" s="125">
        <f t="shared" si="38"/>
        <v>0.008461855698</v>
      </c>
    </row>
    <row r="49" ht="14.25" customHeight="1">
      <c r="M49" s="127">
        <f t="shared" si="7"/>
        <v>16.5</v>
      </c>
      <c r="N49" s="125">
        <f t="shared" ref="N49:Q49" si="39">$M49^(N$11-1)/(EXP($M49/2)*N$13)</f>
        <v>0.00002565893449</v>
      </c>
      <c r="O49" s="125">
        <f t="shared" si="39"/>
        <v>0.002328548305</v>
      </c>
      <c r="P49" s="125">
        <f t="shared" si="39"/>
        <v>0.02521419348</v>
      </c>
      <c r="Q49" s="125">
        <f t="shared" si="39"/>
        <v>0.01013882101</v>
      </c>
    </row>
    <row r="50" ht="14.25" customHeight="1">
      <c r="M50" s="127">
        <f t="shared" si="7"/>
        <v>17</v>
      </c>
      <c r="N50" s="125">
        <f t="shared" ref="N50:Q50" si="40">$M50^(N$11-1)/(EXP($M50/2)*N$13)</f>
        <v>0.00001968713453</v>
      </c>
      <c r="O50" s="125">
        <f t="shared" si="40"/>
        <v>0.001896527293</v>
      </c>
      <c r="P50" s="125">
        <f t="shared" si="40"/>
        <v>0.02212745006</v>
      </c>
      <c r="Q50" s="125">
        <f t="shared" si="40"/>
        <v>0.01199288077</v>
      </c>
    </row>
    <row r="51" ht="14.25" customHeight="1">
      <c r="M51" s="127">
        <f t="shared" si="7"/>
        <v>17.5</v>
      </c>
      <c r="N51" s="125">
        <f t="shared" ref="N51:Q51" si="41">$M51^(N$11-1)/(EXP($M51/2)*N$13)</f>
        <v>0.00001511173485</v>
      </c>
      <c r="O51" s="125">
        <f t="shared" si="41"/>
        <v>0.001542656266</v>
      </c>
      <c r="P51" s="125">
        <f t="shared" si="41"/>
        <v>0.01935148324</v>
      </c>
      <c r="Q51" s="125">
        <f t="shared" si="41"/>
        <v>0.01401514767</v>
      </c>
    </row>
    <row r="52" ht="14.25" customHeight="1">
      <c r="M52" s="127">
        <f t="shared" si="7"/>
        <v>18</v>
      </c>
      <c r="N52" s="125">
        <f t="shared" ref="N52:Q52" si="42">$M52^(N$11-1)/(EXP($M52/2)*N$13)</f>
        <v>0.000011604421</v>
      </c>
      <c r="O52" s="125">
        <f t="shared" si="42"/>
        <v>0.001253277468</v>
      </c>
      <c r="P52" s="125">
        <f t="shared" si="42"/>
        <v>0.0168685776</v>
      </c>
      <c r="Q52" s="125">
        <f t="shared" si="42"/>
        <v>0.01619222192</v>
      </c>
    </row>
    <row r="53" ht="14.25" customHeight="1">
      <c r="M53" s="127">
        <f t="shared" si="7"/>
        <v>18.5</v>
      </c>
      <c r="N53" s="125">
        <f t="shared" ref="N53:Q53" si="43">$M53^(N$11-1)/(EXP($M53/2)*N$13)</f>
        <v>0.000008914566808</v>
      </c>
      <c r="O53" s="125">
        <f t="shared" si="43"/>
        <v>0.001017003497</v>
      </c>
      <c r="P53" s="125">
        <f t="shared" si="43"/>
        <v>0.01465891194</v>
      </c>
      <c r="Q53" s="125">
        <f t="shared" si="43"/>
        <v>0.01850640035</v>
      </c>
    </row>
    <row r="54" ht="14.25" customHeight="1">
      <c r="M54" s="127">
        <f t="shared" si="7"/>
        <v>19</v>
      </c>
      <c r="N54" s="125">
        <f t="shared" ref="N54:Q54" si="44">$M54^(N$11-1)/(EXP($M54/2)*N$13)</f>
        <v>0.000006850711635</v>
      </c>
      <c r="O54" s="125">
        <f t="shared" si="44"/>
        <v>0.0008243689667</v>
      </c>
      <c r="P54" s="125">
        <f t="shared" si="44"/>
        <v>0.01270151735</v>
      </c>
      <c r="Q54" s="125">
        <f t="shared" si="44"/>
        <v>0.02093604043</v>
      </c>
    </row>
    <row r="55" ht="14.25" customHeight="1">
      <c r="M55" s="127">
        <f t="shared" si="7"/>
        <v>19.5</v>
      </c>
      <c r="N55" s="125">
        <f t="shared" ref="N55:Q55" si="45">$M55^(N$11-1)/(EXP($M55/2)*N$13)</f>
        <v>0.00000526649361</v>
      </c>
      <c r="O55" s="125">
        <f t="shared" si="45"/>
        <v>0.0006675280651</v>
      </c>
      <c r="P55" s="125">
        <f t="shared" si="45"/>
        <v>0.01097503785</v>
      </c>
      <c r="Q55" s="125">
        <f t="shared" si="45"/>
        <v>0.02345606052</v>
      </c>
    </row>
    <row r="56" ht="14.25" customHeight="1">
      <c r="M56" s="127">
        <f t="shared" si="7"/>
        <v>20</v>
      </c>
      <c r="N56" s="125">
        <f t="shared" ref="N56:Q56" si="46">$M56^(N$11-1)/(EXP($M56/2)*N$13)</f>
        <v>0.000004049955478</v>
      </c>
      <c r="O56" s="125">
        <f t="shared" si="46"/>
        <v>0.0005399940637</v>
      </c>
      <c r="P56" s="125">
        <f t="shared" si="46"/>
        <v>0.009458318701</v>
      </c>
      <c r="Q56" s="125">
        <f t="shared" si="46"/>
        <v>0.02603855222</v>
      </c>
    </row>
    <row r="57" ht="14.25" customHeight="1">
      <c r="M57" s="127">
        <f t="shared" si="7"/>
        <v>20.5</v>
      </c>
      <c r="N57" s="125">
        <f t="shared" ref="N57:Q57" si="47">$M57^(N$11-1)/(EXP($M57/2)*N$13)</f>
        <v>0.000003115406314</v>
      </c>
      <c r="O57" s="125">
        <f t="shared" si="47"/>
        <v>0.0004364165012</v>
      </c>
      <c r="P57" s="125">
        <f t="shared" si="47"/>
        <v>0.008130846921</v>
      </c>
      <c r="Q57" s="125">
        <f t="shared" si="47"/>
        <v>0.02865347691</v>
      </c>
    </row>
    <row r="58" ht="14.25" customHeight="1">
      <c r="M58" s="127">
        <f t="shared" si="7"/>
        <v>21</v>
      </c>
      <c r="N58" s="125">
        <f t="shared" ref="N58:Q58" si="48">$M58^(N$11-1)/(EXP($M58/2)*N$13)</f>
        <v>0.000002397222573</v>
      </c>
      <c r="O58" s="125">
        <f t="shared" si="48"/>
        <v>0.0003523917182</v>
      </c>
      <c r="P58" s="125">
        <f t="shared" si="48"/>
        <v>0.006973067977</v>
      </c>
      <c r="Q58" s="125">
        <f t="shared" si="48"/>
        <v>0.03126941665</v>
      </c>
    </row>
    <row r="59" ht="14.25" customHeight="1">
      <c r="M59" s="127">
        <f t="shared" si="7"/>
        <v>21.5</v>
      </c>
      <c r="N59" s="125">
        <f t="shared" ref="N59:Q59" si="49">$M59^(N$11-1)/(EXP($M59/2)*N$13)</f>
        <v>0.00000184512229</v>
      </c>
      <c r="O59" s="125">
        <f t="shared" si="49"/>
        <v>0.0002843025929</v>
      </c>
      <c r="P59" s="125">
        <f t="shared" si="49"/>
        <v>0.005966600211</v>
      </c>
      <c r="Q59" s="125">
        <f t="shared" si="49"/>
        <v>0.03385434934</v>
      </c>
    </row>
    <row r="60" ht="14.25" customHeight="1">
      <c r="M60" s="127">
        <f t="shared" si="7"/>
        <v>22</v>
      </c>
      <c r="N60" s="125">
        <f t="shared" ref="N60:Q60" si="50">$M60^(N$11-1)/(EXP($M60/2)*N$13)</f>
        <v>0.000001420559486</v>
      </c>
      <c r="O60" s="125">
        <f t="shared" si="50"/>
        <v>0.000229183597</v>
      </c>
      <c r="P60" s="125">
        <f t="shared" si="50"/>
        <v>0.005094366693</v>
      </c>
      <c r="Q60" s="125">
        <f t="shared" si="50"/>
        <v>0.03637641899</v>
      </c>
    </row>
    <row r="61" ht="14.25" customHeight="1">
      <c r="M61" s="127">
        <f t="shared" si="7"/>
        <v>22.5</v>
      </c>
      <c r="N61" s="125">
        <f t="shared" ref="N61:Q61" si="51">$M61^(N$11-1)/(EXP($M61/2)*N$13)</f>
        <v>0.000001093971191</v>
      </c>
      <c r="O61" s="125">
        <f t="shared" si="51"/>
        <v>0.0001846076385</v>
      </c>
      <c r="P61" s="125">
        <f t="shared" si="51"/>
        <v>0.004340661616</v>
      </c>
      <c r="Q61" s="125">
        <f t="shared" si="51"/>
        <v>0.03880467452</v>
      </c>
    </row>
    <row r="62" ht="14.25" customHeight="1">
      <c r="M62" s="127">
        <f t="shared" si="7"/>
        <v>23</v>
      </c>
      <c r="N62" s="125">
        <f t="shared" ref="N62:Q62" si="52">$M62^(N$11-1)/(EXP($M62/2)*N$13)</f>
        <v>0.0000008426740225</v>
      </c>
      <c r="O62" s="125">
        <f t="shared" si="52"/>
        <v>0.0001485915193</v>
      </c>
      <c r="P62" s="125">
        <f t="shared" si="52"/>
        <v>0.003691166045</v>
      </c>
      <c r="Q62" s="125">
        <f t="shared" si="52"/>
        <v>0.04110975375</v>
      </c>
    </row>
    <row r="63" ht="14.25" customHeight="1">
      <c r="M63" s="127">
        <f t="shared" si="7"/>
        <v>23.5</v>
      </c>
      <c r="N63" s="125">
        <f t="shared" ref="N63:Q63" si="53">$M63^(N$11-1)/(EXP($M63/2)*N$13)</f>
        <v>0.0000006492560008</v>
      </c>
      <c r="O63" s="125">
        <f t="shared" si="53"/>
        <v>0.0001195172088</v>
      </c>
      <c r="P63" s="125">
        <f t="shared" si="53"/>
        <v>0.003132925493</v>
      </c>
      <c r="Q63" s="125">
        <f t="shared" si="53"/>
        <v>0.04326449336</v>
      </c>
    </row>
    <row r="64" ht="14.25" customHeight="1">
      <c r="M64" s="127">
        <f t="shared" si="7"/>
        <v>24</v>
      </c>
      <c r="N64" s="125">
        <f t="shared" ref="N64:Q64" si="54">$M64^(N$11-1)/(EXP($M64/2)*N$13)</f>
        <v>0.0000005003462649</v>
      </c>
      <c r="O64" s="125">
        <f t="shared" si="54"/>
        <v>0.00009606648286</v>
      </c>
      <c r="P64" s="125">
        <f t="shared" si="54"/>
        <v>0.002654299737</v>
      </c>
      <c r="Q64" s="125">
        <f t="shared" si="54"/>
        <v>0.04524445009</v>
      </c>
    </row>
    <row r="65" ht="14.25" customHeight="1">
      <c r="M65" s="127">
        <f t="shared" si="7"/>
        <v>24.5</v>
      </c>
      <c r="N65" s="125">
        <f t="shared" ref="N65:Q65" si="55">$M65^(N$11-1)/(EXP($M65/2)*N$13)</f>
        <v>0.0000003856733412</v>
      </c>
      <c r="O65" s="125">
        <f t="shared" si="55"/>
        <v>0.00007716680769</v>
      </c>
      <c r="P65" s="125">
        <f t="shared" si="55"/>
        <v>0.002244893353</v>
      </c>
      <c r="Q65" s="125">
        <f t="shared" si="55"/>
        <v>0.04702832283</v>
      </c>
    </row>
    <row r="66" ht="14.25" customHeight="1">
      <c r="M66" s="127">
        <f t="shared" si="7"/>
        <v>25</v>
      </c>
      <c r="N66" s="125">
        <f t="shared" ref="N66:Q66" si="56">$M66^(N$11-1)/(EXP($M66/2)*N$13)</f>
        <v>0.0000002973439029</v>
      </c>
      <c r="O66" s="125">
        <f t="shared" si="56"/>
        <v>0.00006194664645</v>
      </c>
      <c r="P66" s="125">
        <f t="shared" si="56"/>
        <v>0.001895473822</v>
      </c>
      <c r="Q66" s="125">
        <f t="shared" si="56"/>
        <v>0.04859827012</v>
      </c>
    </row>
    <row r="67" ht="14.25" customHeight="1"/>
    <row r="68" ht="14.25" customHeight="1"/>
    <row r="69" ht="14.25" customHeight="1"/>
    <row r="70" ht="14.25" customHeight="1"/>
    <row r="71" ht="14.25" customHeight="1"/>
    <row r="72" ht="14.25" customHeight="1"/>
    <row r="73" ht="14.25" customHeight="1"/>
    <row r="74" ht="14.25" customHeight="1"/>
    <row r="75" ht="14.25" customHeight="1">
      <c r="B75" s="76" t="s">
        <v>255</v>
      </c>
    </row>
    <row r="76" ht="14.25" customHeight="1">
      <c r="B76" s="128" t="s">
        <v>256</v>
      </c>
      <c r="C76" s="129" t="s">
        <v>257</v>
      </c>
      <c r="D76" s="83"/>
      <c r="E76" s="83"/>
      <c r="F76" s="84"/>
    </row>
    <row r="77" ht="14.25" customHeight="1">
      <c r="B77" s="130"/>
      <c r="C77" s="131" t="s">
        <v>258</v>
      </c>
      <c r="D77" s="131" t="s">
        <v>259</v>
      </c>
      <c r="E77" s="131" t="s">
        <v>260</v>
      </c>
      <c r="F77" s="131" t="s">
        <v>49</v>
      </c>
    </row>
    <row r="78" ht="14.25" customHeight="1">
      <c r="B78" s="132" t="s">
        <v>261</v>
      </c>
      <c r="C78" s="88">
        <v>9.0</v>
      </c>
      <c r="D78" s="88">
        <v>10.0</v>
      </c>
      <c r="E78" s="88">
        <v>7.0</v>
      </c>
      <c r="F78" s="88">
        <f t="shared" ref="F78:F81" si="57">SUM(C78:E78)</f>
        <v>26</v>
      </c>
    </row>
    <row r="79" ht="14.25" customHeight="1">
      <c r="B79" s="132" t="s">
        <v>262</v>
      </c>
      <c r="C79" s="88">
        <v>11.0</v>
      </c>
      <c r="D79" s="88">
        <v>9.0</v>
      </c>
      <c r="E79" s="88">
        <v>31.0</v>
      </c>
      <c r="F79" s="88">
        <f t="shared" si="57"/>
        <v>51</v>
      </c>
    </row>
    <row r="80" ht="14.25" customHeight="1">
      <c r="B80" s="132" t="s">
        <v>263</v>
      </c>
      <c r="C80" s="88">
        <v>12.0</v>
      </c>
      <c r="D80" s="88">
        <v>8.0</v>
      </c>
      <c r="E80" s="88">
        <v>3.0</v>
      </c>
      <c r="F80" s="88">
        <f t="shared" si="57"/>
        <v>23</v>
      </c>
    </row>
    <row r="81" ht="14.25" customHeight="1">
      <c r="B81" s="132" t="s">
        <v>49</v>
      </c>
      <c r="C81" s="88">
        <v>32.0</v>
      </c>
      <c r="D81" s="88">
        <v>27.0</v>
      </c>
      <c r="E81" s="88">
        <v>41.0</v>
      </c>
      <c r="F81" s="88">
        <f t="shared" si="57"/>
        <v>100</v>
      </c>
    </row>
    <row r="82" ht="14.25" customHeight="1"/>
    <row r="83" ht="14.25" customHeight="1">
      <c r="B83" s="131" t="s">
        <v>264</v>
      </c>
      <c r="C83" s="108">
        <v>100.0</v>
      </c>
    </row>
    <row r="84" ht="14.25" customHeight="1"/>
    <row r="85" ht="14.25" customHeight="1"/>
    <row r="86" ht="14.25" customHeight="1">
      <c r="B86" s="19" t="s">
        <v>265</v>
      </c>
      <c r="C86" s="19"/>
      <c r="D86" s="19"/>
      <c r="E86" s="19"/>
      <c r="F86" s="19"/>
    </row>
    <row r="87" ht="14.25" customHeight="1">
      <c r="B87" s="133" t="s">
        <v>256</v>
      </c>
      <c r="C87" s="134" t="s">
        <v>257</v>
      </c>
      <c r="D87" s="83"/>
      <c r="E87" s="84"/>
      <c r="F87" s="135"/>
    </row>
    <row r="88" ht="14.25" customHeight="1">
      <c r="B88" s="130"/>
      <c r="C88" s="136" t="s">
        <v>258</v>
      </c>
      <c r="D88" s="136" t="s">
        <v>259</v>
      </c>
      <c r="E88" s="136" t="s">
        <v>260</v>
      </c>
      <c r="F88" s="137"/>
    </row>
    <row r="89" ht="14.25" customHeight="1">
      <c r="B89" s="138" t="s">
        <v>261</v>
      </c>
      <c r="C89" s="138">
        <f t="shared" ref="C89:C91" si="58">$C$81*F78/$C$83</f>
        <v>8.32</v>
      </c>
      <c r="D89" s="138">
        <f t="shared" ref="D89:D91" si="59">$D$81*F78/$C$83</f>
        <v>7.02</v>
      </c>
      <c r="E89" s="138">
        <f t="shared" ref="E89:E91" si="60">$E$81*F78/$C$83</f>
        <v>10.66</v>
      </c>
      <c r="F89" s="137"/>
    </row>
    <row r="90" ht="14.25" customHeight="1">
      <c r="B90" s="138" t="s">
        <v>262</v>
      </c>
      <c r="C90" s="138">
        <f t="shared" si="58"/>
        <v>16.32</v>
      </c>
      <c r="D90" s="138">
        <f t="shared" si="59"/>
        <v>13.77</v>
      </c>
      <c r="E90" s="138">
        <f t="shared" si="60"/>
        <v>20.91</v>
      </c>
      <c r="F90" s="137"/>
    </row>
    <row r="91" ht="14.25" customHeight="1">
      <c r="B91" s="138" t="s">
        <v>263</v>
      </c>
      <c r="C91" s="138">
        <f t="shared" si="58"/>
        <v>7.36</v>
      </c>
      <c r="D91" s="138">
        <f t="shared" si="59"/>
        <v>6.21</v>
      </c>
      <c r="E91" s="138">
        <f t="shared" si="60"/>
        <v>9.43</v>
      </c>
      <c r="F91" s="137"/>
    </row>
    <row r="92" ht="14.25" customHeight="1"/>
    <row r="93" ht="14.25" customHeight="1">
      <c r="B93" s="19" t="s">
        <v>266</v>
      </c>
      <c r="C93" s="139">
        <f>CHITEST(C78:E80,C89:E91)</f>
        <v>0.0009172334128</v>
      </c>
    </row>
    <row r="94" ht="14.25" customHeight="1"/>
    <row r="95" ht="14.25" customHeight="1"/>
    <row r="96" ht="14.25" customHeight="1">
      <c r="H96" s="140" t="s">
        <v>267</v>
      </c>
      <c r="I96" s="50"/>
      <c r="J96" s="50"/>
      <c r="K96" s="50"/>
      <c r="L96" s="50"/>
      <c r="M96" s="50"/>
      <c r="N96" s="51"/>
    </row>
    <row r="97" ht="14.25" customHeight="1">
      <c r="B97" s="76" t="s">
        <v>268</v>
      </c>
      <c r="H97" s="52"/>
      <c r="N97" s="53"/>
    </row>
    <row r="98" ht="14.25" customHeight="1">
      <c r="B98" s="133" t="s">
        <v>256</v>
      </c>
      <c r="C98" s="134" t="s">
        <v>257</v>
      </c>
      <c r="D98" s="83"/>
      <c r="E98" s="84"/>
      <c r="F98" s="141"/>
      <c r="H98" s="54"/>
      <c r="I98" s="55"/>
      <c r="J98" s="55"/>
      <c r="K98" s="55"/>
      <c r="L98" s="55"/>
      <c r="M98" s="55"/>
      <c r="N98" s="56"/>
    </row>
    <row r="99" ht="14.25" customHeight="1">
      <c r="B99" s="130"/>
      <c r="C99" s="142" t="s">
        <v>258</v>
      </c>
      <c r="D99" s="142" t="s">
        <v>259</v>
      </c>
      <c r="E99" s="142" t="s">
        <v>260</v>
      </c>
      <c r="F99" s="137"/>
    </row>
    <row r="100" ht="14.25" customHeight="1">
      <c r="B100" s="138" t="s">
        <v>261</v>
      </c>
      <c r="C100" s="143">
        <f t="shared" ref="C100:E100" si="61">(C78-C89)^2/C89</f>
        <v>0.05557692308</v>
      </c>
      <c r="D100" s="143">
        <f t="shared" si="61"/>
        <v>1.265014245</v>
      </c>
      <c r="E100" s="143">
        <f t="shared" si="61"/>
        <v>1.256622889</v>
      </c>
      <c r="F100" s="137"/>
    </row>
    <row r="101" ht="14.25" customHeight="1">
      <c r="B101" s="138" t="s">
        <v>262</v>
      </c>
      <c r="C101" s="143">
        <f t="shared" ref="C101:E101" si="62">(C79-C90)^2/C90</f>
        <v>1.734215686</v>
      </c>
      <c r="D101" s="143">
        <f t="shared" si="62"/>
        <v>1.652352941</v>
      </c>
      <c r="E101" s="143">
        <f t="shared" si="62"/>
        <v>4.868871353</v>
      </c>
      <c r="F101" s="137"/>
    </row>
    <row r="102" ht="14.25" customHeight="1">
      <c r="B102" s="138" t="s">
        <v>263</v>
      </c>
      <c r="C102" s="143">
        <f t="shared" ref="C102:E102" si="63">(C80-C91)^2/C91</f>
        <v>2.925217391</v>
      </c>
      <c r="D102" s="143">
        <f t="shared" si="63"/>
        <v>0.515958132</v>
      </c>
      <c r="E102" s="143">
        <f t="shared" si="63"/>
        <v>4.384400848</v>
      </c>
      <c r="F102" s="137"/>
    </row>
    <row r="103" ht="14.25" customHeight="1"/>
    <row r="104" ht="14.25" customHeight="1">
      <c r="B104" s="68" t="s">
        <v>269</v>
      </c>
      <c r="C104" s="68">
        <f>SUM(C100:E102)</f>
        <v>18.65823041</v>
      </c>
    </row>
    <row r="105" ht="14.25" customHeight="1"/>
    <row r="106" ht="14.25" customHeight="1">
      <c r="B106" s="68" t="s">
        <v>270</v>
      </c>
      <c r="C106" s="68">
        <f>_xlfn.CHISQ.INV.RT(0.05,4)</f>
        <v>9.487729037</v>
      </c>
    </row>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H96:N98"/>
    <mergeCell ref="B97:F97"/>
    <mergeCell ref="B98:B99"/>
    <mergeCell ref="C98:E98"/>
    <mergeCell ref="E31:H31"/>
    <mergeCell ref="B47:F47"/>
    <mergeCell ref="B75:F75"/>
    <mergeCell ref="B76:B77"/>
    <mergeCell ref="C76:F76"/>
    <mergeCell ref="B87:B88"/>
    <mergeCell ref="C87:E8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41.86"/>
    <col customWidth="1" min="10" max="12" width="8.71"/>
    <col customWidth="1" min="13" max="13" width="11.29"/>
    <col customWidth="1" min="14" max="14" width="9.29"/>
    <col customWidth="1" min="15" max="15" width="10.14"/>
    <col customWidth="1" min="16" max="26" width="8.71"/>
  </cols>
  <sheetData>
    <row r="1" ht="14.25" customHeight="1">
      <c r="M1" s="9" t="s">
        <v>30</v>
      </c>
      <c r="N1" s="9" t="s">
        <v>31</v>
      </c>
    </row>
    <row r="2" ht="14.25" customHeight="1">
      <c r="M2" s="9" t="s">
        <v>32</v>
      </c>
      <c r="N2" s="9">
        <v>3.0</v>
      </c>
    </row>
    <row r="3" ht="14.25" customHeight="1">
      <c r="M3" s="10" t="s">
        <v>33</v>
      </c>
      <c r="N3" s="9">
        <v>4.0</v>
      </c>
    </row>
    <row r="4" ht="14.25" customHeight="1">
      <c r="M4" s="10" t="s">
        <v>34</v>
      </c>
      <c r="N4" s="9">
        <v>2.0</v>
      </c>
    </row>
    <row r="5" ht="14.25" customHeight="1">
      <c r="M5" s="10" t="s">
        <v>35</v>
      </c>
      <c r="N5" s="9">
        <v>3.0</v>
      </c>
    </row>
    <row r="6" ht="14.25" customHeight="1">
      <c r="M6" s="10" t="s">
        <v>36</v>
      </c>
      <c r="N6" s="9">
        <v>2.0</v>
      </c>
    </row>
    <row r="7" ht="14.25" customHeight="1">
      <c r="M7" s="10" t="s">
        <v>37</v>
      </c>
      <c r="N7" s="9">
        <v>4.0</v>
      </c>
    </row>
    <row r="8" ht="14.25" customHeight="1">
      <c r="N8" s="9">
        <f>SUM(N2:N7)</f>
        <v>18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O26" s="11" t="s">
        <v>38</v>
      </c>
      <c r="P26" s="11" t="s">
        <v>39</v>
      </c>
    </row>
    <row r="27" ht="14.25" customHeight="1">
      <c r="O27" s="12" t="s">
        <v>40</v>
      </c>
      <c r="P27" s="12">
        <v>4.0</v>
      </c>
    </row>
    <row r="28" ht="14.25" customHeight="1">
      <c r="O28" s="13" t="s">
        <v>41</v>
      </c>
      <c r="P28" s="13">
        <v>5.0</v>
      </c>
    </row>
    <row r="29" ht="14.25" customHeight="1">
      <c r="O29" s="12" t="s">
        <v>42</v>
      </c>
      <c r="P29" s="12">
        <v>7.0</v>
      </c>
    </row>
    <row r="30" ht="14.25" customHeight="1">
      <c r="O30" s="12" t="s">
        <v>43</v>
      </c>
      <c r="P30" s="12">
        <v>4.0</v>
      </c>
    </row>
    <row r="31" ht="14.25" customHeight="1">
      <c r="P31" s="9">
        <f>SUM(P27:P30)</f>
        <v>20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41.86"/>
    <col customWidth="1" min="10" max="12" width="8.71"/>
    <col customWidth="1" min="13" max="13" width="11.29"/>
    <col customWidth="1" min="14" max="14" width="9.29"/>
    <col customWidth="1" min="15" max="15" width="10.14"/>
    <col customWidth="1" min="16" max="26" width="8.71"/>
  </cols>
  <sheetData>
    <row r="1" ht="14.25" customHeight="1"/>
    <row r="2" ht="14.25" customHeight="1"/>
    <row r="3" ht="14.25" customHeight="1">
      <c r="M3" s="10"/>
    </row>
    <row r="4" ht="14.25" customHeight="1">
      <c r="M4" s="10"/>
    </row>
    <row r="5" ht="14.25" customHeight="1">
      <c r="M5" s="10"/>
    </row>
    <row r="6" ht="14.25" customHeight="1">
      <c r="M6" s="10"/>
    </row>
    <row r="7" ht="14.25" customHeight="1">
      <c r="M7" s="10"/>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O26" s="14"/>
      <c r="P26" s="14"/>
    </row>
    <row r="27" ht="14.25" customHeight="1">
      <c r="O27" s="15"/>
      <c r="P27" s="15"/>
    </row>
    <row r="28" ht="14.25" customHeight="1">
      <c r="O28" s="15"/>
      <c r="P28" s="15"/>
    </row>
    <row r="29" ht="14.25" customHeight="1">
      <c r="O29" s="15"/>
      <c r="P29" s="15"/>
    </row>
    <row r="30" ht="14.25" customHeight="1">
      <c r="O30" s="15"/>
      <c r="P30" s="15"/>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8" width="8.71"/>
    <col customWidth="1" min="19" max="19" width="11.0"/>
    <col customWidth="1" min="20" max="33" width="8.71"/>
  </cols>
  <sheetData>
    <row r="1" ht="14.25" customHeight="1"/>
    <row r="2" ht="14.25" customHeight="1"/>
    <row r="3" ht="14.25" customHeight="1"/>
    <row r="4" ht="14.25" customHeight="1">
      <c r="Q4" s="16" t="s">
        <v>44</v>
      </c>
      <c r="R4" s="17"/>
      <c r="S4" s="17"/>
      <c r="T4" s="17"/>
      <c r="U4" s="17"/>
      <c r="V4" s="17"/>
      <c r="W4" s="18"/>
      <c r="X4" s="19"/>
      <c r="Y4" s="20" t="s">
        <v>45</v>
      </c>
      <c r="Z4" s="20"/>
      <c r="AA4" s="20"/>
      <c r="AB4" s="20"/>
      <c r="AC4" s="20"/>
      <c r="AD4" s="20"/>
      <c r="AE4" s="20"/>
      <c r="AF4" s="21"/>
      <c r="AG4" s="21"/>
    </row>
    <row r="5" ht="14.25" customHeight="1">
      <c r="L5" s="22" t="s">
        <v>46</v>
      </c>
      <c r="M5" s="23" t="s">
        <v>47</v>
      </c>
      <c r="N5" s="23" t="s">
        <v>48</v>
      </c>
      <c r="O5" s="23" t="s">
        <v>49</v>
      </c>
      <c r="Q5" s="24"/>
      <c r="R5" s="17"/>
      <c r="S5" s="17"/>
      <c r="T5" s="17"/>
      <c r="U5" s="17"/>
      <c r="V5" s="18"/>
      <c r="W5" s="25"/>
      <c r="Y5" s="21"/>
      <c r="Z5" s="21"/>
      <c r="AA5" s="21"/>
      <c r="AB5" s="21"/>
      <c r="AC5" s="21"/>
      <c r="AD5" s="21"/>
      <c r="AE5" s="21"/>
      <c r="AF5" s="21"/>
      <c r="AG5" s="21"/>
    </row>
    <row r="6" ht="14.25" customHeight="1">
      <c r="L6" s="26" t="s">
        <v>50</v>
      </c>
      <c r="M6" s="27">
        <v>46.0</v>
      </c>
      <c r="N6" s="27">
        <v>56.0</v>
      </c>
      <c r="O6" s="28">
        <f t="shared" ref="O6:O8" si="1">SUM(M6:N6)</f>
        <v>102</v>
      </c>
      <c r="Q6" s="29" t="s">
        <v>51</v>
      </c>
      <c r="R6" s="17"/>
      <c r="S6" s="18"/>
      <c r="T6" s="25" t="s">
        <v>52</v>
      </c>
      <c r="U6" s="30">
        <f>M6/M8</f>
        <v>0.4035087719</v>
      </c>
      <c r="V6" s="25"/>
      <c r="W6" s="25"/>
      <c r="Y6" s="31" t="s">
        <v>53</v>
      </c>
      <c r="Z6" s="17"/>
      <c r="AA6" s="18"/>
      <c r="AB6" s="32" t="s">
        <v>54</v>
      </c>
      <c r="AC6" s="17"/>
      <c r="AD6" s="17"/>
      <c r="AE6" s="17"/>
      <c r="AF6" s="18"/>
      <c r="AG6" s="21"/>
    </row>
    <row r="7" ht="14.25" customHeight="1">
      <c r="L7" s="26" t="s">
        <v>55</v>
      </c>
      <c r="M7" s="27">
        <v>68.0</v>
      </c>
      <c r="N7" s="27">
        <v>30.0</v>
      </c>
      <c r="O7" s="28">
        <f t="shared" si="1"/>
        <v>98</v>
      </c>
      <c r="Q7" s="24"/>
      <c r="R7" s="17"/>
      <c r="S7" s="17"/>
      <c r="T7" s="17"/>
      <c r="U7" s="17"/>
      <c r="V7" s="18"/>
      <c r="W7" s="25"/>
      <c r="Y7" s="33"/>
      <c r="Z7" s="17"/>
      <c r="AA7" s="17"/>
      <c r="AB7" s="17"/>
      <c r="AC7" s="17"/>
      <c r="AD7" s="17"/>
      <c r="AE7" s="17"/>
      <c r="AF7" s="18"/>
      <c r="AG7" s="21"/>
    </row>
    <row r="8" ht="14.25" customHeight="1">
      <c r="L8" s="26" t="s">
        <v>49</v>
      </c>
      <c r="M8" s="28">
        <f t="shared" ref="M8:N8" si="2">SUM(M6:M7)</f>
        <v>114</v>
      </c>
      <c r="N8" s="28">
        <f t="shared" si="2"/>
        <v>86</v>
      </c>
      <c r="O8" s="28">
        <f t="shared" si="1"/>
        <v>200</v>
      </c>
      <c r="Q8" s="29" t="s">
        <v>56</v>
      </c>
      <c r="R8" s="17"/>
      <c r="S8" s="18"/>
      <c r="T8" s="25" t="s">
        <v>57</v>
      </c>
      <c r="U8" s="30">
        <f>M7/M8</f>
        <v>0.5964912281</v>
      </c>
      <c r="V8" s="25"/>
      <c r="W8" s="25"/>
      <c r="Y8" s="20" t="s">
        <v>53</v>
      </c>
      <c r="Z8" s="34"/>
      <c r="AA8" s="34"/>
      <c r="AB8" s="34" t="s">
        <v>58</v>
      </c>
      <c r="AC8" s="34">
        <f>O6/O8</f>
        <v>0.51</v>
      </c>
      <c r="AD8" s="34"/>
      <c r="AE8" s="21"/>
      <c r="AF8" s="21"/>
      <c r="AG8" s="21"/>
    </row>
    <row r="9" ht="14.25" customHeight="1">
      <c r="Q9" s="35"/>
      <c r="R9" s="17"/>
      <c r="S9" s="17"/>
      <c r="T9" s="17"/>
      <c r="U9" s="17"/>
      <c r="V9" s="18"/>
      <c r="W9" s="25"/>
      <c r="Y9" s="33"/>
      <c r="Z9" s="17"/>
      <c r="AA9" s="17"/>
      <c r="AB9" s="17"/>
      <c r="AC9" s="17"/>
      <c r="AD9" s="17"/>
      <c r="AE9" s="17"/>
      <c r="AF9" s="18"/>
      <c r="AG9" s="21"/>
    </row>
    <row r="10" ht="14.25" customHeight="1">
      <c r="Q10" s="29" t="s">
        <v>59</v>
      </c>
      <c r="R10" s="17"/>
      <c r="S10" s="18"/>
      <c r="T10" s="25" t="s">
        <v>60</v>
      </c>
      <c r="U10" s="30">
        <f>N6/N8</f>
        <v>0.6511627907</v>
      </c>
      <c r="V10" s="25"/>
      <c r="W10" s="25"/>
      <c r="Y10" s="31" t="s">
        <v>61</v>
      </c>
      <c r="Z10" s="17"/>
      <c r="AA10" s="18"/>
      <c r="AB10" s="32" t="s">
        <v>62</v>
      </c>
      <c r="AC10" s="17"/>
      <c r="AD10" s="17"/>
      <c r="AE10" s="17"/>
      <c r="AF10" s="18"/>
      <c r="AG10" s="21"/>
    </row>
    <row r="11" ht="14.25" customHeight="1">
      <c r="Q11" s="35"/>
      <c r="R11" s="17"/>
      <c r="S11" s="17"/>
      <c r="T11" s="17"/>
      <c r="U11" s="17"/>
      <c r="V11" s="18"/>
      <c r="W11" s="25"/>
      <c r="Y11" s="33"/>
      <c r="Z11" s="17"/>
      <c r="AA11" s="17"/>
      <c r="AB11" s="17"/>
      <c r="AC11" s="17"/>
      <c r="AD11" s="17"/>
      <c r="AE11" s="17"/>
      <c r="AF11" s="18"/>
      <c r="AG11" s="21"/>
    </row>
    <row r="12" ht="14.25" customHeight="1">
      <c r="Q12" s="29" t="s">
        <v>63</v>
      </c>
      <c r="R12" s="17"/>
      <c r="S12" s="18"/>
      <c r="T12" s="25" t="s">
        <v>64</v>
      </c>
      <c r="U12" s="30">
        <f>N7/N8</f>
        <v>0.3488372093</v>
      </c>
      <c r="V12" s="25"/>
      <c r="W12" s="25"/>
      <c r="Y12" s="20" t="s">
        <v>61</v>
      </c>
      <c r="Z12" s="34"/>
      <c r="AA12" s="34"/>
      <c r="AB12" s="34" t="s">
        <v>65</v>
      </c>
      <c r="AC12" s="34">
        <f>O7/O8</f>
        <v>0.49</v>
      </c>
      <c r="AD12" s="21"/>
      <c r="AE12" s="21"/>
      <c r="AF12" s="21"/>
      <c r="AG12" s="21"/>
    </row>
    <row r="13" ht="14.25" customHeight="1">
      <c r="Q13" s="35"/>
      <c r="R13" s="17"/>
      <c r="S13" s="17"/>
      <c r="T13" s="17"/>
      <c r="U13" s="17"/>
      <c r="V13" s="18"/>
      <c r="W13" s="25"/>
      <c r="Y13" s="33"/>
      <c r="Z13" s="17"/>
      <c r="AA13" s="17"/>
      <c r="AB13" s="17"/>
      <c r="AC13" s="17"/>
      <c r="AD13" s="17"/>
      <c r="AE13" s="17"/>
      <c r="AF13" s="18"/>
      <c r="AG13" s="21"/>
    </row>
    <row r="14" ht="14.25" customHeight="1">
      <c r="Q14" s="29" t="s">
        <v>66</v>
      </c>
      <c r="R14" s="17"/>
      <c r="S14" s="18"/>
      <c r="T14" s="25" t="s">
        <v>67</v>
      </c>
      <c r="U14" s="30">
        <f>M6/O6</f>
        <v>0.4509803922</v>
      </c>
      <c r="V14" s="25"/>
      <c r="W14" s="25"/>
      <c r="Y14" s="31" t="s">
        <v>68</v>
      </c>
      <c r="Z14" s="17"/>
      <c r="AA14" s="18"/>
      <c r="AB14" s="32" t="s">
        <v>69</v>
      </c>
      <c r="AC14" s="17"/>
      <c r="AD14" s="17"/>
      <c r="AE14" s="17"/>
      <c r="AF14" s="17"/>
      <c r="AG14" s="18"/>
    </row>
    <row r="15" ht="14.25" customHeight="1">
      <c r="Q15" s="35"/>
      <c r="R15" s="17"/>
      <c r="S15" s="17"/>
      <c r="T15" s="17"/>
      <c r="U15" s="17"/>
      <c r="V15" s="18"/>
      <c r="W15" s="25"/>
      <c r="Y15" s="33"/>
      <c r="Z15" s="17"/>
      <c r="AA15" s="17"/>
      <c r="AB15" s="17"/>
      <c r="AC15" s="17"/>
      <c r="AD15" s="17"/>
      <c r="AE15" s="17"/>
      <c r="AF15" s="18"/>
      <c r="AG15" s="21"/>
    </row>
    <row r="16" ht="14.25" customHeight="1">
      <c r="Q16" s="29" t="s">
        <v>70</v>
      </c>
      <c r="R16" s="17"/>
      <c r="S16" s="18"/>
      <c r="T16" s="25" t="s">
        <v>71</v>
      </c>
      <c r="U16" s="30">
        <f>N6/O6</f>
        <v>0.5490196078</v>
      </c>
      <c r="V16" s="25"/>
      <c r="W16" s="25"/>
      <c r="Y16" s="36" t="s">
        <v>68</v>
      </c>
      <c r="Z16" s="21"/>
      <c r="AA16" s="21"/>
      <c r="AB16" s="21" t="s">
        <v>72</v>
      </c>
      <c r="AC16" s="21">
        <f>M8/O8</f>
        <v>0.57</v>
      </c>
      <c r="AD16" s="21"/>
      <c r="AE16" s="21"/>
      <c r="AF16" s="21"/>
      <c r="AG16" s="21"/>
    </row>
    <row r="17" ht="14.25" customHeight="1">
      <c r="Q17" s="35"/>
      <c r="R17" s="17"/>
      <c r="S17" s="17"/>
      <c r="T17" s="17"/>
      <c r="U17" s="17"/>
      <c r="V17" s="18"/>
      <c r="W17" s="25"/>
      <c r="Y17" s="33"/>
      <c r="Z17" s="17"/>
      <c r="AA17" s="17"/>
      <c r="AB17" s="17"/>
      <c r="AC17" s="17"/>
      <c r="AD17" s="17"/>
      <c r="AE17" s="17"/>
      <c r="AF17" s="18"/>
      <c r="AG17" s="21"/>
    </row>
    <row r="18" ht="14.25" customHeight="1">
      <c r="Q18" s="29" t="s">
        <v>73</v>
      </c>
      <c r="R18" s="17"/>
      <c r="S18" s="18"/>
      <c r="T18" s="25" t="s">
        <v>74</v>
      </c>
      <c r="U18" s="30">
        <f>M7/O7</f>
        <v>0.693877551</v>
      </c>
      <c r="V18" s="25"/>
      <c r="W18" s="25"/>
      <c r="Y18" s="36" t="s">
        <v>75</v>
      </c>
      <c r="Z18" s="21"/>
      <c r="AA18" s="21"/>
      <c r="AB18" s="21" t="s">
        <v>76</v>
      </c>
      <c r="AC18" s="21"/>
      <c r="AD18" s="21"/>
      <c r="AE18" s="21"/>
      <c r="AF18" s="21"/>
      <c r="AG18" s="21"/>
    </row>
    <row r="19" ht="14.25" customHeight="1">
      <c r="Q19" s="35"/>
      <c r="R19" s="17"/>
      <c r="S19" s="17"/>
      <c r="T19" s="17"/>
      <c r="U19" s="17"/>
      <c r="V19" s="18"/>
      <c r="W19" s="25"/>
      <c r="Y19" s="33"/>
      <c r="Z19" s="17"/>
      <c r="AA19" s="17"/>
      <c r="AB19" s="17"/>
      <c r="AC19" s="17"/>
      <c r="AD19" s="17"/>
      <c r="AE19" s="17"/>
      <c r="AF19" s="18"/>
      <c r="AG19" s="21"/>
    </row>
    <row r="20" ht="14.25" customHeight="1">
      <c r="Q20" s="29" t="s">
        <v>77</v>
      </c>
      <c r="R20" s="17"/>
      <c r="S20" s="18"/>
      <c r="T20" s="25" t="s">
        <v>78</v>
      </c>
      <c r="U20" s="30">
        <f>N7/O7</f>
        <v>0.306122449</v>
      </c>
      <c r="V20" s="25"/>
      <c r="W20" s="25"/>
      <c r="Y20" s="36" t="s">
        <v>75</v>
      </c>
      <c r="Z20" s="21"/>
      <c r="AA20" s="21"/>
      <c r="AB20" s="21" t="s">
        <v>79</v>
      </c>
      <c r="AC20" s="21">
        <f>N8/O8</f>
        <v>0.43</v>
      </c>
      <c r="AD20" s="21"/>
      <c r="AE20" s="21"/>
      <c r="AF20" s="21"/>
      <c r="AG20" s="2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0">
    <mergeCell ref="Q4:W4"/>
    <mergeCell ref="Q5:V5"/>
    <mergeCell ref="Q6:S6"/>
    <mergeCell ref="Y6:AA6"/>
    <mergeCell ref="AB6:AF6"/>
    <mergeCell ref="Q7:V7"/>
    <mergeCell ref="Y7:AF7"/>
    <mergeCell ref="Q8:S8"/>
    <mergeCell ref="Q9:V9"/>
    <mergeCell ref="Y9:AF9"/>
    <mergeCell ref="Q10:S10"/>
    <mergeCell ref="Y10:AA10"/>
    <mergeCell ref="AB10:AF10"/>
    <mergeCell ref="Y11:AF11"/>
    <mergeCell ref="Q11:V11"/>
    <mergeCell ref="Q12:S12"/>
    <mergeCell ref="Q13:V13"/>
    <mergeCell ref="Y13:AF13"/>
    <mergeCell ref="Q14:S14"/>
    <mergeCell ref="Y14:AA14"/>
    <mergeCell ref="AB14:AG14"/>
    <mergeCell ref="Q19:V19"/>
    <mergeCell ref="Q20:S20"/>
    <mergeCell ref="Q15:V15"/>
    <mergeCell ref="Y15:AF15"/>
    <mergeCell ref="Q16:S16"/>
    <mergeCell ref="Q17:V17"/>
    <mergeCell ref="Y17:AF17"/>
    <mergeCell ref="Q18:S18"/>
    <mergeCell ref="Y19:AF19"/>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2022-10-14T10:40:11Z</dcterms:created>
  <dc:creator>Ubaid Shah</dc:creator>
</cp:coreProperties>
</file>