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\OneDrive\Documents\GitHub\PSPL_R4_Avionics_Sizing\"/>
    </mc:Choice>
  </mc:AlternateContent>
  <xr:revisionPtr revIDLastSave="0" documentId="13_ncr:1_{F0DCCF23-6D35-48A3-8AC4-CDB6F27F9D2C}" xr6:coauthVersionLast="47" xr6:coauthVersionMax="47" xr10:uidLastSave="{00000000-0000-0000-0000-000000000000}"/>
  <bookViews>
    <workbookView xWindow="-108" yWindow="-108" windowWidth="23256" windowHeight="12576" activeTab="2" xr2:uid="{0C929514-014E-407F-B707-EB311BEEE485}"/>
  </bookViews>
  <sheets>
    <sheet name="Script Inputs" sheetId="1" r:id="rId1"/>
    <sheet name="Material Properties" sheetId="3" r:id="rId2"/>
    <sheet name="Wire O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G15" i="2"/>
  <c r="U14" i="2"/>
  <c r="L14" i="2"/>
  <c r="G14" i="2"/>
  <c r="U13" i="2"/>
  <c r="L13" i="2"/>
  <c r="G13" i="2"/>
  <c r="U12" i="2"/>
  <c r="L12" i="2"/>
  <c r="G12" i="2"/>
  <c r="U10" i="2"/>
  <c r="L10" i="2"/>
  <c r="G10" i="2"/>
  <c r="L9" i="2"/>
  <c r="G9" i="2"/>
  <c r="L7" i="2"/>
  <c r="G7" i="2"/>
  <c r="L6" i="2"/>
  <c r="G6" i="2"/>
  <c r="G4" i="2"/>
  <c r="L4" i="2"/>
  <c r="U4" i="2"/>
</calcChain>
</file>

<file path=xl/sharedStrings.xml><?xml version="1.0" encoding="utf-8"?>
<sst xmlns="http://schemas.openxmlformats.org/spreadsheetml/2006/main" count="189" uniqueCount="103">
  <si>
    <t>Density</t>
  </si>
  <si>
    <t>Conductive Coefficient</t>
  </si>
  <si>
    <t>Heat Capacity</t>
  </si>
  <si>
    <t>Conductor</t>
  </si>
  <si>
    <t>Insulation</t>
  </si>
  <si>
    <t>Insulation Material</t>
  </si>
  <si>
    <t>PTFE</t>
  </si>
  <si>
    <t>Density (kg/m^3)</t>
  </si>
  <si>
    <t>Thickness (m)</t>
  </si>
  <si>
    <t>Heat Capacity (J/kgK)</t>
  </si>
  <si>
    <t>Conductive Coefficient (W/mK)</t>
  </si>
  <si>
    <t>Resistivity (ohm/m)</t>
  </si>
  <si>
    <t>Temperature Coefficient of Resistance (1/C)</t>
  </si>
  <si>
    <t>Radius (m)</t>
  </si>
  <si>
    <t>Inputs</t>
  </si>
  <si>
    <t>Sources</t>
  </si>
  <si>
    <t>Conductor Material</t>
  </si>
  <si>
    <t>Copper</t>
  </si>
  <si>
    <t>Temperature Coefficient of resistance</t>
  </si>
  <si>
    <t>NOTE: We can assume that tinnned copper and nickel plated copper have the same properties as copper</t>
  </si>
  <si>
    <t>+ 200 C</t>
  </si>
  <si>
    <t>Silver Plated Copper</t>
  </si>
  <si>
    <t>MIL-DTL-16878/4 (Type E)</t>
  </si>
  <si>
    <t>600 V</t>
  </si>
  <si>
    <t>Polytetrafluoroethylene (PTFE)</t>
  </si>
  <si>
    <t>Solid</t>
  </si>
  <si>
    <t>100 ft</t>
  </si>
  <si>
    <t>Blue</t>
  </si>
  <si>
    <t>Hook-up Wire</t>
  </si>
  <si>
    <t>https://www.mouser.com/ProductDetail/Alpha-Wire/2855-1-BL005?qs=iXL3lsaaSSD7NPTu%2F3iINA%3D%3D&amp;utm_source=mouser-refine-download&amp;utm_medium=file&amp;utm_campaign=2855%2F1%20BL005&amp;utm_content=Alpha-Wire</t>
  </si>
  <si>
    <t>RoHS Compliant</t>
  </si>
  <si>
    <t>14  In Stock</t>
  </si>
  <si>
    <t>https://www.mouser.com/datasheet/2/14/1_Tech_Data-3533231.pdf</t>
  </si>
  <si>
    <t>Alpha Wire</t>
  </si>
  <si>
    <t>2855/1 BL005</t>
  </si>
  <si>
    <t>602-2855/1-100-06</t>
  </si>
  <si>
    <t>602-3116133-100</t>
  </si>
  <si>
    <t>3116133 TN005</t>
  </si>
  <si>
    <t>https://www.mouser.com/datasheet/2/14/AW_Product_Specification-1837482.pdf</t>
  </si>
  <si>
    <t>Non-Stocked Lead-Time 7 Weeks</t>
  </si>
  <si>
    <t>https://www.mouser.com/ProductDetail/Alpha-Wire/3116133-TN005?qs=T6B9nY5N7E5p81YxwIP0og%3D%3D&amp;utm_source=mouser-refine-download&amp;utm_medium=file&amp;utm_campaign=3116133%20TN005&amp;utm_content=Alpha-Wire</t>
  </si>
  <si>
    <t>Brown (Tan)</t>
  </si>
  <si>
    <t>133 x 27</t>
  </si>
  <si>
    <t>Nickel Plated Copper</t>
  </si>
  <si>
    <t>+ 538 C</t>
  </si>
  <si>
    <t>602-3136133-100</t>
  </si>
  <si>
    <t>3136133 TN005</t>
  </si>
  <si>
    <t>https://www.mouser.com/datasheet/2/14/AW_Product_Specification-1837576.pdf</t>
  </si>
  <si>
    <t>https://www.mouser.com/ProductDetail/Alpha-Wire/3136133-TN005?qs=G7mWZQZ8fQkBZRrM00HI8w%3D%3D&amp;utm_source=mouser-refine-download&amp;utm_medium=file&amp;utm_campaign=3136133%20TN005&amp;utm_content=Alpha-Wire</t>
  </si>
  <si>
    <t>+ 250 C</t>
  </si>
  <si>
    <t>Mouser Part Number</t>
  </si>
  <si>
    <t>Mfr Part Number</t>
  </si>
  <si>
    <t>Mfr.</t>
  </si>
  <si>
    <t>Datasheet</t>
  </si>
  <si>
    <t>Availability</t>
  </si>
  <si>
    <t>Pricing</t>
  </si>
  <si>
    <t>RoHS</t>
  </si>
  <si>
    <t>Lifecycle</t>
  </si>
  <si>
    <t>Product Detail</t>
  </si>
  <si>
    <t>Product Type</t>
  </si>
  <si>
    <t>Wire Gauge - AWG</t>
  </si>
  <si>
    <t>Jacket Color</t>
  </si>
  <si>
    <t>Cable Length</t>
  </si>
  <si>
    <t>Stranding</t>
  </si>
  <si>
    <t>Voltage Rating</t>
  </si>
  <si>
    <t>Maximum Temperature</t>
  </si>
  <si>
    <t>602-3118133-100</t>
  </si>
  <si>
    <t>3118133 TN005</t>
  </si>
  <si>
    <t>https://www.mouser.com/datasheet/2/14/AW_Product_Specification-1837574.pdf</t>
  </si>
  <si>
    <t>https://www.mouser.com/ProductDetail/Alpha-Wire/3118133-TN005?qs=a3uWCRt7CTTzFgcm2yHGDg%3D%3D&amp;utm_source=mouser-refine-download&amp;utm_medium=file&amp;utm_campaign=3118133%20TN005&amp;utm_content=Alpha-Wire</t>
  </si>
  <si>
    <t>133 x 29</t>
  </si>
  <si>
    <t>602-3138133-100-07</t>
  </si>
  <si>
    <t>3138133 TN005</t>
  </si>
  <si>
    <t>https://www.mouser.com/datasheet/2/14/AW_Product_Specification-1837588.pdf</t>
  </si>
  <si>
    <t>https://www.mouser.com/ProductDetail/Alpha-Wire/3138133-TN005?qs=8CQCJOZx3RLl2cO4zArjCQ%3D%3D&amp;utm_source=mouser-refine-download&amp;utm_medium=file&amp;utm_campaign=3138133%20TN005&amp;utm_content=Alpha-Wire</t>
  </si>
  <si>
    <t>Shielded</t>
  </si>
  <si>
    <t>602-5859/10-100-01</t>
  </si>
  <si>
    <t>5859/10 WH005</t>
  </si>
  <si>
    <t>https://www.mouser.com/datasheet/2/14/10_Tech_Data-3387509.pdf</t>
  </si>
  <si>
    <t>3  In Stock</t>
  </si>
  <si>
    <t>https://www.mouser.com/ProductDetail/Alpha-Wire/5859-10-WH005?qs=Hubc5LHSdV6YXFWV42aghA%3D%3D&amp;utm_source=mouser-refine-download&amp;utm_medium=file&amp;utm_campaign=5859%2F10%20WH005&amp;utm_content=Alpha-Wire</t>
  </si>
  <si>
    <t>White</t>
  </si>
  <si>
    <t>37 x 26</t>
  </si>
  <si>
    <t>602-3131000-100-07</t>
  </si>
  <si>
    <t>3131000 TN005</t>
  </si>
  <si>
    <t>https://www.mouser.com/datasheet/2/14/AW_Product_Specification-1837443.pdf</t>
  </si>
  <si>
    <t>1  In Stock</t>
  </si>
  <si>
    <t>https://www.mouser.com/ProductDetail/Alpha-Wire/3131000-TN005?qs=a3uWCRt7CTTlRz15HfV6Cw%3D%3D&amp;utm_source=mouser-refine-download&amp;utm_medium=file&amp;utm_campaign=3131000%20TN005&amp;utm_content=Alpha-Wire</t>
  </si>
  <si>
    <t>105 x 30</t>
  </si>
  <si>
    <t>602-3111000-100</t>
  </si>
  <si>
    <t>3111000 TN005</t>
  </si>
  <si>
    <t>https://www.mouser.com/datasheet/2/14/AW_Product_Specification-1837505.pdf</t>
  </si>
  <si>
    <t>Lead-Time 7 Weeks</t>
  </si>
  <si>
    <t>https://www.mouser.com/ProductDetail/Alpha-Wire/3111000-TN005?qs=a3uWCRt7CTSYHTaaWKZtDw%3D%3D&amp;utm_source=mouser-refine-download&amp;utm_medium=file&amp;utm_campaign=3111000%20TN005&amp;utm_content=Alpha-Wire</t>
  </si>
  <si>
    <t>602-5859/10BK005</t>
  </si>
  <si>
    <t>5859/10 BK005</t>
  </si>
  <si>
    <t>https://www.mouser.com/datasheet/2/14/2023_MasterCat_English_20230609-3393530.pdf</t>
  </si>
  <si>
    <t>Non-Stocked Lead-Time 16 Weeks</t>
  </si>
  <si>
    <t>New Product</t>
  </si>
  <si>
    <t>https://www.mouser.com/ProductDetail/Alpha-Wire/5859-10-BK005?qs=t7xnP681wgXOiF9XOdhAag%3D%3D&amp;utm_source=mouser-refine-download&amp;utm_medium=file&amp;utm_campaign=5859%2F10%20BK005&amp;utm_content=Alpha-Wire</t>
  </si>
  <si>
    <t>Black</t>
  </si>
  <si>
    <t>37 x 0.4</t>
  </si>
  <si>
    <t>HU WIRE TEFLON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</si>
</sst>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049/4/v49.n04.a07.pdf" TargetMode="External"/><Relationship Id="rId2" Type="http://schemas.openxmlformats.org/officeDocument/2006/relationships/hyperlink" Target="https://www.laminatedplastics.com/teflon.pdf" TargetMode="External"/><Relationship Id="rId1" Type="http://schemas.openxmlformats.org/officeDocument/2006/relationships/hyperlink" Target="https://thermtest.com/application/thermal-conductivity-of-teflon" TargetMode="External"/><Relationship Id="rId6" Type="http://schemas.openxmlformats.org/officeDocument/2006/relationships/hyperlink" Target="https://nvlpubs.nist.gov/nistpubs/bulletin/07/nbsbulletinv7n1p71_A2b.pdf" TargetMode="External"/><Relationship Id="rId5" Type="http://schemas.openxmlformats.org/officeDocument/2006/relationships/hyperlink" Target="https://www.engineersedge.com/materials/specific_heat_capacity_of_metals_13259.htm" TargetMode="External"/><Relationship Id="rId4" Type="http://schemas.openxmlformats.org/officeDocument/2006/relationships/hyperlink" Target="https://www.sciencedirect.com/topics/nursing-and-health-professions/co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5DB8-3A4E-4FCF-8D34-90035BD53844}">
  <dimension ref="B2:F14"/>
  <sheetViews>
    <sheetView zoomScale="87" workbookViewId="0">
      <selection activeCell="C22" sqref="C22"/>
    </sheetView>
  </sheetViews>
  <sheetFormatPr defaultRowHeight="14.4" x14ac:dyDescent="0.3"/>
  <cols>
    <col min="2" max="2" width="47.33203125" customWidth="1"/>
    <col min="3" max="3" width="30.44140625" customWidth="1"/>
    <col min="4" max="4" width="42.109375" customWidth="1"/>
    <col min="5" max="5" width="13.6640625" customWidth="1"/>
    <col min="6" max="6" width="14.21875" customWidth="1"/>
    <col min="7" max="7" width="45" customWidth="1"/>
    <col min="8" max="8" width="21.88671875" customWidth="1"/>
    <col min="9" max="9" width="16.44140625" customWidth="1"/>
    <col min="10" max="10" width="11.109375" customWidth="1"/>
    <col min="11" max="11" width="23.44140625" customWidth="1"/>
    <col min="12" max="12" width="14.33203125" customWidth="1"/>
    <col min="13" max="13" width="16.109375" customWidth="1"/>
  </cols>
  <sheetData>
    <row r="2" spans="2:6" ht="16.8" x14ac:dyDescent="0.3">
      <c r="D2" s="1"/>
      <c r="E2" s="1"/>
      <c r="F2" s="1"/>
    </row>
    <row r="3" spans="2:6" ht="17.399999999999999" thickBot="1" x14ac:dyDescent="0.35">
      <c r="B3" s="14" t="s">
        <v>14</v>
      </c>
      <c r="C3" s="14"/>
      <c r="D3" s="1"/>
      <c r="E3" s="1"/>
    </row>
    <row r="4" spans="2:6" ht="17.399999999999999" thickBot="1" x14ac:dyDescent="0.35">
      <c r="B4" s="12" t="s">
        <v>4</v>
      </c>
      <c r="C4" s="13"/>
      <c r="D4" s="1"/>
      <c r="E4" s="1"/>
    </row>
    <row r="5" spans="2:6" ht="16.8" x14ac:dyDescent="0.3">
      <c r="B5" s="3" t="s">
        <v>7</v>
      </c>
      <c r="C5" s="4">
        <v>2200</v>
      </c>
      <c r="D5" s="1"/>
      <c r="E5" s="1"/>
    </row>
    <row r="6" spans="2:6" ht="16.8" x14ac:dyDescent="0.3">
      <c r="B6" s="5" t="s">
        <v>10</v>
      </c>
      <c r="C6" s="6">
        <v>0.30399999999999999</v>
      </c>
      <c r="D6" s="1"/>
      <c r="E6" s="1"/>
    </row>
    <row r="7" spans="2:6" ht="16.8" x14ac:dyDescent="0.3">
      <c r="B7" s="5" t="s">
        <v>9</v>
      </c>
      <c r="C7" s="6">
        <v>1500</v>
      </c>
      <c r="D7" s="1"/>
      <c r="E7" s="1"/>
    </row>
    <row r="8" spans="2:6" ht="17.399999999999999" thickBot="1" x14ac:dyDescent="0.35">
      <c r="B8" s="7" t="s">
        <v>8</v>
      </c>
      <c r="C8" s="8">
        <v>7.6199999999999998E-4</v>
      </c>
      <c r="D8" s="1"/>
      <c r="E8" s="1"/>
    </row>
    <row r="9" spans="2:6" ht="17.399999999999999" thickBot="1" x14ac:dyDescent="0.35">
      <c r="B9" s="12" t="s">
        <v>3</v>
      </c>
      <c r="C9" s="13"/>
      <c r="D9" s="1"/>
      <c r="E9" s="1"/>
    </row>
    <row r="10" spans="2:6" ht="16.8" x14ac:dyDescent="0.3">
      <c r="B10" s="3" t="s">
        <v>11</v>
      </c>
      <c r="C10" s="3">
        <v>1.1839999999999999E-3</v>
      </c>
      <c r="D10" s="1"/>
      <c r="E10" s="1"/>
    </row>
    <row r="11" spans="2:6" ht="16.8" x14ac:dyDescent="0.3">
      <c r="B11" s="5" t="s">
        <v>7</v>
      </c>
      <c r="C11" s="5">
        <v>8900</v>
      </c>
      <c r="D11" s="1"/>
      <c r="E11" s="1"/>
    </row>
    <row r="12" spans="2:6" ht="16.8" x14ac:dyDescent="0.3">
      <c r="B12" s="5" t="s">
        <v>9</v>
      </c>
      <c r="C12" s="5">
        <v>377</v>
      </c>
      <c r="D12" s="1"/>
      <c r="E12" s="1"/>
    </row>
    <row r="13" spans="2:6" ht="16.8" x14ac:dyDescent="0.3">
      <c r="B13" s="5" t="s">
        <v>12</v>
      </c>
      <c r="C13" s="5">
        <v>1.2999999999999999E-3</v>
      </c>
      <c r="E13" s="1"/>
    </row>
    <row r="14" spans="2:6" ht="17.399999999999999" thickBot="1" x14ac:dyDescent="0.35">
      <c r="B14" s="9" t="s">
        <v>13</v>
      </c>
      <c r="C14" s="9">
        <v>4.6481999999999999E-3</v>
      </c>
    </row>
  </sheetData>
  <mergeCells count="3">
    <mergeCell ref="B4:C4"/>
    <mergeCell ref="B9:C9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5DCE-9AD6-4FEF-8100-7B129C2F14DF}">
  <dimension ref="B2:E26"/>
  <sheetViews>
    <sheetView workbookViewId="0">
      <selection activeCell="D20" sqref="D20"/>
    </sheetView>
  </sheetViews>
  <sheetFormatPr defaultRowHeight="14.4" x14ac:dyDescent="0.3"/>
  <cols>
    <col min="2" max="2" width="45.21875" customWidth="1"/>
    <col min="3" max="3" width="37.109375" customWidth="1"/>
    <col min="4" max="4" width="37" customWidth="1"/>
    <col min="5" max="5" width="34.109375" customWidth="1"/>
  </cols>
  <sheetData>
    <row r="2" spans="2:3" ht="15" thickBot="1" x14ac:dyDescent="0.35"/>
    <row r="3" spans="2:3" ht="17.399999999999999" thickBot="1" x14ac:dyDescent="0.35">
      <c r="B3" s="2" t="s">
        <v>5</v>
      </c>
      <c r="C3" s="2" t="s">
        <v>6</v>
      </c>
    </row>
    <row r="4" spans="2:3" ht="16.8" x14ac:dyDescent="0.3">
      <c r="B4" s="3" t="s">
        <v>7</v>
      </c>
      <c r="C4" s="4">
        <v>2160</v>
      </c>
    </row>
    <row r="5" spans="2:3" ht="16.8" x14ac:dyDescent="0.3">
      <c r="B5" s="5" t="s">
        <v>10</v>
      </c>
      <c r="C5" s="6">
        <v>0.30399999999999999</v>
      </c>
    </row>
    <row r="6" spans="2:3" ht="17.399999999999999" thickBot="1" x14ac:dyDescent="0.35">
      <c r="B6" s="7" t="s">
        <v>9</v>
      </c>
      <c r="C6" s="8">
        <v>1000</v>
      </c>
    </row>
    <row r="9" spans="2:3" x14ac:dyDescent="0.3">
      <c r="C9" s="10" t="s">
        <v>15</v>
      </c>
    </row>
    <row r="10" spans="2:3" x14ac:dyDescent="0.3">
      <c r="C10" s="11" t="s">
        <v>0</v>
      </c>
    </row>
    <row r="11" spans="2:3" x14ac:dyDescent="0.3">
      <c r="C11" s="11" t="s">
        <v>1</v>
      </c>
    </row>
    <row r="12" spans="2:3" x14ac:dyDescent="0.3">
      <c r="C12" s="11" t="s">
        <v>2</v>
      </c>
    </row>
    <row r="16" spans="2:3" ht="15" thickBot="1" x14ac:dyDescent="0.35"/>
    <row r="17" spans="2:5" ht="17.399999999999999" thickBot="1" x14ac:dyDescent="0.35">
      <c r="B17" s="2" t="s">
        <v>16</v>
      </c>
      <c r="C17" s="2" t="s">
        <v>17</v>
      </c>
      <c r="E17" s="16" t="s">
        <v>19</v>
      </c>
    </row>
    <row r="18" spans="2:5" ht="16.8" x14ac:dyDescent="0.3">
      <c r="B18" s="3" t="s">
        <v>7</v>
      </c>
      <c r="C18" s="4">
        <v>8940</v>
      </c>
    </row>
    <row r="19" spans="2:5" ht="17.399999999999999" thickBot="1" x14ac:dyDescent="0.35">
      <c r="B19" s="7" t="s">
        <v>9</v>
      </c>
      <c r="C19" s="6">
        <v>376.81200000000001</v>
      </c>
    </row>
    <row r="20" spans="2:5" ht="17.399999999999999" thickBot="1" x14ac:dyDescent="0.35">
      <c r="B20" s="7" t="s">
        <v>12</v>
      </c>
      <c r="C20" s="8">
        <v>4.1999999999999997E-3</v>
      </c>
    </row>
    <row r="23" spans="2:5" x14ac:dyDescent="0.3">
      <c r="C23" s="15" t="s">
        <v>15</v>
      </c>
    </row>
    <row r="24" spans="2:5" ht="16.8" customHeight="1" x14ac:dyDescent="0.3">
      <c r="C24" s="11" t="s">
        <v>0</v>
      </c>
    </row>
    <row r="25" spans="2:5" x14ac:dyDescent="0.3">
      <c r="C25" s="11" t="s">
        <v>2</v>
      </c>
    </row>
    <row r="26" spans="2:5" x14ac:dyDescent="0.3">
      <c r="C26" s="11" t="s">
        <v>18</v>
      </c>
    </row>
  </sheetData>
  <hyperlinks>
    <hyperlink ref="C11" r:id="rId1" xr:uid="{3AD7CB46-D9E1-4F87-A608-3C84C2A7573F}"/>
    <hyperlink ref="C10" r:id="rId2" xr:uid="{67B9628F-98A4-448F-A886-03085BAD59BE}"/>
    <hyperlink ref="C12" r:id="rId3" xr:uid="{AEE2D985-999D-4AA7-8C2C-B3F35FE7785B}"/>
    <hyperlink ref="C24" r:id="rId4" xr:uid="{64145977-1A28-49EC-B900-5DF4EF5DBC60}"/>
    <hyperlink ref="C25" r:id="rId5" xr:uid="{7480F37B-FB67-4AE4-AC36-86AD62A6EA6F}"/>
    <hyperlink ref="C26" r:id="rId6" xr:uid="{A1EEB952-BFD0-4ECA-9C93-2DC49A0AE6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003F-AE97-41FB-8914-E9864EB590C2}">
  <dimension ref="B2:U15"/>
  <sheetViews>
    <sheetView tabSelected="1" topLeftCell="E1" workbookViewId="0">
      <selection activeCell="S19" sqref="S19"/>
    </sheetView>
  </sheetViews>
  <sheetFormatPr defaultRowHeight="14.4" x14ac:dyDescent="0.3"/>
  <cols>
    <col min="1" max="1" width="14.88671875" customWidth="1"/>
    <col min="2" max="2" width="42.6640625" customWidth="1"/>
    <col min="3" max="3" width="18.33203125" customWidth="1"/>
    <col min="4" max="4" width="15.6640625" customWidth="1"/>
  </cols>
  <sheetData>
    <row r="2" spans="2:21" x14ac:dyDescent="0.3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5</v>
      </c>
      <c r="Q2" t="s">
        <v>64</v>
      </c>
      <c r="R2" t="s">
        <v>16</v>
      </c>
      <c r="S2" t="s">
        <v>65</v>
      </c>
    </row>
    <row r="4" spans="2:21" x14ac:dyDescent="0.3">
      <c r="B4" t="s">
        <v>35</v>
      </c>
      <c r="C4" t="s">
        <v>34</v>
      </c>
      <c r="D4" t="s">
        <v>33</v>
      </c>
      <c r="E4" t="s">
        <v>32</v>
      </c>
      <c r="F4" t="s">
        <v>31</v>
      </c>
      <c r="G4" t="str">
        <f>"$194.48"</f>
        <v>$194.48</v>
      </c>
      <c r="H4" t="s">
        <v>30</v>
      </c>
      <c r="J4" t="s">
        <v>29</v>
      </c>
      <c r="K4" t="s">
        <v>28</v>
      </c>
      <c r="L4" t="str">
        <f>"22 AWG"</f>
        <v>22 AWG</v>
      </c>
      <c r="M4" t="s">
        <v>27</v>
      </c>
      <c r="N4" t="s">
        <v>26</v>
      </c>
      <c r="O4" t="s">
        <v>25</v>
      </c>
      <c r="P4" t="s">
        <v>24</v>
      </c>
      <c r="Q4" t="s">
        <v>23</v>
      </c>
      <c r="R4" t="s">
        <v>22</v>
      </c>
      <c r="S4" t="s">
        <v>21</v>
      </c>
      <c r="T4" t="s">
        <v>20</v>
      </c>
      <c r="U4" t="str">
        <f>"2855"</f>
        <v>2855</v>
      </c>
    </row>
    <row r="6" spans="2:21" x14ac:dyDescent="0.3">
      <c r="B6" t="s">
        <v>36</v>
      </c>
      <c r="C6" t="s">
        <v>37</v>
      </c>
      <c r="D6" t="s">
        <v>33</v>
      </c>
      <c r="E6" t="s">
        <v>38</v>
      </c>
      <c r="F6" t="s">
        <v>39</v>
      </c>
      <c r="G6" t="str">
        <f>"$3,818.49"</f>
        <v>$3,818.49</v>
      </c>
      <c r="H6" t="s">
        <v>30</v>
      </c>
      <c r="J6" t="s">
        <v>40</v>
      </c>
      <c r="K6" t="s">
        <v>28</v>
      </c>
      <c r="L6" t="str">
        <f>"6 AWG"</f>
        <v>6 AWG</v>
      </c>
      <c r="M6" t="s">
        <v>41</v>
      </c>
      <c r="N6" t="s">
        <v>26</v>
      </c>
      <c r="O6" t="s">
        <v>42</v>
      </c>
      <c r="P6" t="s">
        <v>24</v>
      </c>
      <c r="Q6" t="s">
        <v>23</v>
      </c>
      <c r="R6" t="s">
        <v>43</v>
      </c>
      <c r="S6" t="s">
        <v>44</v>
      </c>
    </row>
    <row r="7" spans="2:21" x14ac:dyDescent="0.3">
      <c r="B7" t="s">
        <v>45</v>
      </c>
      <c r="C7" t="s">
        <v>46</v>
      </c>
      <c r="D7" t="s">
        <v>33</v>
      </c>
      <c r="E7" t="s">
        <v>47</v>
      </c>
      <c r="F7" t="s">
        <v>39</v>
      </c>
      <c r="G7" t="str">
        <f>"$2,207.51"</f>
        <v>$2,207.51</v>
      </c>
      <c r="H7" t="s">
        <v>30</v>
      </c>
      <c r="J7" t="s">
        <v>48</v>
      </c>
      <c r="K7" t="s">
        <v>28</v>
      </c>
      <c r="L7" t="str">
        <f>"6 AWG"</f>
        <v>6 AWG</v>
      </c>
      <c r="M7" t="s">
        <v>41</v>
      </c>
      <c r="N7" t="s">
        <v>26</v>
      </c>
      <c r="O7" t="s">
        <v>42</v>
      </c>
      <c r="P7" t="s">
        <v>24</v>
      </c>
      <c r="Q7" t="s">
        <v>23</v>
      </c>
      <c r="R7" t="s">
        <v>43</v>
      </c>
      <c r="S7" t="s">
        <v>49</v>
      </c>
    </row>
    <row r="9" spans="2:21" x14ac:dyDescent="0.3">
      <c r="B9" t="s">
        <v>66</v>
      </c>
      <c r="C9" t="s">
        <v>67</v>
      </c>
      <c r="D9" t="s">
        <v>33</v>
      </c>
      <c r="E9" t="s">
        <v>68</v>
      </c>
      <c r="F9" t="s">
        <v>39</v>
      </c>
      <c r="G9" t="str">
        <f>"$3,646.34"</f>
        <v>$3,646.34</v>
      </c>
      <c r="H9" t="s">
        <v>30</v>
      </c>
      <c r="J9" t="s">
        <v>69</v>
      </c>
      <c r="K9" t="s">
        <v>28</v>
      </c>
      <c r="L9" t="str">
        <f>"8 AWG"</f>
        <v>8 AWG</v>
      </c>
      <c r="M9" t="s">
        <v>41</v>
      </c>
      <c r="N9" t="s">
        <v>26</v>
      </c>
      <c r="O9" t="s">
        <v>70</v>
      </c>
      <c r="P9" t="s">
        <v>24</v>
      </c>
      <c r="Q9" t="s">
        <v>23</v>
      </c>
      <c r="S9" t="s">
        <v>43</v>
      </c>
      <c r="T9" t="s">
        <v>44</v>
      </c>
    </row>
    <row r="10" spans="2:21" x14ac:dyDescent="0.3">
      <c r="B10" t="s">
        <v>71</v>
      </c>
      <c r="C10" t="s">
        <v>72</v>
      </c>
      <c r="D10" t="s">
        <v>33</v>
      </c>
      <c r="E10" t="s">
        <v>73</v>
      </c>
      <c r="F10" t="s">
        <v>39</v>
      </c>
      <c r="G10" t="str">
        <f>"$1,664.42"</f>
        <v>$1,664.42</v>
      </c>
      <c r="H10" t="s">
        <v>30</v>
      </c>
      <c r="J10" t="s">
        <v>74</v>
      </c>
      <c r="K10" t="s">
        <v>28</v>
      </c>
      <c r="L10" t="str">
        <f>"8 AWG"</f>
        <v>8 AWG</v>
      </c>
      <c r="M10" t="s">
        <v>41</v>
      </c>
      <c r="N10" t="s">
        <v>26</v>
      </c>
      <c r="O10" t="s">
        <v>70</v>
      </c>
      <c r="P10" t="s">
        <v>24</v>
      </c>
      <c r="Q10" t="s">
        <v>23</v>
      </c>
      <c r="R10" t="s">
        <v>75</v>
      </c>
      <c r="T10" t="s">
        <v>49</v>
      </c>
      <c r="U10" t="str">
        <f>"3138"</f>
        <v>3138</v>
      </c>
    </row>
    <row r="12" spans="2:21" x14ac:dyDescent="0.3">
      <c r="B12" t="s">
        <v>76</v>
      </c>
      <c r="C12" t="s">
        <v>77</v>
      </c>
      <c r="D12" t="s">
        <v>33</v>
      </c>
      <c r="E12" t="s">
        <v>78</v>
      </c>
      <c r="F12" t="s">
        <v>79</v>
      </c>
      <c r="G12" t="str">
        <f>"$1,262.68"</f>
        <v>$1,262.68</v>
      </c>
      <c r="H12" t="s">
        <v>30</v>
      </c>
      <c r="J12" t="s">
        <v>80</v>
      </c>
      <c r="K12" t="s">
        <v>28</v>
      </c>
      <c r="L12" t="str">
        <f>"10 AWG"</f>
        <v>10 AWG</v>
      </c>
      <c r="M12" t="s">
        <v>81</v>
      </c>
      <c r="N12" t="s">
        <v>26</v>
      </c>
      <c r="O12" t="s">
        <v>82</v>
      </c>
      <c r="P12" t="s">
        <v>24</v>
      </c>
      <c r="Q12" t="s">
        <v>23</v>
      </c>
      <c r="R12" t="s">
        <v>22</v>
      </c>
      <c r="S12" t="s">
        <v>21</v>
      </c>
      <c r="T12" t="s">
        <v>20</v>
      </c>
      <c r="U12" t="str">
        <f>"5859"</f>
        <v>5859</v>
      </c>
    </row>
    <row r="13" spans="2:21" x14ac:dyDescent="0.3">
      <c r="B13" t="s">
        <v>83</v>
      </c>
      <c r="C13" t="s">
        <v>84</v>
      </c>
      <c r="D13" t="s">
        <v>33</v>
      </c>
      <c r="E13" t="s">
        <v>85</v>
      </c>
      <c r="F13" t="s">
        <v>86</v>
      </c>
      <c r="G13" t="str">
        <f>"$1,092.84"</f>
        <v>$1,092.84</v>
      </c>
      <c r="H13" t="s">
        <v>30</v>
      </c>
      <c r="J13" t="s">
        <v>87</v>
      </c>
      <c r="K13" t="s">
        <v>28</v>
      </c>
      <c r="L13" t="str">
        <f>"10 AWG"</f>
        <v>10 AWG</v>
      </c>
      <c r="M13" t="s">
        <v>41</v>
      </c>
      <c r="N13" t="s">
        <v>26</v>
      </c>
      <c r="O13" t="s">
        <v>88</v>
      </c>
      <c r="P13" t="s">
        <v>24</v>
      </c>
      <c r="Q13" t="s">
        <v>23</v>
      </c>
      <c r="R13" t="s">
        <v>75</v>
      </c>
      <c r="T13" t="s">
        <v>49</v>
      </c>
      <c r="U13" t="str">
        <f>"3131"</f>
        <v>3131</v>
      </c>
    </row>
    <row r="14" spans="2:21" x14ac:dyDescent="0.3">
      <c r="B14" t="s">
        <v>89</v>
      </c>
      <c r="C14" t="s">
        <v>90</v>
      </c>
      <c r="D14" t="s">
        <v>33</v>
      </c>
      <c r="E14" t="s">
        <v>91</v>
      </c>
      <c r="F14" t="s">
        <v>92</v>
      </c>
      <c r="G14" t="str">
        <f>"$1,594.27"</f>
        <v>$1,594.27</v>
      </c>
      <c r="H14" t="s">
        <v>30</v>
      </c>
      <c r="J14" t="s">
        <v>93</v>
      </c>
      <c r="K14" t="s">
        <v>28</v>
      </c>
      <c r="L14" t="str">
        <f>"10 AWG"</f>
        <v>10 AWG</v>
      </c>
      <c r="M14" t="s">
        <v>41</v>
      </c>
      <c r="N14" t="s">
        <v>26</v>
      </c>
      <c r="O14" t="s">
        <v>88</v>
      </c>
      <c r="P14" t="s">
        <v>24</v>
      </c>
      <c r="Q14" t="s">
        <v>23</v>
      </c>
      <c r="S14" t="s">
        <v>43</v>
      </c>
      <c r="T14" t="s">
        <v>44</v>
      </c>
      <c r="U14" t="str">
        <f>"3111"</f>
        <v>3111</v>
      </c>
    </row>
    <row r="15" spans="2:21" x14ac:dyDescent="0.3">
      <c r="B15" t="s">
        <v>94</v>
      </c>
      <c r="C15" t="s">
        <v>95</v>
      </c>
      <c r="D15" t="s">
        <v>33</v>
      </c>
      <c r="E15" t="s">
        <v>96</v>
      </c>
      <c r="F15" t="s">
        <v>97</v>
      </c>
      <c r="G15" t="str">
        <f>"$1,680.97"</f>
        <v>$1,680.97</v>
      </c>
      <c r="H15" t="s">
        <v>30</v>
      </c>
      <c r="I15" t="s">
        <v>98</v>
      </c>
      <c r="J15" t="s">
        <v>99</v>
      </c>
      <c r="K15" t="s">
        <v>28</v>
      </c>
      <c r="L15" t="str">
        <f>"10 AWG"</f>
        <v>10 AWG</v>
      </c>
      <c r="M15" t="s">
        <v>100</v>
      </c>
      <c r="N15" t="s">
        <v>26</v>
      </c>
      <c r="O15" t="s">
        <v>101</v>
      </c>
      <c r="P15" t="s">
        <v>24</v>
      </c>
      <c r="Q15" t="s">
        <v>23</v>
      </c>
      <c r="R15" t="s">
        <v>22</v>
      </c>
      <c r="S15" t="s">
        <v>21</v>
      </c>
      <c r="T15" t="s">
        <v>20</v>
      </c>
      <c r="U1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 Inputs</vt:lpstr>
      <vt:lpstr>Material Properties</vt:lpstr>
      <vt:lpstr>Wire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Nathan Shinn</dc:creator>
  <cp:lastModifiedBy>Jeremy Nathan Shinn</cp:lastModifiedBy>
  <dcterms:created xsi:type="dcterms:W3CDTF">2025-03-17T01:17:47Z</dcterms:created>
  <dcterms:modified xsi:type="dcterms:W3CDTF">2025-03-30T17:34:33Z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2025-03-26T01:07:38Z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852b044d-f33f-4958-98f6-afb7353bc559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